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ENTOSA SKY PARK\CT4_SENTOSA_BẢNG TÍNH GIÁ\CHUẨN cúc\29.06.2023 - chính sách đợt 3\"/>
    </mc:Choice>
  </mc:AlternateContent>
  <xr:revisionPtr revIDLastSave="0" documentId="13_ncr:1_{1BA4B558-39E6-42C2-B094-6AF38B03CB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ảng tính giá từng căn" sheetId="12" r:id="rId1"/>
    <sheet name="Nếu không CK 1%" sheetId="20" r:id="rId2"/>
    <sheet name="NƯỚC NGOÀI" sheetId="19" r:id="rId3"/>
    <sheet name="Sheet2" sheetId="6" r:id="rId4"/>
    <sheet name="Bảng hàng CT4 tổng hợp" sheetId="16" r:id="rId5"/>
    <sheet name="NV AGAPE" sheetId="21" r:id="rId6"/>
  </sheets>
  <definedNames>
    <definedName name="_xlnm._FilterDatabase" localSheetId="4" hidden="1">'Bảng hàng CT4 tổng hợp'!$A$7:$BY$60</definedName>
    <definedName name="_xlnm._FilterDatabase" localSheetId="0" hidden="1">'Bảng tính giá từng căn'!$B$7:$F$41</definedName>
    <definedName name="_xlnm._FilterDatabase" localSheetId="3" hidden="1">Sheet2!$A$2:$F$606</definedName>
    <definedName name="_xlnm.Print_Area" localSheetId="0">'Bảng tính giá từng căn'!$A$1:$G$49</definedName>
    <definedName name="_xlnm.Print_Area" localSheetId="2">'NƯỚC NGOÀI'!$A$1:$G$46</definedName>
    <definedName name="_xlnm.Print_Area" localSheetId="5">'NV AGAPE'!$A$1:$N$49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9" l="1" a="1"/>
  <c r="F24" i="19"/>
  <c r="F23" i="20" a="1"/>
  <c r="F23" i="20" s="1"/>
  <c r="F24" i="12"/>
  <c r="G464" i="6"/>
  <c r="H464" i="6"/>
  <c r="G386" i="6"/>
  <c r="H386" i="6"/>
  <c r="G387" i="6"/>
  <c r="H387" i="6"/>
  <c r="G388" i="6"/>
  <c r="H388" i="6"/>
  <c r="G389" i="6"/>
  <c r="H389" i="6"/>
  <c r="G390" i="6"/>
  <c r="H390" i="6"/>
  <c r="G391" i="6"/>
  <c r="H391" i="6"/>
  <c r="G392" i="6"/>
  <c r="H392" i="6"/>
  <c r="G393" i="6"/>
  <c r="H393" i="6"/>
  <c r="G394" i="6"/>
  <c r="H394" i="6"/>
  <c r="G395" i="6"/>
  <c r="H395" i="6"/>
  <c r="G396" i="6"/>
  <c r="H396" i="6"/>
  <c r="G397" i="6"/>
  <c r="H397" i="6"/>
  <c r="G398" i="6"/>
  <c r="H398" i="6"/>
  <c r="G399" i="6"/>
  <c r="H399" i="6"/>
  <c r="G400" i="6"/>
  <c r="H400" i="6"/>
  <c r="G401" i="6"/>
  <c r="H401" i="6"/>
  <c r="G402" i="6"/>
  <c r="H402" i="6"/>
  <c r="G403" i="6"/>
  <c r="H403" i="6"/>
  <c r="G404" i="6"/>
  <c r="H404" i="6"/>
  <c r="G405" i="6"/>
  <c r="H405" i="6"/>
  <c r="G406" i="6"/>
  <c r="H406" i="6"/>
  <c r="G407" i="6"/>
  <c r="H407" i="6"/>
  <c r="G408" i="6"/>
  <c r="H408" i="6"/>
  <c r="G409" i="6"/>
  <c r="H409" i="6"/>
  <c r="G410" i="6"/>
  <c r="H410" i="6"/>
  <c r="G411" i="6"/>
  <c r="H411" i="6"/>
  <c r="F21" i="21"/>
  <c r="G18" i="6"/>
  <c r="G19" i="6"/>
  <c r="G20" i="6"/>
  <c r="G21" i="6"/>
  <c r="G22" i="6"/>
  <c r="F22" i="12" s="1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17" i="6"/>
  <c r="G10" i="6"/>
  <c r="G11" i="6"/>
  <c r="G12" i="6"/>
  <c r="G13" i="6"/>
  <c r="G14" i="6"/>
  <c r="G15" i="6"/>
  <c r="G16" i="6"/>
  <c r="G9" i="6"/>
  <c r="G4" i="6"/>
  <c r="G5" i="6"/>
  <c r="G6" i="6"/>
  <c r="G7" i="6"/>
  <c r="G8" i="6"/>
  <c r="G3" i="6"/>
  <c r="H597" i="6"/>
  <c r="F11" i="12"/>
  <c r="F20" i="20"/>
  <c r="F11" i="19"/>
  <c r="F16" i="21"/>
  <c r="F22" i="21" s="1"/>
  <c r="F15" i="21"/>
  <c r="F14" i="21"/>
  <c r="F13" i="21"/>
  <c r="F12" i="21"/>
  <c r="F11" i="21"/>
  <c r="F17" i="21" l="1"/>
  <c r="F18" i="21" s="1"/>
  <c r="F12" i="19"/>
  <c r="F16" i="19"/>
  <c r="F15" i="19"/>
  <c r="F14" i="19"/>
  <c r="F13" i="19"/>
  <c r="F16" i="20"/>
  <c r="F15" i="20"/>
  <c r="F14" i="20"/>
  <c r="F13" i="20"/>
  <c r="F12" i="20"/>
  <c r="F16" i="12"/>
  <c r="F15" i="12"/>
  <c r="F14" i="12"/>
  <c r="F13" i="12"/>
  <c r="F12" i="12"/>
  <c r="H606" i="6"/>
  <c r="H605" i="6"/>
  <c r="H604" i="6"/>
  <c r="H603" i="6"/>
  <c r="H602" i="6"/>
  <c r="H601" i="6"/>
  <c r="H600" i="6"/>
  <c r="H599" i="6"/>
  <c r="H598" i="6"/>
  <c r="H595" i="6"/>
  <c r="H594" i="6"/>
  <c r="H593" i="6"/>
  <c r="H592" i="6"/>
  <c r="H591" i="6"/>
  <c r="H590" i="6"/>
  <c r="N26" i="6"/>
  <c r="H588" i="6"/>
  <c r="H587" i="6"/>
  <c r="H586" i="6"/>
  <c r="H585" i="6"/>
  <c r="H584" i="6"/>
  <c r="H583" i="6"/>
  <c r="H582" i="6"/>
  <c r="H581" i="6"/>
  <c r="H580" i="6"/>
  <c r="H579" i="6"/>
  <c r="H578" i="6"/>
  <c r="H577" i="6"/>
  <c r="H576" i="6"/>
  <c r="H574" i="6"/>
  <c r="H573" i="6"/>
  <c r="H572" i="6"/>
  <c r="H571" i="6"/>
  <c r="H570" i="6"/>
  <c r="H569" i="6"/>
  <c r="H567" i="6"/>
  <c r="H566" i="6"/>
  <c r="N25" i="6"/>
  <c r="H565" i="6"/>
  <c r="H564" i="6"/>
  <c r="H563" i="6"/>
  <c r="H562" i="6"/>
  <c r="H561" i="6"/>
  <c r="H560" i="6"/>
  <c r="H559" i="6"/>
  <c r="H558" i="6"/>
  <c r="H557" i="6"/>
  <c r="H556" i="6"/>
  <c r="H555" i="6"/>
  <c r="H552" i="6"/>
  <c r="H551" i="6"/>
  <c r="H550" i="6"/>
  <c r="H549" i="6"/>
  <c r="H548" i="6"/>
  <c r="H547" i="6"/>
  <c r="H546" i="6"/>
  <c r="N24" i="6"/>
  <c r="H545" i="6"/>
  <c r="H544" i="6"/>
  <c r="H543" i="6"/>
  <c r="H542" i="6"/>
  <c r="H541" i="6"/>
  <c r="H540" i="6"/>
  <c r="H539" i="6"/>
  <c r="H538" i="6"/>
  <c r="H537" i="6"/>
  <c r="H536" i="6"/>
  <c r="H535" i="6"/>
  <c r="H534" i="6"/>
  <c r="H533" i="6"/>
  <c r="H532" i="6"/>
  <c r="H531" i="6"/>
  <c r="H530" i="6"/>
  <c r="H527" i="6"/>
  <c r="H526" i="6"/>
  <c r="H525" i="6"/>
  <c r="H524" i="6"/>
  <c r="H523" i="6"/>
  <c r="H522" i="6"/>
  <c r="H521" i="6"/>
  <c r="H520" i="6"/>
  <c r="H519" i="6"/>
  <c r="H518" i="6"/>
  <c r="H517" i="6"/>
  <c r="H516" i="6"/>
  <c r="H515" i="6"/>
  <c r="H514" i="6"/>
  <c r="F21" i="20"/>
  <c r="H513" i="6"/>
  <c r="H512" i="6"/>
  <c r="H511" i="6"/>
  <c r="H510" i="6"/>
  <c r="H509" i="6"/>
  <c r="H508" i="6"/>
  <c r="H507" i="6"/>
  <c r="H506" i="6"/>
  <c r="H505" i="6"/>
  <c r="H504" i="6"/>
  <c r="H503" i="6"/>
  <c r="H502" i="6"/>
  <c r="H501" i="6"/>
  <c r="H500" i="6"/>
  <c r="H499" i="6"/>
  <c r="H498" i="6"/>
  <c r="H497" i="6"/>
  <c r="H496" i="6"/>
  <c r="H495" i="6"/>
  <c r="H494" i="6"/>
  <c r="N22" i="6"/>
  <c r="H493" i="6"/>
  <c r="H492" i="6"/>
  <c r="H491" i="6"/>
  <c r="H490" i="6"/>
  <c r="H489" i="6"/>
  <c r="H488" i="6"/>
  <c r="H487" i="6"/>
  <c r="H486" i="6"/>
  <c r="H485" i="6"/>
  <c r="H484" i="6"/>
  <c r="H483" i="6"/>
  <c r="H482" i="6"/>
  <c r="H481" i="6"/>
  <c r="H480" i="6"/>
  <c r="H479" i="6"/>
  <c r="H478" i="6"/>
  <c r="H477" i="6"/>
  <c r="H476" i="6"/>
  <c r="H475" i="6"/>
  <c r="H474" i="6"/>
  <c r="H473" i="6"/>
  <c r="H472" i="6"/>
  <c r="H471" i="6"/>
  <c r="H470" i="6"/>
  <c r="H469" i="6"/>
  <c r="H468" i="6"/>
  <c r="H467" i="6"/>
  <c r="H466" i="6"/>
  <c r="H465" i="6"/>
  <c r="M21" i="6"/>
  <c r="H463" i="6"/>
  <c r="H462" i="6"/>
  <c r="H461" i="6"/>
  <c r="H460" i="6"/>
  <c r="H459" i="6"/>
  <c r="H458" i="6"/>
  <c r="H457" i="6"/>
  <c r="H456" i="6"/>
  <c r="H455" i="6"/>
  <c r="H454" i="6"/>
  <c r="H453" i="6"/>
  <c r="H452" i="6"/>
  <c r="H451" i="6"/>
  <c r="H450" i="6"/>
  <c r="H449" i="6"/>
  <c r="H448" i="6"/>
  <c r="H447" i="6"/>
  <c r="H446" i="6"/>
  <c r="H445" i="6"/>
  <c r="H444" i="6"/>
  <c r="H443" i="6"/>
  <c r="H442" i="6"/>
  <c r="H441" i="6"/>
  <c r="H440" i="6"/>
  <c r="H439" i="6"/>
  <c r="H438" i="6"/>
  <c r="H437" i="6"/>
  <c r="H436" i="6"/>
  <c r="H435" i="6"/>
  <c r="H434" i="6"/>
  <c r="H433" i="6"/>
  <c r="H432" i="6"/>
  <c r="H431" i="6"/>
  <c r="H430" i="6"/>
  <c r="H429" i="6"/>
  <c r="H428" i="6"/>
  <c r="H427" i="6"/>
  <c r="H426" i="6"/>
  <c r="H425" i="6"/>
  <c r="H424" i="6"/>
  <c r="H423" i="6"/>
  <c r="H422" i="6"/>
  <c r="H421" i="6"/>
  <c r="H420" i="6"/>
  <c r="H419" i="6"/>
  <c r="H418" i="6"/>
  <c r="H417" i="6"/>
  <c r="M19" i="6"/>
  <c r="H416" i="6"/>
  <c r="H415" i="6"/>
  <c r="H414" i="6"/>
  <c r="H413" i="6"/>
  <c r="H412" i="6"/>
  <c r="F22" i="19"/>
  <c r="F21" i="19"/>
  <c r="H385" i="6"/>
  <c r="H384" i="6"/>
  <c r="H383" i="6"/>
  <c r="H382" i="6"/>
  <c r="H381" i="6"/>
  <c r="H380" i="6"/>
  <c r="H379" i="6"/>
  <c r="H378" i="6"/>
  <c r="H377" i="6"/>
  <c r="H376" i="6"/>
  <c r="H375" i="6"/>
  <c r="H374" i="6"/>
  <c r="H373" i="6"/>
  <c r="H372" i="6"/>
  <c r="H371" i="6"/>
  <c r="H370" i="6"/>
  <c r="H369" i="6"/>
  <c r="H368" i="6"/>
  <c r="H367" i="6"/>
  <c r="H366" i="6"/>
  <c r="H365" i="6"/>
  <c r="H364" i="6"/>
  <c r="H363" i="6"/>
  <c r="H362" i="6"/>
  <c r="H361" i="6"/>
  <c r="M17" i="6"/>
  <c r="H360" i="6"/>
  <c r="H359" i="6"/>
  <c r="H358" i="6"/>
  <c r="H357" i="6"/>
  <c r="H356" i="6"/>
  <c r="H355" i="6"/>
  <c r="H354" i="6"/>
  <c r="H353" i="6"/>
  <c r="H352" i="6"/>
  <c r="H351" i="6"/>
  <c r="H350" i="6"/>
  <c r="H349" i="6"/>
  <c r="H348" i="6"/>
  <c r="H347" i="6"/>
  <c r="H346" i="6"/>
  <c r="H345" i="6"/>
  <c r="H344" i="6"/>
  <c r="H343" i="6"/>
  <c r="H342" i="6"/>
  <c r="H341" i="6"/>
  <c r="H340" i="6"/>
  <c r="H339" i="6"/>
  <c r="H338" i="6"/>
  <c r="H337" i="6"/>
  <c r="H336" i="6"/>
  <c r="H335" i="6"/>
  <c r="H334" i="6"/>
  <c r="H333" i="6"/>
  <c r="H332" i="6"/>
  <c r="H331" i="6"/>
  <c r="H330" i="6"/>
  <c r="H329" i="6"/>
  <c r="H328" i="6"/>
  <c r="H327" i="6"/>
  <c r="H326" i="6"/>
  <c r="H325" i="6"/>
  <c r="H324" i="6"/>
  <c r="H323" i="6"/>
  <c r="H322" i="6"/>
  <c r="H321" i="6"/>
  <c r="H320" i="6"/>
  <c r="H319" i="6"/>
  <c r="H318" i="6"/>
  <c r="H317" i="6"/>
  <c r="H316" i="6"/>
  <c r="H315" i="6"/>
  <c r="H314" i="6"/>
  <c r="H313" i="6"/>
  <c r="M15" i="6"/>
  <c r="H312" i="6"/>
  <c r="H311" i="6"/>
  <c r="H310" i="6"/>
  <c r="H309" i="6"/>
  <c r="H308" i="6"/>
  <c r="H307" i="6"/>
  <c r="H306" i="6"/>
  <c r="H305" i="6"/>
  <c r="H304" i="6"/>
  <c r="H303" i="6"/>
  <c r="H302" i="6"/>
  <c r="H301" i="6"/>
  <c r="H300" i="6"/>
  <c r="H299" i="6"/>
  <c r="H298" i="6"/>
  <c r="H297" i="6"/>
  <c r="H296" i="6"/>
  <c r="H295" i="6"/>
  <c r="H294" i="6"/>
  <c r="H293" i="6"/>
  <c r="H292" i="6"/>
  <c r="H291" i="6"/>
  <c r="H290" i="6"/>
  <c r="H289" i="6"/>
  <c r="H288" i="6"/>
  <c r="H287" i="6"/>
  <c r="H286" i="6"/>
  <c r="H285" i="6"/>
  <c r="H284" i="6"/>
  <c r="H283" i="6"/>
  <c r="H282" i="6"/>
  <c r="H281" i="6"/>
  <c r="H280" i="6"/>
  <c r="H279" i="6"/>
  <c r="H278" i="6"/>
  <c r="H277" i="6"/>
  <c r="H276" i="6"/>
  <c r="H275" i="6"/>
  <c r="H274" i="6"/>
  <c r="F20" i="21"/>
  <c r="H273" i="6"/>
  <c r="H272" i="6"/>
  <c r="H271" i="6"/>
  <c r="H270" i="6"/>
  <c r="H269" i="6"/>
  <c r="H268" i="6"/>
  <c r="H267" i="6"/>
  <c r="H266" i="6"/>
  <c r="H265" i="6"/>
  <c r="H264" i="6"/>
  <c r="H263" i="6"/>
  <c r="H262" i="6"/>
  <c r="H261" i="6"/>
  <c r="H260" i="6"/>
  <c r="H259" i="6"/>
  <c r="H258" i="6"/>
  <c r="H257" i="6"/>
  <c r="M13" i="6"/>
  <c r="H256" i="6"/>
  <c r="H255" i="6"/>
  <c r="H254" i="6"/>
  <c r="H253" i="6"/>
  <c r="H252" i="6"/>
  <c r="H251" i="6"/>
  <c r="H250" i="6"/>
  <c r="H249" i="6"/>
  <c r="H248" i="6"/>
  <c r="H247" i="6"/>
  <c r="H246" i="6"/>
  <c r="H245" i="6"/>
  <c r="H244" i="6"/>
  <c r="H243" i="6"/>
  <c r="H242" i="6"/>
  <c r="H241" i="6"/>
  <c r="H240" i="6"/>
  <c r="H239" i="6"/>
  <c r="H238" i="6"/>
  <c r="H237" i="6"/>
  <c r="H236" i="6"/>
  <c r="H235" i="6"/>
  <c r="H234" i="6"/>
  <c r="H233" i="6"/>
  <c r="H232" i="6"/>
  <c r="H231" i="6"/>
  <c r="H230" i="6"/>
  <c r="H229" i="6"/>
  <c r="H228" i="6"/>
  <c r="H227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8" i="6"/>
  <c r="H197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M9" i="6"/>
  <c r="H152" i="6"/>
  <c r="H151" i="6"/>
  <c r="H150" i="6"/>
  <c r="H149" i="6"/>
  <c r="H148" i="6"/>
  <c r="H147" i="6"/>
  <c r="F21" i="12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M7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M5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L26" i="6"/>
  <c r="H26" i="6"/>
  <c r="L25" i="6"/>
  <c r="H25" i="6"/>
  <c r="L24" i="6"/>
  <c r="H24" i="6"/>
  <c r="L23" i="6"/>
  <c r="H23" i="6"/>
  <c r="L22" i="6"/>
  <c r="H22" i="6"/>
  <c r="N4" i="6"/>
  <c r="L21" i="6"/>
  <c r="H21" i="6"/>
  <c r="L20" i="6"/>
  <c r="H20" i="6"/>
  <c r="L19" i="6"/>
  <c r="H19" i="6"/>
  <c r="L18" i="6"/>
  <c r="H18" i="6"/>
  <c r="L17" i="6"/>
  <c r="H17" i="6"/>
  <c r="L16" i="6"/>
  <c r="H16" i="6"/>
  <c r="F16" i="6"/>
  <c r="L15" i="6"/>
  <c r="H15" i="6"/>
  <c r="L14" i="6"/>
  <c r="H14" i="6"/>
  <c r="L13" i="6"/>
  <c r="H13" i="6"/>
  <c r="L12" i="6"/>
  <c r="H12" i="6"/>
  <c r="M11" i="6"/>
  <c r="L11" i="6"/>
  <c r="H11" i="6"/>
  <c r="L10" i="6"/>
  <c r="H10" i="6"/>
  <c r="L9" i="6"/>
  <c r="H9" i="6"/>
  <c r="L8" i="6"/>
  <c r="H8" i="6"/>
  <c r="L7" i="6"/>
  <c r="H7" i="6"/>
  <c r="L6" i="6"/>
  <c r="H6" i="6"/>
  <c r="L5" i="6"/>
  <c r="H5" i="6"/>
  <c r="L4" i="6"/>
  <c r="H4" i="6"/>
  <c r="L3" i="6"/>
  <c r="H3" i="6"/>
  <c r="N2" i="6"/>
  <c r="M2" i="6"/>
  <c r="F19" i="21" l="1"/>
  <c r="F23" i="21" s="1"/>
  <c r="F35" i="21" s="1"/>
  <c r="N9" i="6"/>
  <c r="M10" i="6"/>
  <c r="N12" i="6"/>
  <c r="N13" i="6"/>
  <c r="M14" i="6"/>
  <c r="N16" i="6"/>
  <c r="N17" i="6"/>
  <c r="M18" i="6"/>
  <c r="N20" i="6"/>
  <c r="N21" i="6"/>
  <c r="M22" i="6"/>
  <c r="M23" i="6"/>
  <c r="M24" i="6"/>
  <c r="M25" i="6"/>
  <c r="M3" i="6"/>
  <c r="M6" i="6"/>
  <c r="N3" i="6"/>
  <c r="N8" i="6"/>
  <c r="M4" i="6"/>
  <c r="N5" i="6"/>
  <c r="N6" i="6"/>
  <c r="N7" i="6"/>
  <c r="M8" i="6"/>
  <c r="N10" i="6"/>
  <c r="N11" i="6"/>
  <c r="M12" i="6"/>
  <c r="N14" i="6"/>
  <c r="N15" i="6"/>
  <c r="M16" i="6"/>
  <c r="N18" i="6"/>
  <c r="N19" i="6"/>
  <c r="M20" i="6"/>
  <c r="N23" i="6"/>
  <c r="M26" i="6"/>
  <c r="F17" i="20"/>
  <c r="F11" i="20"/>
  <c r="F30" i="21" l="1"/>
  <c r="F24" i="21"/>
  <c r="F34" i="21"/>
  <c r="F38" i="21"/>
  <c r="F33" i="21"/>
  <c r="F32" i="21"/>
  <c r="F25" i="21"/>
  <c r="F36" i="21" s="1"/>
  <c r="F37" i="21" s="1"/>
  <c r="F31" i="21"/>
  <c r="F18" i="20"/>
  <c r="F26" i="21" l="1"/>
  <c r="F39" i="21"/>
  <c r="F19" i="20"/>
  <c r="F24" i="20" s="1"/>
  <c r="F25" i="20" s="1"/>
  <c r="F34" i="20" l="1"/>
  <c r="F35" i="20"/>
  <c r="F33" i="20"/>
  <c r="F36" i="20"/>
  <c r="F31" i="20"/>
  <c r="F26" i="20"/>
  <c r="F37" i="20" s="1"/>
  <c r="F39" i="20"/>
  <c r="F32" i="20"/>
  <c r="F38" i="20" l="1"/>
  <c r="F40" i="20" s="1"/>
  <c r="F27" i="20"/>
  <c r="O3" i="6" l="1"/>
  <c r="F17" i="19" l="1"/>
  <c r="F18" i="19" s="1"/>
  <c r="F20" i="19"/>
  <c r="O26" i="6" l="1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2" i="6"/>
  <c r="F17" i="12" l="1"/>
  <c r="F18" i="12" s="1"/>
  <c r="F20" i="12"/>
  <c r="F19" i="12" s="1"/>
  <c r="F25" i="12" s="1"/>
  <c r="F26" i="12" l="1"/>
  <c r="F37" i="12"/>
  <c r="F35" i="12"/>
  <c r="F36" i="12"/>
  <c r="F34" i="12"/>
  <c r="F33" i="12"/>
  <c r="F32" i="12"/>
  <c r="F40" i="12"/>
  <c r="F27" i="12"/>
  <c r="F38" i="12" s="1"/>
  <c r="H39" i="12" l="1"/>
  <c r="F39" i="12"/>
  <c r="F41" i="12" s="1"/>
  <c r="F28" i="12"/>
  <c r="F19" i="19" l="1"/>
  <c r="F25" i="19" s="1"/>
  <c r="F26" i="19" s="1"/>
  <c r="F35" i="19" l="1"/>
  <c r="F37" i="19"/>
  <c r="F33" i="19"/>
  <c r="F32" i="19"/>
  <c r="F34" i="19"/>
  <c r="F36" i="19"/>
  <c r="F27" i="19"/>
  <c r="F38" i="19" s="1"/>
  <c r="F28" i="19" l="1"/>
  <c r="F39" i="19"/>
  <c r="F40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45" authorId="0" shapeId="0" xr:uid="{45BFBF05-0F2F-4580-BA6B-C0A5637A5555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cọc tk cá nhân ngày 26/04/2023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<sst xmlns="http://schemas.openxmlformats.org/spreadsheetml/2006/main" count="2245" uniqueCount="372">
  <si>
    <t>Type</t>
  </si>
  <si>
    <t>Mã căn hộ</t>
  </si>
  <si>
    <t>24F</t>
  </si>
  <si>
    <t>21F</t>
  </si>
  <si>
    <t>20F</t>
  </si>
  <si>
    <t>19F</t>
  </si>
  <si>
    <t>18F</t>
  </si>
  <si>
    <t>16F</t>
  </si>
  <si>
    <t>15F</t>
  </si>
  <si>
    <t>9F</t>
  </si>
  <si>
    <t>8F</t>
  </si>
  <si>
    <t>7F</t>
  </si>
  <si>
    <t>6F</t>
  </si>
  <si>
    <t>12B01</t>
  </si>
  <si>
    <t>12A01</t>
  </si>
  <si>
    <t>12B02</t>
  </si>
  <si>
    <t>12B03</t>
  </si>
  <si>
    <t>12B04</t>
  </si>
  <si>
    <t>12B05</t>
  </si>
  <si>
    <t>12B06</t>
  </si>
  <si>
    <t>12B07</t>
  </si>
  <si>
    <t>12B08</t>
  </si>
  <si>
    <t>12B09</t>
  </si>
  <si>
    <t>12B10</t>
  </si>
  <si>
    <t>12B11</t>
  </si>
  <si>
    <t>12B15</t>
  </si>
  <si>
    <t>12B16</t>
  </si>
  <si>
    <t>12B17</t>
  </si>
  <si>
    <t>12B18</t>
  </si>
  <si>
    <t>12B19</t>
  </si>
  <si>
    <t>12B20</t>
  </si>
  <si>
    <t>12B21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</si>
  <si>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</si>
  <si>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</si>
  <si>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</si>
  <si>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</si>
  <si>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</si>
  <si>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</si>
  <si>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</si>
  <si>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</si>
  <si>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</si>
  <si>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</si>
  <si>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12A15</t>
  </si>
  <si>
    <t>12A16</t>
  </si>
  <si>
    <t>12A17</t>
  </si>
  <si>
    <t>12A18</t>
  </si>
  <si>
    <t>12A19</t>
  </si>
  <si>
    <t>12A20</t>
  </si>
  <si>
    <t>12A21</t>
  </si>
  <si>
    <t>2412A</t>
  </si>
  <si>
    <t>2112A</t>
  </si>
  <si>
    <t>2012A</t>
  </si>
  <si>
    <t>1912A</t>
  </si>
  <si>
    <t>1812A</t>
  </si>
  <si>
    <t>1712A</t>
  </si>
  <si>
    <t>1612A</t>
  </si>
  <si>
    <t>1512A</t>
  </si>
  <si>
    <t>12B12A</t>
  </si>
  <si>
    <t>12A12A</t>
  </si>
  <si>
    <t>1112A</t>
  </si>
  <si>
    <t>1012A</t>
  </si>
  <si>
    <t>912A</t>
  </si>
  <si>
    <t>812A</t>
  </si>
  <si>
    <t>712A</t>
  </si>
  <si>
    <t>612A</t>
  </si>
  <si>
    <t>612B</t>
  </si>
  <si>
    <t>712B</t>
  </si>
  <si>
    <t>812B</t>
  </si>
  <si>
    <t>912B</t>
  </si>
  <si>
    <t>1012B</t>
  </si>
  <si>
    <t>1112B</t>
  </si>
  <si>
    <t>12A12B</t>
  </si>
  <si>
    <t>12B12B</t>
  </si>
  <si>
    <t>1512B</t>
  </si>
  <si>
    <t>1612B</t>
  </si>
  <si>
    <t>1712B</t>
  </si>
  <si>
    <t>1812B</t>
  </si>
  <si>
    <t>1912B</t>
  </si>
  <si>
    <t>2012B</t>
  </si>
  <si>
    <t>2112B</t>
  </si>
  <si>
    <t>2412B</t>
  </si>
  <si>
    <t>Loại căn hộ</t>
  </si>
  <si>
    <t xml:space="preserve">※Không bao gồm phí phát hành sổ hồng </t>
    <phoneticPr fontId="0" type="noConversion"/>
  </si>
  <si>
    <t xml:space="preserve">Đặt cọc </t>
  </si>
  <si>
    <t>Khi ký Đơn đăng ký giữ chỗ</t>
  </si>
  <si>
    <t>100 triệu</t>
  </si>
  <si>
    <t>Lần 1</t>
  </si>
  <si>
    <t>Lần 2</t>
  </si>
  <si>
    <t>Lần 3</t>
  </si>
  <si>
    <t>10% giá bán căn hộ (đã bao gồm VAT)</t>
  </si>
  <si>
    <t>Lần 4</t>
  </si>
  <si>
    <t>Lần 5</t>
  </si>
  <si>
    <t>Lần 6</t>
  </si>
  <si>
    <t>TỔNG/TOTAL</t>
  </si>
  <si>
    <t>STT</t>
  </si>
  <si>
    <t>Bảng giá</t>
  </si>
  <si>
    <t>CHÍNH SÁCH BÁN HÀNG</t>
  </si>
  <si>
    <t>Nhóm khách hàng:</t>
  </si>
  <si>
    <t>Tòa nhà:</t>
  </si>
  <si>
    <t>Tiến độ thanh toán</t>
  </si>
  <si>
    <t>Tỷ lệ thanh toán</t>
  </si>
  <si>
    <t xml:space="preserve">Tổng số tiền thanh toán các đợt theo tiến độ </t>
  </si>
  <si>
    <t>Cá nhân</t>
  </si>
  <si>
    <t>5% giá bán căn hộ
(đã bao gồm VAT)</t>
  </si>
  <si>
    <t>Loại</t>
  </si>
  <si>
    <t>2PN</t>
  </si>
  <si>
    <t>3PN</t>
  </si>
  <si>
    <t>1PN</t>
  </si>
  <si>
    <t>Lần 7</t>
  </si>
  <si>
    <t>Công ty TNHH Agape Việt Nam - Phòng Kinh Doanh</t>
  </si>
  <si>
    <t>C1</t>
  </si>
  <si>
    <t>S2</t>
  </si>
  <si>
    <t>S3</t>
  </si>
  <si>
    <t>C2</t>
  </si>
  <si>
    <t>A2</t>
  </si>
  <si>
    <t>B5</t>
  </si>
  <si>
    <t>B3</t>
  </si>
  <si>
    <t>C3</t>
  </si>
  <si>
    <t>B4-1</t>
  </si>
  <si>
    <t>A1</t>
  </si>
  <si>
    <t>S1</t>
  </si>
  <si>
    <t>DK1</t>
  </si>
  <si>
    <t>1212A</t>
  </si>
  <si>
    <t>1212B</t>
  </si>
  <si>
    <t>12F</t>
  </si>
  <si>
    <t>P8</t>
  </si>
  <si>
    <t>A3</t>
  </si>
  <si>
    <t>D1</t>
  </si>
  <si>
    <t>P6</t>
  </si>
  <si>
    <t>Tầng 27</t>
  </si>
  <si>
    <t>−</t>
  </si>
  <si>
    <t>27F</t>
  </si>
  <si>
    <t>CT4</t>
  </si>
  <si>
    <t>PHIẾU TÍNH GIÁ SENTOSA SKY PARK</t>
  </si>
  <si>
    <t>AGAPE VIET NAM CO,.LTD</t>
  </si>
  <si>
    <r>
      <t>Diện tích thông thủy (m</t>
    </r>
    <r>
      <rPr>
        <b/>
        <vertAlign val="superscript"/>
        <sz val="13"/>
        <color theme="0"/>
        <rFont val="Times New Roman"/>
        <family val="1"/>
      </rPr>
      <t>2</t>
    </r>
    <r>
      <rPr>
        <b/>
        <sz val="13"/>
        <color theme="0"/>
        <rFont val="Times New Roman"/>
        <family val="1"/>
      </rPr>
      <t>)</t>
    </r>
  </si>
  <si>
    <t>2212A</t>
  </si>
  <si>
    <t>2212B</t>
  </si>
  <si>
    <t>12A12</t>
  </si>
  <si>
    <t>12A22</t>
  </si>
  <si>
    <t>12A23</t>
  </si>
  <si>
    <t>12A24</t>
  </si>
  <si>
    <t>12A25</t>
  </si>
  <si>
    <t>12A26</t>
  </si>
  <si>
    <t>12B12</t>
  </si>
  <si>
    <t>12B22</t>
  </si>
  <si>
    <t>12B23</t>
  </si>
  <si>
    <t>12B24</t>
  </si>
  <si>
    <t>12B25</t>
  </si>
  <si>
    <t>12B26</t>
  </si>
  <si>
    <t>2312A</t>
  </si>
  <si>
    <t>2312B</t>
  </si>
  <si>
    <t>C3-G</t>
  </si>
  <si>
    <t>B4-G</t>
  </si>
  <si>
    <t>A1-G</t>
  </si>
  <si>
    <t>S1-G</t>
  </si>
  <si>
    <t>DK1-G</t>
  </si>
  <si>
    <t>Tầng 5</t>
  </si>
  <si>
    <t>Sân vườn</t>
  </si>
  <si>
    <t>512A</t>
  </si>
  <si>
    <t>512B</t>
  </si>
  <si>
    <t>5F</t>
  </si>
  <si>
    <t>10F</t>
  </si>
  <si>
    <t>11F</t>
  </si>
  <si>
    <t>12A F</t>
  </si>
  <si>
    <t>12B F</t>
  </si>
  <si>
    <t>17F</t>
  </si>
  <si>
    <t>22F</t>
  </si>
  <si>
    <t>23F</t>
  </si>
  <si>
    <t>P2</t>
  </si>
  <si>
    <t>P4</t>
  </si>
  <si>
    <t>Tầng 25</t>
  </si>
  <si>
    <t>2512B</t>
  </si>
  <si>
    <t>25F</t>
  </si>
  <si>
    <t>P1</t>
  </si>
  <si>
    <t>P3</t>
  </si>
  <si>
    <t>Tầng 26</t>
  </si>
  <si>
    <t>2612B</t>
  </si>
  <si>
    <t>26F</t>
  </si>
  <si>
    <t>P7</t>
  </si>
  <si>
    <t>P5</t>
  </si>
  <si>
    <t>Tầng 28</t>
  </si>
  <si>
    <t>Mã căn hộ (Room)</t>
  </si>
  <si>
    <t>28F</t>
  </si>
  <si>
    <t>Studio</t>
  </si>
  <si>
    <t>1PN+1</t>
  </si>
  <si>
    <t>Dual Key</t>
  </si>
  <si>
    <t>Trong vòng 30 ngày, kể từ ngày ký TTĐC</t>
  </si>
  <si>
    <t>Trong vòng 120 ngày, kể từ ngày ký HĐMB</t>
  </si>
  <si>
    <t>Mã căn hộ số</t>
  </si>
  <si>
    <t>Ký hiệu loại căn hộ</t>
  </si>
  <si>
    <r>
      <t>Diện tích sân vườn ở tầng 5, 25,26,27,28 (m</t>
    </r>
    <r>
      <rPr>
        <b/>
        <vertAlign val="superscript"/>
        <sz val="13"/>
        <color theme="0"/>
        <rFont val="Times New Roman"/>
        <family val="1"/>
      </rPr>
      <t>2</t>
    </r>
    <r>
      <rPr>
        <b/>
        <sz val="13"/>
        <color theme="0"/>
        <rFont val="Times New Roman"/>
        <family val="1"/>
      </rPr>
      <t>)</t>
    </r>
  </si>
  <si>
    <t>TẦNG</t>
  </si>
  <si>
    <t>Bảng tổng giá cả tầng</t>
  </si>
  <si>
    <t>12A</t>
  </si>
  <si>
    <t>12B</t>
  </si>
  <si>
    <r>
      <t>Diện tích sân vườn (m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</si>
  <si>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r>
      <t xml:space="preserve">Tổng giá trị căn hộ </t>
    </r>
    <r>
      <rPr>
        <b/>
        <i/>
        <sz val="12"/>
        <rFont val="Times New Roman"/>
        <family val="1"/>
      </rPr>
      <t>(đã bao gồm VAT)</t>
    </r>
  </si>
  <si>
    <r>
      <t xml:space="preserve">Giá bán thuần </t>
    </r>
    <r>
      <rPr>
        <i/>
        <sz val="11"/>
        <rFont val="Times New Roman"/>
        <family val="1"/>
      </rPr>
      <t>(Giá trị căn hộ trước VAT)</t>
    </r>
  </si>
  <si>
    <r>
      <t xml:space="preserve">Thuế GTGT </t>
    </r>
    <r>
      <rPr>
        <i/>
        <sz val="11"/>
        <rFont val="Times New Roman"/>
        <family val="1"/>
      </rPr>
      <t>(Thuế VAT 10%)</t>
    </r>
  </si>
  <si>
    <r>
      <t xml:space="preserve">Tổng giá bán căn hộ sau chiết khấu </t>
    </r>
    <r>
      <rPr>
        <b/>
        <i/>
        <sz val="12"/>
        <rFont val="Times New Roman"/>
        <family val="1"/>
      </rPr>
      <t>(đã bao gồm VAT)</t>
    </r>
  </si>
  <si>
    <r>
      <t>Ngày dự kiến thanh toán</t>
    </r>
    <r>
      <rPr>
        <b/>
        <i/>
        <sz val="12"/>
        <rFont val="Times New Roman"/>
        <family val="1"/>
      </rPr>
      <t xml:space="preserve"> </t>
    </r>
  </si>
  <si>
    <t>(1) 45% giá bán căn hộ (đã bao gồm VAT)</t>
  </si>
  <si>
    <t>Khi ký Văn bản thỏa thuận đặt cọc, trong vòng 07 ngày kể từ ngày ký đơn ĐKGC</t>
  </si>
  <si>
    <t>Khi có thông báo nộp tiền và ký HĐMB</t>
  </si>
  <si>
    <t xml:space="preserve"> Theo thông báo nhận bàn giao căn hộ (Dự kiến quý II/2025)</t>
  </si>
  <si>
    <t>Khi khách hàng nhận bìa hồng (Dự  kiến quý II/2026)</t>
  </si>
  <si>
    <t>Tầng</t>
  </si>
  <si>
    <t>Họ và tên khách hàng</t>
  </si>
  <si>
    <r>
      <t>Diện tích sử dụng (m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</si>
  <si>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t>CÔNG TY TNHH AGAPE VIỆT NAM</t>
  </si>
  <si>
    <t xml:space="preserve">Khách hàng </t>
  </si>
  <si>
    <t>(Ký và ghi rõ họ tên)</t>
  </si>
  <si>
    <r>
      <t xml:space="preserve">PHIẾU TÍNH GIÁ SENTOSA SKY PARK
</t>
    </r>
    <r>
      <rPr>
        <b/>
        <i/>
        <sz val="18"/>
        <rFont val="Times New Roman"/>
        <family val="1"/>
      </rPr>
      <t xml:space="preserve">PRICE SHEET OF SENTOSA SKY PARK </t>
    </r>
  </si>
  <si>
    <t>Nhóm khách hàng/ Customer group</t>
  </si>
  <si>
    <t>Tòa nhà/ Building:</t>
  </si>
  <si>
    <t>dự kiến Quý IV/2023</t>
  </si>
  <si>
    <t>Tổng số tiền nộp lần 6 = (1) + (2)</t>
  </si>
  <si>
    <t>Expected 4th Quarter 2023</t>
  </si>
  <si>
    <t>Chiết khấu trực tiếp trên gia bán căn hộ</t>
  </si>
  <si>
    <t>Chiết khấu trực tiếp trên giá bán căn hộ</t>
  </si>
  <si>
    <t>Trong vòng 60 ngày, kể từ ngày ký HĐMB</t>
  </si>
  <si>
    <r>
      <t>103.9 m</t>
    </r>
    <r>
      <rPr>
        <vertAlign val="superscript"/>
        <sz val="10"/>
        <rFont val="Times New Roman"/>
        <family val="1"/>
      </rPr>
      <t>2</t>
    </r>
  </si>
  <si>
    <r>
      <t>36.5 m</t>
    </r>
    <r>
      <rPr>
        <vertAlign val="superscript"/>
        <sz val="10"/>
        <rFont val="Times New Roman"/>
        <family val="1"/>
      </rPr>
      <t>2</t>
    </r>
  </si>
  <si>
    <r>
      <t>52.1 m</t>
    </r>
    <r>
      <rPr>
        <vertAlign val="superscript"/>
        <sz val="10"/>
        <rFont val="Times New Roman"/>
        <family val="1"/>
      </rPr>
      <t>2</t>
    </r>
  </si>
  <si>
    <r>
      <t>71.6 m</t>
    </r>
    <r>
      <rPr>
        <vertAlign val="superscript"/>
        <sz val="10"/>
        <rFont val="Times New Roman"/>
        <family val="1"/>
      </rPr>
      <t>2</t>
    </r>
  </si>
  <si>
    <r>
      <t>71.8 m</t>
    </r>
    <r>
      <rPr>
        <vertAlign val="superscript"/>
        <sz val="10"/>
        <rFont val="Times New Roman"/>
        <family val="1"/>
      </rPr>
      <t>2</t>
    </r>
  </si>
  <si>
    <r>
      <t>46.7 m</t>
    </r>
    <r>
      <rPr>
        <vertAlign val="superscript"/>
        <sz val="10"/>
        <rFont val="Times New Roman"/>
        <family val="1"/>
      </rPr>
      <t>2</t>
    </r>
  </si>
  <si>
    <r>
      <t>71.7 m</t>
    </r>
    <r>
      <rPr>
        <vertAlign val="superscript"/>
        <sz val="10"/>
        <rFont val="Times New Roman"/>
        <family val="1"/>
      </rPr>
      <t>2</t>
    </r>
  </si>
  <si>
    <r>
      <t>14.0 m</t>
    </r>
    <r>
      <rPr>
        <vertAlign val="superscript"/>
        <sz val="10"/>
        <rFont val="Times New Roman"/>
        <family val="1"/>
      </rPr>
      <t>2</t>
    </r>
  </si>
  <si>
    <r>
      <t>16.5 m</t>
    </r>
    <r>
      <rPr>
        <vertAlign val="superscript"/>
        <sz val="10"/>
        <rFont val="Times New Roman"/>
        <family val="1"/>
      </rPr>
      <t>2</t>
    </r>
  </si>
  <si>
    <r>
      <t>10.5 m</t>
    </r>
    <r>
      <rPr>
        <vertAlign val="superscript"/>
        <sz val="10"/>
        <rFont val="Times New Roman"/>
        <family val="1"/>
      </rPr>
      <t>2</t>
    </r>
  </si>
  <si>
    <r>
      <t>7.0 m</t>
    </r>
    <r>
      <rPr>
        <vertAlign val="superscript"/>
        <sz val="10"/>
        <rFont val="Times New Roman"/>
        <family val="1"/>
      </rPr>
      <t>2</t>
    </r>
  </si>
  <si>
    <r>
      <t>15.5 m</t>
    </r>
    <r>
      <rPr>
        <vertAlign val="superscript"/>
        <sz val="10"/>
        <rFont val="Times New Roman"/>
        <family val="1"/>
      </rPr>
      <t>2</t>
    </r>
  </si>
  <si>
    <r>
      <t>48.6 m</t>
    </r>
    <r>
      <rPr>
        <vertAlign val="superscript"/>
        <sz val="10"/>
        <rFont val="Times New Roman"/>
        <family val="1"/>
      </rPr>
      <t>2</t>
    </r>
  </si>
  <si>
    <r>
      <t>68.2 m</t>
    </r>
    <r>
      <rPr>
        <vertAlign val="superscript"/>
        <sz val="10"/>
        <rFont val="Times New Roman"/>
        <family val="1"/>
      </rPr>
      <t>2</t>
    </r>
  </si>
  <si>
    <r>
      <t>52.3 m</t>
    </r>
    <r>
      <rPr>
        <vertAlign val="superscript"/>
        <sz val="10"/>
        <rFont val="Times New Roman"/>
        <family val="1"/>
      </rPr>
      <t>2</t>
    </r>
  </si>
  <si>
    <r>
      <t>128.8 m</t>
    </r>
    <r>
      <rPr>
        <vertAlign val="superscript"/>
        <sz val="10"/>
        <rFont val="Times New Roman"/>
        <family val="1"/>
      </rPr>
      <t>2</t>
    </r>
  </si>
  <si>
    <r>
      <t>46.5 m</t>
    </r>
    <r>
      <rPr>
        <vertAlign val="superscript"/>
        <sz val="10"/>
        <rFont val="Times New Roman"/>
        <family val="1"/>
      </rPr>
      <t>2</t>
    </r>
  </si>
  <si>
    <r>
      <t>30.3 m</t>
    </r>
    <r>
      <rPr>
        <vertAlign val="superscript"/>
        <sz val="10"/>
        <rFont val="Times New Roman"/>
        <family val="1"/>
      </rPr>
      <t>2</t>
    </r>
  </si>
  <si>
    <r>
      <t>70.6 m</t>
    </r>
    <r>
      <rPr>
        <vertAlign val="superscript"/>
        <sz val="10"/>
        <rFont val="Times New Roman"/>
        <family val="1"/>
      </rPr>
      <t>2</t>
    </r>
  </si>
  <si>
    <r>
      <t>48.5 m</t>
    </r>
    <r>
      <rPr>
        <vertAlign val="superscript"/>
        <sz val="10"/>
        <rFont val="Times New Roman"/>
        <family val="1"/>
      </rPr>
      <t>2</t>
    </r>
  </si>
  <si>
    <r>
      <t>32,1 m</t>
    </r>
    <r>
      <rPr>
        <vertAlign val="superscript"/>
        <sz val="10"/>
        <rFont val="Times New Roman"/>
        <family val="1"/>
      </rPr>
      <t>2</t>
    </r>
  </si>
  <si>
    <t>(2) Kinh Phí bảo trì: 2% giá trị căn hộ (tạm tính)</t>
  </si>
  <si>
    <r>
      <t>75,1 m</t>
    </r>
    <r>
      <rPr>
        <vertAlign val="superscript"/>
        <sz val="10"/>
        <rFont val="Times New Roman"/>
        <family val="1"/>
      </rPr>
      <t>2</t>
    </r>
  </si>
  <si>
    <r>
      <t>16.6 m</t>
    </r>
    <r>
      <rPr>
        <vertAlign val="superscript"/>
        <sz val="10"/>
        <rFont val="Times New Roman"/>
        <family val="1"/>
      </rPr>
      <t>2</t>
    </r>
  </si>
  <si>
    <r>
      <t>71.3 m</t>
    </r>
    <r>
      <rPr>
        <vertAlign val="superscript"/>
        <sz val="10"/>
        <rFont val="Times New Roman"/>
        <family val="1"/>
      </rPr>
      <t>2</t>
    </r>
  </si>
  <si>
    <r>
      <t>71.4 m</t>
    </r>
    <r>
      <rPr>
        <vertAlign val="superscript"/>
        <sz val="10"/>
        <rFont val="Times New Roman"/>
        <family val="1"/>
      </rPr>
      <t>2</t>
    </r>
  </si>
  <si>
    <r>
      <t>46.9 m</t>
    </r>
    <r>
      <rPr>
        <vertAlign val="superscript"/>
        <sz val="10"/>
        <rFont val="Times New Roman"/>
        <family val="1"/>
      </rPr>
      <t>2</t>
    </r>
  </si>
  <si>
    <r>
      <t>66.5 m</t>
    </r>
    <r>
      <rPr>
        <vertAlign val="superscript"/>
        <sz val="10"/>
        <rFont val="Times New Roman"/>
        <family val="1"/>
      </rPr>
      <t>2</t>
    </r>
  </si>
  <si>
    <r>
      <t>72.2 m</t>
    </r>
    <r>
      <rPr>
        <vertAlign val="superscript"/>
        <sz val="10"/>
        <rFont val="Times New Roman"/>
        <family val="1"/>
      </rPr>
      <t>2</t>
    </r>
  </si>
  <si>
    <r>
      <t>72.3 m</t>
    </r>
    <r>
      <rPr>
        <vertAlign val="superscript"/>
        <sz val="10"/>
        <rFont val="Times New Roman"/>
        <family val="1"/>
      </rPr>
      <t>2</t>
    </r>
  </si>
  <si>
    <r>
      <t>102.7 m</t>
    </r>
    <r>
      <rPr>
        <vertAlign val="superscript"/>
        <sz val="10"/>
        <rFont val="Times New Roman"/>
        <family val="1"/>
      </rPr>
      <t>2</t>
    </r>
  </si>
  <si>
    <r>
      <t>31.9 m</t>
    </r>
    <r>
      <rPr>
        <vertAlign val="superscript"/>
        <sz val="10"/>
        <rFont val="Times New Roman"/>
        <family val="1"/>
      </rPr>
      <t>2</t>
    </r>
  </si>
  <si>
    <r>
      <t>107.2 m</t>
    </r>
    <r>
      <rPr>
        <vertAlign val="superscript"/>
        <sz val="10"/>
        <rFont val="Times New Roman"/>
        <family val="1"/>
      </rPr>
      <t>2</t>
    </r>
  </si>
  <si>
    <r>
      <t>73.8 m</t>
    </r>
    <r>
      <rPr>
        <vertAlign val="superscript"/>
        <sz val="10"/>
        <rFont val="Times New Roman"/>
        <family val="1"/>
      </rPr>
      <t>2</t>
    </r>
  </si>
  <si>
    <r>
      <t>67.7 m</t>
    </r>
    <r>
      <rPr>
        <vertAlign val="superscript"/>
        <sz val="10"/>
        <rFont val="Times New Roman"/>
        <family val="1"/>
      </rPr>
      <t>2</t>
    </r>
  </si>
  <si>
    <r>
      <t>68.0 m</t>
    </r>
    <r>
      <rPr>
        <vertAlign val="superscript"/>
        <sz val="10"/>
        <rFont val="Times New Roman"/>
        <family val="1"/>
      </rPr>
      <t>2</t>
    </r>
  </si>
  <si>
    <r>
      <t>52.2 m</t>
    </r>
    <r>
      <rPr>
        <vertAlign val="superscript"/>
        <sz val="10"/>
        <rFont val="Times New Roman"/>
        <family val="1"/>
      </rPr>
      <t>2</t>
    </r>
  </si>
  <si>
    <r>
      <t>129.2 m</t>
    </r>
    <r>
      <rPr>
        <vertAlign val="superscript"/>
        <sz val="10"/>
        <rFont val="Times New Roman"/>
        <family val="1"/>
      </rPr>
      <t>2</t>
    </r>
  </si>
  <si>
    <r>
      <t>70.8 m</t>
    </r>
    <r>
      <rPr>
        <vertAlign val="superscript"/>
        <sz val="10"/>
        <rFont val="Times New Roman"/>
        <family val="1"/>
      </rPr>
      <t>2</t>
    </r>
  </si>
  <si>
    <r>
      <t>66.0 m</t>
    </r>
    <r>
      <rPr>
        <vertAlign val="superscript"/>
        <sz val="10"/>
        <rFont val="Times New Roman"/>
        <family val="1"/>
      </rPr>
      <t>2</t>
    </r>
  </si>
  <si>
    <t xml:space="preserve">Tầng 6 </t>
  </si>
  <si>
    <t>Tầng 7 - 24</t>
  </si>
  <si>
    <r>
      <t>70.7 m</t>
    </r>
    <r>
      <rPr>
        <vertAlign val="superscript"/>
        <sz val="10"/>
        <rFont val="Times New Roman"/>
        <family val="1"/>
      </rPr>
      <t>2</t>
    </r>
  </si>
  <si>
    <r>
      <t>36.2 m</t>
    </r>
    <r>
      <rPr>
        <vertAlign val="superscript"/>
        <sz val="10"/>
        <rFont val="Times New Roman"/>
        <family val="1"/>
      </rPr>
      <t>2</t>
    </r>
  </si>
  <si>
    <r>
      <t>99.0 m</t>
    </r>
    <r>
      <rPr>
        <vertAlign val="superscript"/>
        <sz val="10"/>
        <rFont val="Times New Roman"/>
        <family val="1"/>
      </rPr>
      <t>2</t>
    </r>
  </si>
  <si>
    <r>
      <t>116.9 m</t>
    </r>
    <r>
      <rPr>
        <vertAlign val="superscript"/>
        <sz val="10"/>
        <rFont val="Times New Roman"/>
        <family val="1"/>
      </rPr>
      <t>2</t>
    </r>
  </si>
  <si>
    <r>
      <t>36.6 m</t>
    </r>
    <r>
      <rPr>
        <vertAlign val="superscript"/>
        <sz val="10"/>
        <rFont val="Times New Roman"/>
        <family val="1"/>
      </rPr>
      <t>2</t>
    </r>
  </si>
  <si>
    <r>
      <t>70.8m</t>
    </r>
    <r>
      <rPr>
        <vertAlign val="superscript"/>
        <sz val="10"/>
        <rFont val="Times New Roman"/>
        <family val="1"/>
      </rPr>
      <t>2</t>
    </r>
  </si>
  <si>
    <r>
      <t>73,8 m</t>
    </r>
    <r>
      <rPr>
        <vertAlign val="superscript"/>
        <sz val="10"/>
        <rFont val="Times New Roman"/>
        <family val="1"/>
      </rPr>
      <t>2</t>
    </r>
  </si>
  <si>
    <r>
      <t>24.8 m</t>
    </r>
    <r>
      <rPr>
        <vertAlign val="superscript"/>
        <sz val="10"/>
        <rFont val="Times New Roman"/>
        <family val="1"/>
      </rPr>
      <t>2</t>
    </r>
  </si>
  <si>
    <r>
      <t>88.2 m</t>
    </r>
    <r>
      <rPr>
        <vertAlign val="superscript"/>
        <sz val="10"/>
        <rFont val="Times New Roman"/>
        <family val="1"/>
      </rPr>
      <t>2</t>
    </r>
  </si>
  <si>
    <r>
      <t>117.3 m</t>
    </r>
    <r>
      <rPr>
        <vertAlign val="superscript"/>
        <sz val="10"/>
        <rFont val="Times New Roman"/>
        <family val="1"/>
      </rPr>
      <t>2</t>
    </r>
  </si>
  <si>
    <t>23.2</t>
  </si>
  <si>
    <t>50.9</t>
  </si>
  <si>
    <t>70.8</t>
  </si>
  <si>
    <r>
      <t>102.8 m</t>
    </r>
    <r>
      <rPr>
        <vertAlign val="superscript"/>
        <sz val="10"/>
        <rFont val="Times New Roman"/>
        <family val="1"/>
      </rPr>
      <t>2</t>
    </r>
  </si>
  <si>
    <r>
      <t>48.3 m</t>
    </r>
    <r>
      <rPr>
        <vertAlign val="superscript"/>
        <sz val="10"/>
        <rFont val="Times New Roman"/>
        <family val="1"/>
      </rPr>
      <t>2</t>
    </r>
  </si>
  <si>
    <t>91.9</t>
  </si>
  <si>
    <r>
      <t>79.2 m</t>
    </r>
    <r>
      <rPr>
        <vertAlign val="superscript"/>
        <sz val="10"/>
        <rFont val="Times New Roman"/>
        <family val="1"/>
      </rPr>
      <t>2</t>
    </r>
  </si>
  <si>
    <r>
      <t>21.1 m</t>
    </r>
    <r>
      <rPr>
        <vertAlign val="superscript"/>
        <sz val="10"/>
        <rFont val="Times New Roman"/>
        <family val="1"/>
      </rPr>
      <t>2</t>
    </r>
  </si>
  <si>
    <r>
      <t>57.3 m</t>
    </r>
    <r>
      <rPr>
        <vertAlign val="superscript"/>
        <sz val="10"/>
        <rFont val="Times New Roman"/>
        <family val="1"/>
      </rPr>
      <t>2</t>
    </r>
  </si>
  <si>
    <r>
      <t>23.5 m</t>
    </r>
    <r>
      <rPr>
        <vertAlign val="superscript"/>
        <sz val="10"/>
        <rFont val="Times New Roman"/>
        <family val="1"/>
      </rPr>
      <t>2</t>
    </r>
  </si>
  <si>
    <r>
      <t>134.4 m</t>
    </r>
    <r>
      <rPr>
        <vertAlign val="superscript"/>
        <sz val="10"/>
        <rFont val="Times New Roman"/>
        <family val="1"/>
      </rPr>
      <t>2</t>
    </r>
  </si>
  <si>
    <r>
      <t>35.6 m</t>
    </r>
    <r>
      <rPr>
        <vertAlign val="superscript"/>
        <sz val="10"/>
        <rFont val="Times New Roman"/>
        <family val="1"/>
      </rPr>
      <t>2</t>
    </r>
  </si>
  <si>
    <r>
      <t>103.0 m</t>
    </r>
    <r>
      <rPr>
        <vertAlign val="superscript"/>
        <sz val="10"/>
        <rFont val="Times New Roman"/>
        <family val="1"/>
      </rPr>
      <t>2</t>
    </r>
  </si>
  <si>
    <r>
      <t>141,2 m</t>
    </r>
    <r>
      <rPr>
        <vertAlign val="superscript"/>
        <sz val="10"/>
        <rFont val="Times New Roman"/>
        <family val="1"/>
      </rPr>
      <t>2</t>
    </r>
  </si>
  <si>
    <r>
      <t>33.0 m</t>
    </r>
    <r>
      <rPr>
        <vertAlign val="superscript"/>
        <sz val="10"/>
        <rFont val="Times New Roman"/>
        <family val="1"/>
      </rPr>
      <t>2</t>
    </r>
  </si>
  <si>
    <r>
      <t>74.1 m</t>
    </r>
    <r>
      <rPr>
        <vertAlign val="superscript"/>
        <sz val="10"/>
        <rFont val="Times New Roman"/>
        <family val="1"/>
      </rPr>
      <t>2</t>
    </r>
  </si>
  <si>
    <r>
      <t>129.5 m</t>
    </r>
    <r>
      <rPr>
        <vertAlign val="superscript"/>
        <sz val="10"/>
        <rFont val="Times New Roman"/>
        <family val="1"/>
      </rPr>
      <t>2</t>
    </r>
  </si>
  <si>
    <r>
      <t>30.4 m</t>
    </r>
    <r>
      <rPr>
        <vertAlign val="superscript"/>
        <sz val="10"/>
        <rFont val="Times New Roman"/>
        <family val="1"/>
      </rPr>
      <t>2</t>
    </r>
  </si>
  <si>
    <r>
      <t>71.1 m</t>
    </r>
    <r>
      <rPr>
        <vertAlign val="superscript"/>
        <sz val="10"/>
        <rFont val="Times New Roman"/>
        <family val="1"/>
      </rPr>
      <t>2</t>
    </r>
  </si>
  <si>
    <r>
      <t>46.6 m</t>
    </r>
    <r>
      <rPr>
        <vertAlign val="superscript"/>
        <sz val="10"/>
        <rFont val="Times New Roman"/>
        <family val="1"/>
      </rPr>
      <t>2</t>
    </r>
  </si>
  <si>
    <r>
      <t>30.5 m</t>
    </r>
    <r>
      <rPr>
        <vertAlign val="superscript"/>
        <sz val="10"/>
        <rFont val="Times New Roman"/>
        <family val="1"/>
      </rPr>
      <t>2</t>
    </r>
  </si>
  <si>
    <r>
      <t>66.4 m</t>
    </r>
    <r>
      <rPr>
        <vertAlign val="superscript"/>
        <sz val="10"/>
        <rFont val="Times New Roman"/>
        <family val="1"/>
      </rPr>
      <t>2</t>
    </r>
  </si>
  <si>
    <r>
      <t>71.0 m</t>
    </r>
    <r>
      <rPr>
        <vertAlign val="superscript"/>
        <sz val="10"/>
        <rFont val="Times New Roman"/>
        <family val="1"/>
      </rPr>
      <t>2</t>
    </r>
  </si>
  <si>
    <t>140.5</t>
  </si>
  <si>
    <t>Đơn giá</t>
  </si>
  <si>
    <t>Penthouse</t>
  </si>
  <si>
    <t>Duplex</t>
  </si>
  <si>
    <t>Dương Hoàng Long</t>
  </si>
  <si>
    <t>5%</t>
  </si>
  <si>
    <t>Chiết khấu nhân viên Công ty TNHH Agape Việt Nam</t>
  </si>
  <si>
    <r>
      <t xml:space="preserve">Họ và tên khách hàng/ </t>
    </r>
    <r>
      <rPr>
        <b/>
        <i/>
        <sz val="13"/>
        <rFont val="Times New Roman"/>
        <family val="1"/>
      </rPr>
      <t>Full name of customer</t>
    </r>
  </si>
  <si>
    <r>
      <t xml:space="preserve">Mã căn hộ số/ </t>
    </r>
    <r>
      <rPr>
        <i/>
        <sz val="13"/>
        <rFont val="Times New Roman"/>
        <family val="1"/>
      </rPr>
      <t>Condominium No.</t>
    </r>
  </si>
  <si>
    <r>
      <t>Tầng/</t>
    </r>
    <r>
      <rPr>
        <i/>
        <sz val="13"/>
        <rFont val="Times New Roman"/>
        <family val="1"/>
      </rPr>
      <t xml:space="preserve"> Floor</t>
    </r>
  </si>
  <si>
    <r>
      <t>Diện tích sử dụng (m</t>
    </r>
    <r>
      <rPr>
        <vertAlign val="superscript"/>
        <sz val="13"/>
        <rFont val="Times New Roman"/>
        <family val="1"/>
      </rPr>
      <t>2</t>
    </r>
    <r>
      <rPr>
        <sz val="13"/>
        <rFont val="Times New Roman"/>
        <family val="1"/>
      </rPr>
      <t xml:space="preserve">)/ </t>
    </r>
    <r>
      <rPr>
        <i/>
        <sz val="13"/>
        <rFont val="Times New Roman"/>
        <family val="1"/>
      </rPr>
      <t>Estimated Usable Area (m2)</t>
    </r>
  </si>
  <si>
    <r>
      <t>Diện tích sân vườn (m</t>
    </r>
    <r>
      <rPr>
        <vertAlign val="superscript"/>
        <sz val="13"/>
        <rFont val="Times New Roman"/>
        <family val="1"/>
      </rPr>
      <t>2</t>
    </r>
    <r>
      <rPr>
        <sz val="13"/>
        <rFont val="Times New Roman"/>
        <family val="1"/>
      </rPr>
      <t xml:space="preserve">)/ </t>
    </r>
    <r>
      <rPr>
        <i/>
        <sz val="13"/>
        <rFont val="Times New Roman"/>
        <family val="1"/>
      </rPr>
      <t>Garden area (m2)</t>
    </r>
  </si>
  <si>
    <r>
      <t xml:space="preserve">Ký hiệu căn hộ/ </t>
    </r>
    <r>
      <rPr>
        <i/>
        <sz val="13"/>
        <rFont val="Times New Roman"/>
        <family val="1"/>
      </rPr>
      <t>Condominium No.</t>
    </r>
  </si>
  <si>
    <r>
      <t xml:space="preserve">Loại căn hộ/ </t>
    </r>
    <r>
      <rPr>
        <i/>
        <sz val="13"/>
        <rFont val="Times New Roman"/>
        <family val="1"/>
      </rPr>
      <t>Type of apartment</t>
    </r>
  </si>
  <si>
    <r>
      <t>Tổng giá trị căn hộ (đã bao gồm VAT)</t>
    </r>
    <r>
      <rPr>
        <b/>
        <i/>
        <sz val="13"/>
        <rFont val="Times New Roman"/>
        <family val="1"/>
      </rPr>
      <t>/ Condominium price (included VAT)</t>
    </r>
  </si>
  <si>
    <r>
      <t xml:space="preserve">Giá bán thuần/ </t>
    </r>
    <r>
      <rPr>
        <i/>
        <sz val="13"/>
        <rFont val="Times New Roman"/>
        <family val="1"/>
      </rPr>
      <t>Net Sales Price</t>
    </r>
  </si>
  <si>
    <r>
      <t xml:space="preserve">Thuế GTGT </t>
    </r>
    <r>
      <rPr>
        <i/>
        <sz val="13"/>
        <rFont val="Times New Roman"/>
        <family val="1"/>
      </rPr>
      <t xml:space="preserve">(VAT) </t>
    </r>
    <r>
      <rPr>
        <sz val="13"/>
        <rFont val="Times New Roman"/>
        <family val="1"/>
      </rPr>
      <t>10%</t>
    </r>
  </si>
  <si>
    <r>
      <t xml:space="preserve">CHÍNH SÁCH BÁN HÀNG/ </t>
    </r>
    <r>
      <rPr>
        <b/>
        <i/>
        <sz val="13"/>
        <rFont val="Times New Roman"/>
        <family val="1"/>
      </rPr>
      <t>SALES POLICY</t>
    </r>
  </si>
  <si>
    <r>
      <t>Chiết khấu trực tiếp trên giá bán căn hộ/</t>
    </r>
    <r>
      <rPr>
        <i/>
        <sz val="13"/>
        <rFont val="Times New Roman"/>
        <family val="1"/>
      </rPr>
      <t xml:space="preserve"> Direct discount on the selling price of each condominium</t>
    </r>
  </si>
  <si>
    <r>
      <t>Tổng giá bán căn hộ sau chiết khấu</t>
    </r>
    <r>
      <rPr>
        <b/>
        <i/>
        <sz val="13"/>
        <rFont val="Times New Roman"/>
        <family val="1"/>
      </rPr>
      <t xml:space="preserve"> (</t>
    </r>
    <r>
      <rPr>
        <b/>
        <sz val="13"/>
        <rFont val="Times New Roman"/>
        <family val="1"/>
      </rPr>
      <t xml:space="preserve">đã bao gồm VAT) </t>
    </r>
    <r>
      <rPr>
        <b/>
        <i/>
        <sz val="13"/>
        <rFont val="Times New Roman"/>
        <family val="1"/>
      </rPr>
      <t>/ Condominium price after discount (included VAT)</t>
    </r>
  </si>
  <si>
    <r>
      <t>Đơn giá</t>
    </r>
    <r>
      <rPr>
        <i/>
        <sz val="13"/>
        <rFont val="Times New Roman"/>
        <family val="1"/>
      </rPr>
      <t xml:space="preserve"> (Unit Price)</t>
    </r>
  </si>
  <si>
    <r>
      <t xml:space="preserve">Giá bán thuần sau chiết khấu </t>
    </r>
    <r>
      <rPr>
        <i/>
        <sz val="13"/>
        <rFont val="Times New Roman"/>
        <family val="1"/>
      </rPr>
      <t>(Net Sales Price after discount)</t>
    </r>
  </si>
  <si>
    <r>
      <t xml:space="preserve">Thuế GTGT sau chiết khấu </t>
    </r>
    <r>
      <rPr>
        <i/>
        <sz val="13"/>
        <rFont val="Times New Roman"/>
        <family val="1"/>
      </rPr>
      <t>(VAT 10% after discount)</t>
    </r>
  </si>
  <si>
    <r>
      <t xml:space="preserve">※Không bao gồm phí phát hành sổ hồng / </t>
    </r>
    <r>
      <rPr>
        <i/>
        <sz val="13"/>
        <rFont val="Times New Roman"/>
        <family val="1"/>
      </rPr>
      <t>Not including pink book issuance fee</t>
    </r>
  </si>
  <si>
    <r>
      <t xml:space="preserve">STT/ </t>
    </r>
    <r>
      <rPr>
        <b/>
        <i/>
        <sz val="13"/>
        <rFont val="Times New Roman"/>
        <family val="1"/>
      </rPr>
      <t>No</t>
    </r>
  </si>
  <si>
    <r>
      <t>Tiến độ thanh toán/</t>
    </r>
    <r>
      <rPr>
        <b/>
        <i/>
        <sz val="13"/>
        <rFont val="Times New Roman"/>
        <family val="1"/>
      </rPr>
      <t>Payment progress</t>
    </r>
  </si>
  <si>
    <r>
      <t xml:space="preserve">Tỷ lệ thanh toán/ </t>
    </r>
    <r>
      <rPr>
        <b/>
        <i/>
        <sz val="13"/>
        <rFont val="Times New Roman"/>
        <family val="1"/>
      </rPr>
      <t xml:space="preserve">Payment rate </t>
    </r>
  </si>
  <si>
    <r>
      <t>Ngày dự kiến thanh toán</t>
    </r>
    <r>
      <rPr>
        <b/>
        <i/>
        <sz val="13"/>
        <rFont val="Times New Roman"/>
        <family val="1"/>
      </rPr>
      <t xml:space="preserve"> / Estimated payment date</t>
    </r>
  </si>
  <si>
    <r>
      <t xml:space="preserve">Tổng số tiền thanh toán các đợt theo tiến độ (VND) / </t>
    </r>
    <r>
      <rPr>
        <b/>
        <i/>
        <sz val="13"/>
        <rFont val="Times New Roman"/>
        <family val="1"/>
      </rPr>
      <t>Total amount according to  payment progress(VND)</t>
    </r>
  </si>
  <si>
    <r>
      <t xml:space="preserve">Đặt cọc / </t>
    </r>
    <r>
      <rPr>
        <i/>
        <sz val="13"/>
        <rFont val="Times New Roman"/>
        <family val="1"/>
      </rPr>
      <t>Deposit</t>
    </r>
  </si>
  <si>
    <r>
      <t xml:space="preserve">Khi ký Đơn đăng ký giữ chỗ/ </t>
    </r>
    <r>
      <rPr>
        <i/>
        <sz val="13"/>
        <rFont val="Times New Roman"/>
        <family val="1"/>
      </rPr>
      <t>Sign Application for Reservation ("Application")</t>
    </r>
  </si>
  <si>
    <r>
      <t xml:space="preserve">100 triệu/ </t>
    </r>
    <r>
      <rPr>
        <i/>
        <sz val="13"/>
        <rFont val="Times New Roman"/>
        <family val="1"/>
      </rPr>
      <t>100 millions</t>
    </r>
  </si>
  <si>
    <r>
      <t xml:space="preserve">Lần 1
</t>
    </r>
    <r>
      <rPr>
        <i/>
        <sz val="13"/>
        <rFont val="Times New Roman"/>
        <family val="1"/>
      </rPr>
      <t>1st time</t>
    </r>
  </si>
  <si>
    <r>
      <t>Khi ký Văn bản thỏa thuận đặt cọc, trong vòng 07 ngày kể từ ngày ký đơn ĐKGC/</t>
    </r>
    <r>
      <rPr>
        <i/>
        <sz val="13"/>
        <rFont val="Times New Roman"/>
        <family val="1"/>
      </rPr>
      <t>Sign Deposit Agreement, within 07 days from signing Application)</t>
    </r>
  </si>
  <si>
    <r>
      <t xml:space="preserve">10% giá bán căn hộ (đã bao gồm VAT và tiền đặt cọc)/ </t>
    </r>
    <r>
      <rPr>
        <i/>
        <sz val="13"/>
        <rFont val="Times New Roman"/>
        <family val="1"/>
      </rPr>
      <t>10% of sales price (included VAT and deposit)</t>
    </r>
  </si>
  <si>
    <r>
      <t xml:space="preserve">Lần 2
</t>
    </r>
    <r>
      <rPr>
        <i/>
        <sz val="13"/>
        <rFont val="Times New Roman"/>
        <family val="1"/>
      </rPr>
      <t>2nd time</t>
    </r>
  </si>
  <si>
    <r>
      <t xml:space="preserve">Trong vòng 30 ngày, kể từ ngày ký TTĐC </t>
    </r>
    <r>
      <rPr>
        <i/>
        <sz val="13"/>
        <rFont val="Times New Roman"/>
        <family val="1"/>
      </rPr>
      <t>(Within 30 days from the date of signing Deposit Agreement)</t>
    </r>
  </si>
  <si>
    <r>
      <t>10% giá bán căn hộ (đã bao gồm VAT)/ 1</t>
    </r>
    <r>
      <rPr>
        <i/>
        <sz val="13"/>
        <rFont val="Times New Roman"/>
        <family val="1"/>
      </rPr>
      <t>0% of sales price (included VAT)</t>
    </r>
  </si>
  <si>
    <r>
      <t xml:space="preserve">Lần 3
</t>
    </r>
    <r>
      <rPr>
        <i/>
        <sz val="13"/>
        <rFont val="Times New Roman"/>
        <family val="1"/>
      </rPr>
      <t>3rd time</t>
    </r>
  </si>
  <si>
    <r>
      <t>Khi có thông báo nộp tiền và ký HĐMB/</t>
    </r>
    <r>
      <rPr>
        <i/>
        <sz val="13"/>
        <rFont val="Times New Roman"/>
        <family val="1"/>
      </rPr>
      <t xml:space="preserve"> When receiving notice of payment and signing of Purchase sales contract</t>
    </r>
  </si>
  <si>
    <r>
      <t xml:space="preserve">10% giá bán căn hộ (đã bao gồm VAT)/ </t>
    </r>
    <r>
      <rPr>
        <i/>
        <sz val="13"/>
        <rFont val="Times New Roman"/>
        <family val="1"/>
      </rPr>
      <t>10% of sales price (included VAT)</t>
    </r>
  </si>
  <si>
    <r>
      <t xml:space="preserve">Lần 4
</t>
    </r>
    <r>
      <rPr>
        <i/>
        <sz val="13"/>
        <rFont val="Times New Roman"/>
        <family val="1"/>
      </rPr>
      <t>4th time</t>
    </r>
  </si>
  <si>
    <r>
      <t xml:space="preserve">Trong vòng 60 ngày, kể từ ngày ký HĐMB/ </t>
    </r>
    <r>
      <rPr>
        <i/>
        <sz val="13"/>
        <rFont val="Times New Roman"/>
        <family val="1"/>
      </rPr>
      <t>(Within 60 days from the date of signing Purchase sales contract)</t>
    </r>
  </si>
  <si>
    <r>
      <t xml:space="preserve">Lần 5
</t>
    </r>
    <r>
      <rPr>
        <i/>
        <sz val="13"/>
        <rFont val="Times New Roman"/>
        <family val="1"/>
      </rPr>
      <t>5th time</t>
    </r>
  </si>
  <si>
    <r>
      <t xml:space="preserve">Trong vòng 120 ngày, kể từ ngày ký HĐMB/ </t>
    </r>
    <r>
      <rPr>
        <i/>
        <sz val="13"/>
        <rFont val="Times New Roman"/>
        <family val="1"/>
      </rPr>
      <t>(Within 120 days from the date of signing Purchase sales contract</t>
    </r>
    <r>
      <rPr>
        <sz val="13"/>
        <rFont val="Times New Roman"/>
        <family val="1"/>
      </rPr>
      <t>)</t>
    </r>
  </si>
  <si>
    <r>
      <t xml:space="preserve">10% giá bán căn hộ (đã bao gồm VAT) / </t>
    </r>
    <r>
      <rPr>
        <i/>
        <sz val="13"/>
        <rFont val="Times New Roman"/>
        <family val="1"/>
      </rPr>
      <t>10% of sales price (included VAT)</t>
    </r>
  </si>
  <si>
    <r>
      <t xml:space="preserve">Lần 6
</t>
    </r>
    <r>
      <rPr>
        <i/>
        <sz val="13"/>
        <rFont val="Times New Roman"/>
        <family val="1"/>
      </rPr>
      <t>6th time</t>
    </r>
  </si>
  <si>
    <r>
      <t xml:space="preserve"> Theo thông báo nhận bàn giao căn hộ (Dự kiến quý II/2025)/ </t>
    </r>
    <r>
      <rPr>
        <i/>
        <sz val="13"/>
        <rFont val="Times New Roman"/>
        <family val="1"/>
      </rPr>
      <t>According to the notice of condominiun handover (Expected 2nd Quarter 2025)</t>
    </r>
  </si>
  <si>
    <r>
      <t>(1) 50% giá bán căn hộ (đã bao gồm VAT) /</t>
    </r>
    <r>
      <rPr>
        <i/>
        <sz val="13"/>
        <rFont val="Times New Roman"/>
        <family val="1"/>
      </rPr>
      <t xml:space="preserve"> 50% of sales price (included VAT)</t>
    </r>
  </si>
  <si>
    <r>
      <t xml:space="preserve">(2) Phí bảo trì: 2% giá bán thuần căn hộ (tạm tính) / </t>
    </r>
    <r>
      <rPr>
        <i/>
        <sz val="13"/>
        <rFont val="Times New Roman"/>
        <family val="1"/>
      </rPr>
      <t>Maintenance fee: 2% of the condominum's net sales price (Temporary)</t>
    </r>
  </si>
  <si>
    <r>
      <t xml:space="preserve">Tổng số tiền nộp lần 6 
</t>
    </r>
    <r>
      <rPr>
        <i/>
        <sz val="13"/>
        <rFont val="Times New Roman"/>
        <family val="1"/>
      </rPr>
      <t>Total amount of 6th payment</t>
    </r>
    <r>
      <rPr>
        <sz val="13"/>
        <rFont val="Times New Roman"/>
        <family val="1"/>
      </rPr>
      <t>= (1) + (2)</t>
    </r>
  </si>
  <si>
    <r>
      <t>TỔNG/</t>
    </r>
    <r>
      <rPr>
        <b/>
        <i/>
        <sz val="13"/>
        <rFont val="Times New Roman"/>
        <family val="1"/>
      </rPr>
      <t>TOTAL</t>
    </r>
  </si>
  <si>
    <r>
      <t xml:space="preserve">Khách hàng (Ký và ghi rõ họ tên)
</t>
    </r>
    <r>
      <rPr>
        <b/>
        <i/>
        <sz val="13"/>
        <rFont val="Times New Roman"/>
        <family val="1"/>
      </rPr>
      <t>Customer (Sign and full name)</t>
    </r>
  </si>
  <si>
    <t xml:space="preserve"> </t>
  </si>
  <si>
    <t>Thời gian áp dụng: Từ ngày 01/07/2023 đến khi có chính sách mới</t>
  </si>
  <si>
    <t>Miễn phí quản lý căn hộ</t>
  </si>
  <si>
    <t>Tặng gói smart</t>
  </si>
  <si>
    <t>Tặng gói SMART</t>
  </si>
  <si>
    <t>Miễn 01 năm phí quản lý</t>
  </si>
  <si>
    <r>
      <t>Tặng gói SMART</t>
    </r>
    <r>
      <rPr>
        <i/>
        <sz val="13"/>
        <rFont val="Times New Roman"/>
        <family val="1"/>
      </rPr>
      <t>/ SMART Gift</t>
    </r>
  </si>
  <si>
    <t>Bảng giá tổng hợp Sentosa Sky Park (Update ngày 06/07/2023)</t>
  </si>
  <si>
    <r>
      <t xml:space="preserve">Thời gian áp dụng: Từ ngày 06/07/2023 đến khi có thông báo mới/
 </t>
    </r>
    <r>
      <rPr>
        <i/>
        <sz val="14"/>
        <rFont val="Times New Roman"/>
        <family val="1"/>
      </rPr>
      <t>Application period: From July 06</t>
    </r>
    <r>
      <rPr>
        <i/>
        <vertAlign val="superscript"/>
        <sz val="14"/>
        <rFont val="Times New Roman"/>
        <family val="1"/>
      </rPr>
      <t>th</t>
    </r>
    <r>
      <rPr>
        <i/>
        <sz val="14"/>
        <rFont val="Times New Roman"/>
        <family val="1"/>
      </rPr>
      <t>, 2023 to issued new policy</t>
    </r>
  </si>
  <si>
    <t>Thời gian áp dụng: Từ ngày 06/07/2023 đến khi có chính sách mới</t>
  </si>
  <si>
    <t>Studio, 1PN</t>
  </si>
  <si>
    <t>5,000,000</t>
  </si>
  <si>
    <t>15,000,000</t>
  </si>
  <si>
    <t>20,000,000</t>
  </si>
  <si>
    <t>30,000,000</t>
  </si>
  <si>
    <t>10,000,000</t>
  </si>
  <si>
    <t>40,000,000</t>
  </si>
  <si>
    <t>50,000,000</t>
  </si>
  <si>
    <t xml:space="preserve">Tổng số lượng căn hộ đã ký Đơn đăng ký giữ chỗ </t>
  </si>
  <si>
    <t>Chiết khấu khi mua nhiều căn hộ</t>
  </si>
  <si>
    <r>
      <t>Tổng số lượng căn hộ đã ký Đơn đăng ký giữ chỗ/</t>
    </r>
    <r>
      <rPr>
        <i/>
        <sz val="12"/>
        <rFont val="Times New Roman"/>
        <family val="1"/>
      </rPr>
      <t>The amount of apartment you buy</t>
    </r>
  </si>
  <si>
    <r>
      <t xml:space="preserve">Chiết khấu khi mua nhiều căn hộ/ </t>
    </r>
    <r>
      <rPr>
        <i/>
        <sz val="12"/>
        <rFont val="Times New Roman"/>
        <family val="1"/>
      </rPr>
      <t>Discount when you buy a lot of aparment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</si>
</sst>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* #,##0_-;\-* #,##0_-;_-* &quot;-&quot;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3"/>
      <color theme="0"/>
      <name val="Times New Roman"/>
      <family val="1"/>
    </font>
    <font>
      <sz val="13"/>
      <name val="Times New Roman"/>
      <family val="1"/>
    </font>
    <font>
      <b/>
      <sz val="18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vertAlign val="superscript"/>
      <sz val="12"/>
      <name val="Times New Roman"/>
      <family val="1"/>
    </font>
    <font>
      <b/>
      <i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163"/>
    </font>
    <font>
      <b/>
      <i/>
      <sz val="18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0"/>
      <name val="Calibri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vertAlign val="superscript"/>
      <sz val="13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vertAlign val="superscript"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6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165" fontId="2" fillId="0" borderId="1" xfId="1" applyNumberFormat="1" applyFont="1" applyBorder="1"/>
    <xf numFmtId="165" fontId="2" fillId="0" borderId="0" xfId="0" applyNumberFormat="1" applyFont="1"/>
    <xf numFmtId="0" fontId="3" fillId="2" borderId="0" xfId="0" applyFont="1" applyFill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5" fontId="2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5" fillId="5" borderId="7" xfId="0" applyNumberFormat="1" applyFont="1" applyFill="1" applyBorder="1" applyAlignment="1">
      <alignment horizontal="right" vertical="center" wrapText="1"/>
    </xf>
    <xf numFmtId="0" fontId="6" fillId="5" borderId="0" xfId="0" applyFont="1" applyFill="1" applyAlignment="1">
      <alignment vertical="center"/>
    </xf>
    <xf numFmtId="14" fontId="4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165" fontId="4" fillId="5" borderId="0" xfId="1" applyNumberFormat="1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14" fontId="10" fillId="5" borderId="0" xfId="0" applyNumberFormat="1" applyFont="1" applyFill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vertical="center"/>
    </xf>
    <xf numFmtId="0" fontId="6" fillId="5" borderId="1" xfId="0" applyFont="1" applyFill="1" applyBorder="1" applyAlignment="1">
      <alignment horizontal="right" vertical="center" wrapText="1"/>
    </xf>
    <xf numFmtId="0" fontId="6" fillId="5" borderId="25" xfId="0" applyFont="1" applyFill="1" applyBorder="1" applyAlignment="1">
      <alignment horizontal="right" vertical="center" wrapText="1"/>
    </xf>
    <xf numFmtId="0" fontId="6" fillId="5" borderId="1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 vertical="center"/>
    </xf>
    <xf numFmtId="0" fontId="5" fillId="5" borderId="0" xfId="0" applyFont="1" applyFill="1"/>
    <xf numFmtId="165" fontId="4" fillId="5" borderId="0" xfId="1" applyNumberFormat="1" applyFont="1" applyFill="1" applyBorder="1" applyAlignment="1">
      <alignment vertical="center"/>
    </xf>
    <xf numFmtId="165" fontId="4" fillId="5" borderId="7" xfId="1" applyNumberFormat="1" applyFont="1" applyFill="1" applyBorder="1" applyAlignment="1">
      <alignment horizontal="right" vertical="center" wrapText="1"/>
    </xf>
    <xf numFmtId="39" fontId="4" fillId="5" borderId="7" xfId="1" applyNumberFormat="1" applyFont="1" applyFill="1" applyBorder="1" applyAlignment="1">
      <alignment horizontal="right" vertical="center" wrapText="1"/>
    </xf>
    <xf numFmtId="14" fontId="4" fillId="5" borderId="4" xfId="0" applyNumberFormat="1" applyFont="1" applyFill="1" applyBorder="1" applyAlignment="1">
      <alignment horizontal="left" vertical="center" wrapText="1"/>
    </xf>
    <xf numFmtId="14" fontId="4" fillId="5" borderId="5" xfId="0" applyNumberFormat="1" applyFont="1" applyFill="1" applyBorder="1" applyAlignment="1">
      <alignment horizontal="left" vertical="center" wrapText="1"/>
    </xf>
    <xf numFmtId="43" fontId="4" fillId="5" borderId="7" xfId="1" applyFont="1" applyFill="1" applyBorder="1" applyAlignment="1">
      <alignment horizontal="right" vertical="center" wrapText="1"/>
    </xf>
    <xf numFmtId="165" fontId="4" fillId="5" borderId="7" xfId="1" applyNumberFormat="1" applyFont="1" applyFill="1" applyBorder="1" applyAlignment="1">
      <alignment horizontal="right" vertical="center"/>
    </xf>
    <xf numFmtId="0" fontId="6" fillId="5" borderId="6" xfId="0" applyFont="1" applyFill="1" applyBorder="1" applyAlignment="1">
      <alignment horizontal="center" vertical="center"/>
    </xf>
    <xf numFmtId="165" fontId="6" fillId="5" borderId="1" xfId="1" applyNumberFormat="1" applyFont="1" applyFill="1" applyBorder="1" applyAlignment="1">
      <alignment horizontal="center" vertical="center"/>
    </xf>
    <xf numFmtId="165" fontId="15" fillId="5" borderId="7" xfId="0" applyNumberFormat="1" applyFont="1" applyFill="1" applyBorder="1" applyAlignment="1">
      <alignment horizontal="right" vertical="center" wrapText="1"/>
    </xf>
    <xf numFmtId="165" fontId="6" fillId="5" borderId="0" xfId="0" applyNumberFormat="1" applyFont="1" applyFill="1" applyAlignment="1">
      <alignment vertical="center"/>
    </xf>
    <xf numFmtId="0" fontId="16" fillId="5" borderId="0" xfId="0" applyFont="1" applyFill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left" vertical="center" wrapText="1"/>
    </xf>
    <xf numFmtId="14" fontId="5" fillId="5" borderId="5" xfId="0" applyNumberFormat="1" applyFont="1" applyFill="1" applyBorder="1" applyAlignment="1">
      <alignment horizontal="left" vertical="center" wrapText="1"/>
    </xf>
    <xf numFmtId="165" fontId="5" fillId="5" borderId="1" xfId="1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5" fontId="4" fillId="5" borderId="7" xfId="0" applyNumberFormat="1" applyFont="1" applyFill="1" applyBorder="1" applyAlignment="1">
      <alignment horizontal="right" vertical="center" wrapText="1"/>
    </xf>
    <xf numFmtId="165" fontId="9" fillId="5" borderId="1" xfId="1" applyNumberFormat="1" applyFont="1" applyFill="1" applyBorder="1" applyAlignment="1">
      <alignment horizontal="center" vertical="center"/>
    </xf>
    <xf numFmtId="0" fontId="4" fillId="5" borderId="1" xfId="1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vertical="center"/>
    </xf>
    <xf numFmtId="0" fontId="4" fillId="5" borderId="22" xfId="0" applyFont="1" applyFill="1" applyBorder="1" applyAlignment="1">
      <alignment vertical="center"/>
    </xf>
    <xf numFmtId="165" fontId="4" fillId="5" borderId="23" xfId="0" applyNumberFormat="1" applyFont="1" applyFill="1" applyBorder="1" applyAlignment="1">
      <alignment vertical="center"/>
    </xf>
    <xf numFmtId="0" fontId="5" fillId="5" borderId="0" xfId="0" applyFont="1" applyFill="1" applyAlignment="1">
      <alignment horizontal="left" vertical="top" wrapText="1"/>
    </xf>
    <xf numFmtId="0" fontId="5" fillId="5" borderId="6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left" vertical="center" wrapText="1"/>
    </xf>
    <xf numFmtId="0" fontId="5" fillId="5" borderId="1" xfId="1" applyNumberFormat="1" applyFont="1" applyFill="1" applyBorder="1" applyAlignment="1">
      <alignment horizontal="center" vertical="center" wrapText="1"/>
    </xf>
    <xf numFmtId="14" fontId="16" fillId="5" borderId="1" xfId="1" quotePrefix="1" applyNumberFormat="1" applyFont="1" applyFill="1" applyBorder="1" applyAlignment="1">
      <alignment horizontal="center" vertical="center" wrapText="1"/>
    </xf>
    <xf numFmtId="0" fontId="5" fillId="5" borderId="1" xfId="1" applyNumberFormat="1" applyFont="1" applyFill="1" applyBorder="1" applyAlignment="1">
      <alignment vertical="center" wrapText="1"/>
    </xf>
    <xf numFmtId="14" fontId="5" fillId="5" borderId="1" xfId="1" applyNumberFormat="1" applyFont="1" applyFill="1" applyBorder="1" applyAlignment="1">
      <alignment horizontal="center" vertical="center" wrapText="1"/>
    </xf>
    <xf numFmtId="41" fontId="5" fillId="5" borderId="7" xfId="0" applyNumberFormat="1" applyFont="1" applyFill="1" applyBorder="1" applyAlignment="1">
      <alignment horizontal="right" vertical="center" wrapText="1"/>
    </xf>
    <xf numFmtId="165" fontId="5" fillId="5" borderId="0" xfId="0" applyNumberFormat="1" applyFont="1" applyFill="1" applyAlignment="1">
      <alignment vertical="center"/>
    </xf>
    <xf numFmtId="0" fontId="5" fillId="5" borderId="12" xfId="1" applyNumberFormat="1" applyFont="1" applyFill="1" applyBorder="1" applyAlignment="1">
      <alignment horizontal="left" vertical="center" wrapText="1"/>
    </xf>
    <xf numFmtId="41" fontId="5" fillId="5" borderId="23" xfId="0" applyNumberFormat="1" applyFont="1" applyFill="1" applyBorder="1" applyAlignment="1">
      <alignment horizontal="right" vertical="center" wrapText="1"/>
    </xf>
    <xf numFmtId="0" fontId="5" fillId="5" borderId="31" xfId="1" applyNumberFormat="1" applyFont="1" applyFill="1" applyBorder="1" applyAlignment="1">
      <alignment horizontal="left" vertical="center" wrapText="1"/>
    </xf>
    <xf numFmtId="41" fontId="5" fillId="5" borderId="33" xfId="0" applyNumberFormat="1" applyFont="1" applyFill="1" applyBorder="1" applyAlignment="1">
      <alignment horizontal="right" vertical="center" wrapText="1"/>
    </xf>
    <xf numFmtId="41" fontId="5" fillId="5" borderId="36" xfId="0" applyNumberFormat="1" applyFont="1" applyFill="1" applyBorder="1" applyAlignment="1">
      <alignment horizontal="right" vertical="center" wrapText="1"/>
    </xf>
    <xf numFmtId="165" fontId="6" fillId="5" borderId="8" xfId="0" applyNumberFormat="1" applyFont="1" applyFill="1" applyBorder="1" applyAlignment="1">
      <alignment horizontal="right" vertical="center" wrapText="1"/>
    </xf>
    <xf numFmtId="0" fontId="19" fillId="5" borderId="0" xfId="0" applyFont="1" applyFill="1" applyAlignment="1">
      <alignment horizontal="center" vertical="center"/>
    </xf>
    <xf numFmtId="14" fontId="19" fillId="5" borderId="0" xfId="0" applyNumberFormat="1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6" fillId="6" borderId="7" xfId="0" applyFont="1" applyFill="1" applyBorder="1" applyAlignment="1">
      <alignment horizontal="right" vertical="center" wrapText="1"/>
    </xf>
    <xf numFmtId="0" fontId="6" fillId="5" borderId="14" xfId="0" applyFont="1" applyFill="1" applyBorder="1" applyAlignment="1">
      <alignment horizontal="center" vertical="center" wrapText="1"/>
    </xf>
    <xf numFmtId="14" fontId="6" fillId="5" borderId="17" xfId="0" applyNumberFormat="1" applyFont="1" applyFill="1" applyBorder="1" applyAlignment="1">
      <alignment horizontal="center" vertical="center" wrapText="1"/>
    </xf>
    <xf numFmtId="9" fontId="6" fillId="5" borderId="17" xfId="2" applyFont="1" applyFill="1" applyBorder="1" applyAlignment="1">
      <alignment horizontal="center" vertical="center" wrapText="1"/>
    </xf>
    <xf numFmtId="9" fontId="6" fillId="5" borderId="17" xfId="0" applyNumberFormat="1" applyFont="1" applyFill="1" applyBorder="1" applyAlignment="1">
      <alignment horizontal="center" vertical="center" wrapText="1"/>
    </xf>
    <xf numFmtId="9" fontId="6" fillId="5" borderId="18" xfId="0" applyNumberFormat="1" applyFont="1" applyFill="1" applyBorder="1" applyAlignment="1">
      <alignment horizontal="center" vertical="center" wrapText="1"/>
    </xf>
    <xf numFmtId="165" fontId="15" fillId="6" borderId="7" xfId="0" applyNumberFormat="1" applyFont="1" applyFill="1" applyBorder="1" applyAlignment="1">
      <alignment horizontal="right" vertical="center" wrapText="1"/>
    </xf>
    <xf numFmtId="14" fontId="6" fillId="5" borderId="5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9" fontId="6" fillId="5" borderId="1" xfId="2" applyFont="1" applyFill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5" fillId="4" borderId="4" xfId="0" applyNumberFormat="1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vertical="center"/>
    </xf>
    <xf numFmtId="3" fontId="22" fillId="5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2" fillId="7" borderId="1" xfId="0" applyFont="1" applyFill="1" applyBorder="1" applyAlignment="1">
      <alignment horizontal="right" vertical="center"/>
    </xf>
    <xf numFmtId="0" fontId="24" fillId="7" borderId="1" xfId="0" applyFont="1" applyFill="1" applyBorder="1" applyAlignment="1">
      <alignment horizontal="right" vertical="center"/>
    </xf>
    <xf numFmtId="0" fontId="27" fillId="3" borderId="0" xfId="0" applyFont="1" applyFill="1" applyAlignment="1">
      <alignment vertical="center"/>
    </xf>
    <xf numFmtId="0" fontId="2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22" fillId="0" borderId="0" xfId="0" applyFont="1"/>
    <xf numFmtId="0" fontId="3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4" fillId="0" borderId="0" xfId="0" applyFont="1"/>
    <xf numFmtId="0" fontId="6" fillId="0" borderId="27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5" fillId="5" borderId="0" xfId="0" applyNumberFormat="1" applyFont="1" applyFill="1" applyAlignment="1">
      <alignment horizontal="left" vertical="center"/>
    </xf>
    <xf numFmtId="165" fontId="6" fillId="5" borderId="1" xfId="1" quotePrefix="1" applyNumberFormat="1" applyFont="1" applyFill="1" applyBorder="1" applyAlignment="1">
      <alignment horizontal="center" vertical="center"/>
    </xf>
    <xf numFmtId="165" fontId="5" fillId="5" borderId="0" xfId="0" applyNumberFormat="1" applyFont="1" applyFill="1" applyAlignment="1">
      <alignment horizontal="left" vertical="center" wrapText="1"/>
    </xf>
    <xf numFmtId="164" fontId="16" fillId="5" borderId="0" xfId="0" applyNumberFormat="1" applyFont="1" applyFill="1" applyAlignment="1">
      <alignment horizontal="left" vertical="center" wrapText="1"/>
    </xf>
    <xf numFmtId="165" fontId="16" fillId="5" borderId="0" xfId="0" applyNumberFormat="1" applyFont="1" applyFill="1" applyAlignment="1">
      <alignment horizontal="left" vertical="center" wrapText="1"/>
    </xf>
    <xf numFmtId="0" fontId="9" fillId="5" borderId="0" xfId="0" applyFont="1" applyFill="1" applyAlignment="1">
      <alignment vertical="center"/>
    </xf>
    <xf numFmtId="0" fontId="19" fillId="5" borderId="1" xfId="0" applyFont="1" applyFill="1" applyBorder="1" applyAlignment="1">
      <alignment horizontal="right" vertical="center" wrapText="1"/>
    </xf>
    <xf numFmtId="0" fontId="19" fillId="5" borderId="25" xfId="0" applyFont="1" applyFill="1" applyBorder="1" applyAlignment="1">
      <alignment horizontal="right" vertical="center" wrapText="1"/>
    </xf>
    <xf numFmtId="0" fontId="19" fillId="5" borderId="14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4" fontId="9" fillId="5" borderId="4" xfId="0" applyNumberFormat="1" applyFont="1" applyFill="1" applyBorder="1" applyAlignment="1">
      <alignment horizontal="left" vertical="center" wrapText="1"/>
    </xf>
    <xf numFmtId="14" fontId="9" fillId="5" borderId="5" xfId="0" applyNumberFormat="1" applyFont="1" applyFill="1" applyBorder="1" applyAlignment="1">
      <alignment horizontal="left" vertical="center" wrapText="1"/>
    </xf>
    <xf numFmtId="0" fontId="19" fillId="6" borderId="7" xfId="0" applyFont="1" applyFill="1" applyBorder="1" applyAlignment="1">
      <alignment horizontal="right" vertical="center" wrapText="1"/>
    </xf>
    <xf numFmtId="165" fontId="9" fillId="5" borderId="0" xfId="1" applyNumberFormat="1" applyFont="1" applyFill="1" applyBorder="1" applyAlignment="1">
      <alignment vertical="center"/>
    </xf>
    <xf numFmtId="165" fontId="9" fillId="5" borderId="7" xfId="1" applyNumberFormat="1" applyFont="1" applyFill="1" applyBorder="1" applyAlignment="1">
      <alignment horizontal="right" vertical="center" wrapText="1"/>
    </xf>
    <xf numFmtId="39" fontId="9" fillId="5" borderId="7" xfId="1" applyNumberFormat="1" applyFont="1" applyFill="1" applyBorder="1" applyAlignment="1">
      <alignment horizontal="right" vertical="center" wrapText="1"/>
    </xf>
    <xf numFmtId="43" fontId="9" fillId="5" borderId="7" xfId="1" applyFont="1" applyFill="1" applyBorder="1" applyAlignment="1">
      <alignment horizontal="right" vertical="center" wrapText="1"/>
    </xf>
    <xf numFmtId="165" fontId="9" fillId="5" borderId="7" xfId="1" applyNumberFormat="1" applyFont="1" applyFill="1" applyBorder="1" applyAlignment="1">
      <alignment horizontal="right" vertical="center"/>
    </xf>
    <xf numFmtId="0" fontId="19" fillId="5" borderId="6" xfId="0" applyFont="1" applyFill="1" applyBorder="1" applyAlignment="1">
      <alignment horizontal="center" vertical="center"/>
    </xf>
    <xf numFmtId="165" fontId="19" fillId="5" borderId="1" xfId="1" applyNumberFormat="1" applyFont="1" applyFill="1" applyBorder="1" applyAlignment="1">
      <alignment horizontal="center" vertical="center"/>
    </xf>
    <xf numFmtId="165" fontId="19" fillId="5" borderId="7" xfId="0" applyNumberFormat="1" applyFont="1" applyFill="1" applyBorder="1" applyAlignment="1">
      <alignment horizontal="right" vertical="center" wrapText="1"/>
    </xf>
    <xf numFmtId="165" fontId="9" fillId="5" borderId="7" xfId="0" applyNumberFormat="1" applyFont="1" applyFill="1" applyBorder="1" applyAlignment="1">
      <alignment horizontal="right" vertical="center" wrapText="1"/>
    </xf>
    <xf numFmtId="9" fontId="19" fillId="5" borderId="1" xfId="2" applyFont="1" applyFill="1" applyBorder="1" applyAlignment="1">
      <alignment horizontal="center" vertical="center"/>
    </xf>
    <xf numFmtId="0" fontId="9" fillId="5" borderId="1" xfId="1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165" fontId="9" fillId="5" borderId="23" xfId="0" applyNumberFormat="1" applyFont="1" applyFill="1" applyBorder="1" applyAlignment="1">
      <alignment vertical="center"/>
    </xf>
    <xf numFmtId="0" fontId="19" fillId="5" borderId="14" xfId="0" applyFont="1" applyFill="1" applyBorder="1" applyAlignment="1">
      <alignment horizontal="center" vertical="center" wrapText="1"/>
    </xf>
    <xf numFmtId="14" fontId="19" fillId="5" borderId="17" xfId="0" applyNumberFormat="1" applyFont="1" applyFill="1" applyBorder="1" applyAlignment="1">
      <alignment horizontal="center" vertical="center" wrapText="1"/>
    </xf>
    <xf numFmtId="9" fontId="19" fillId="5" borderId="17" xfId="2" applyFont="1" applyFill="1" applyBorder="1" applyAlignment="1">
      <alignment horizontal="center" vertical="center" wrapText="1"/>
    </xf>
    <xf numFmtId="9" fontId="19" fillId="5" borderId="17" xfId="0" applyNumberFormat="1" applyFont="1" applyFill="1" applyBorder="1" applyAlignment="1">
      <alignment horizontal="center" vertical="center" wrapText="1"/>
    </xf>
    <xf numFmtId="9" fontId="19" fillId="5" borderId="18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left" vertical="center" wrapText="1"/>
    </xf>
    <xf numFmtId="14" fontId="19" fillId="5" borderId="1" xfId="1" quotePrefix="1" applyNumberFormat="1" applyFont="1" applyFill="1" applyBorder="1" applyAlignment="1">
      <alignment horizontal="center" vertical="center" wrapText="1"/>
    </xf>
    <xf numFmtId="0" fontId="9" fillId="5" borderId="1" xfId="1" applyNumberFormat="1" applyFont="1" applyFill="1" applyBorder="1" applyAlignment="1">
      <alignment vertical="center" wrapText="1"/>
    </xf>
    <xf numFmtId="14" fontId="9" fillId="5" borderId="1" xfId="1" applyNumberFormat="1" applyFont="1" applyFill="1" applyBorder="1" applyAlignment="1">
      <alignment horizontal="center" vertical="center" wrapText="1"/>
    </xf>
    <xf numFmtId="41" fontId="9" fillId="5" borderId="7" xfId="0" applyNumberFormat="1" applyFont="1" applyFill="1" applyBorder="1" applyAlignment="1">
      <alignment horizontal="right" vertical="center" wrapText="1"/>
    </xf>
    <xf numFmtId="0" fontId="9" fillId="5" borderId="12" xfId="1" applyNumberFormat="1" applyFont="1" applyFill="1" applyBorder="1" applyAlignment="1">
      <alignment horizontal="left" vertical="center" wrapText="1"/>
    </xf>
    <xf numFmtId="41" fontId="9" fillId="5" borderId="23" xfId="0" applyNumberFormat="1" applyFont="1" applyFill="1" applyBorder="1" applyAlignment="1">
      <alignment horizontal="right" vertical="center" wrapText="1"/>
    </xf>
    <xf numFmtId="0" fontId="9" fillId="5" borderId="31" xfId="1" applyNumberFormat="1" applyFont="1" applyFill="1" applyBorder="1" applyAlignment="1">
      <alignment horizontal="left" vertical="center" wrapText="1"/>
    </xf>
    <xf numFmtId="41" fontId="9" fillId="5" borderId="33" xfId="0" applyNumberFormat="1" applyFont="1" applyFill="1" applyBorder="1" applyAlignment="1">
      <alignment horizontal="right" vertical="center" wrapText="1"/>
    </xf>
    <xf numFmtId="41" fontId="9" fillId="5" borderId="36" xfId="0" applyNumberFormat="1" applyFont="1" applyFill="1" applyBorder="1" applyAlignment="1">
      <alignment horizontal="right" vertical="center" wrapText="1"/>
    </xf>
    <xf numFmtId="165" fontId="19" fillId="5" borderId="8" xfId="0" applyNumberFormat="1" applyFont="1" applyFill="1" applyBorder="1" applyAlignment="1">
      <alignment horizontal="right" vertical="center" wrapText="1"/>
    </xf>
    <xf numFmtId="14" fontId="9" fillId="5" borderId="0" xfId="0" applyNumberFormat="1" applyFont="1" applyFill="1" applyAlignment="1">
      <alignment horizontal="center" vertical="center" wrapText="1"/>
    </xf>
    <xf numFmtId="43" fontId="5" fillId="5" borderId="0" xfId="0" applyNumberFormat="1" applyFont="1" applyFill="1" applyAlignment="1">
      <alignment horizontal="left" vertical="center"/>
    </xf>
    <xf numFmtId="0" fontId="2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5" fontId="4" fillId="6" borderId="7" xfId="0" applyNumberFormat="1" applyFont="1" applyFill="1" applyBorder="1" applyAlignment="1">
      <alignment horizontal="right" vertical="center" wrapText="1"/>
    </xf>
    <xf numFmtId="165" fontId="9" fillId="6" borderId="7" xfId="0" applyNumberFormat="1" applyFont="1" applyFill="1" applyBorder="1" applyAlignment="1">
      <alignment horizontal="right" vertical="center" wrapText="1"/>
    </xf>
    <xf numFmtId="14" fontId="6" fillId="5" borderId="15" xfId="0" applyNumberFormat="1" applyFont="1" applyFill="1" applyBorder="1" applyAlignment="1">
      <alignment horizontal="left" vertical="center" wrapText="1"/>
    </xf>
    <xf numFmtId="14" fontId="6" fillId="5" borderId="16" xfId="0" applyNumberFormat="1" applyFont="1" applyFill="1" applyBorder="1" applyAlignment="1">
      <alignment horizontal="left" vertical="center" wrapText="1"/>
    </xf>
    <xf numFmtId="14" fontId="10" fillId="5" borderId="0" xfId="0" applyNumberFormat="1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165" fontId="4" fillId="5" borderId="4" xfId="1" applyNumberFormat="1" applyFont="1" applyFill="1" applyBorder="1" applyAlignment="1">
      <alignment horizontal="center" vertical="center"/>
    </xf>
    <xf numFmtId="165" fontId="4" fillId="5" borderId="9" xfId="1" applyNumberFormat="1" applyFont="1" applyFill="1" applyBorder="1" applyAlignment="1">
      <alignment horizontal="center" vertical="center"/>
    </xf>
    <xf numFmtId="165" fontId="4" fillId="5" borderId="5" xfId="1" applyNumberFormat="1" applyFont="1" applyFill="1" applyBorder="1" applyAlignment="1">
      <alignment horizontal="center" vertical="center"/>
    </xf>
    <xf numFmtId="165" fontId="4" fillId="5" borderId="12" xfId="1" applyNumberFormat="1" applyFont="1" applyFill="1" applyBorder="1" applyAlignment="1">
      <alignment horizontal="center" vertical="center"/>
    </xf>
    <xf numFmtId="165" fontId="4" fillId="5" borderId="22" xfId="1" applyNumberFormat="1" applyFont="1" applyFill="1" applyBorder="1" applyAlignment="1">
      <alignment horizontal="center" vertical="center"/>
    </xf>
    <xf numFmtId="165" fontId="4" fillId="5" borderId="24" xfId="1" applyNumberFormat="1" applyFont="1" applyFill="1" applyBorder="1" applyAlignment="1">
      <alignment horizontal="center" vertical="center"/>
    </xf>
    <xf numFmtId="165" fontId="6" fillId="6" borderId="15" xfId="1" quotePrefix="1" applyNumberFormat="1" applyFont="1" applyFill="1" applyBorder="1" applyAlignment="1">
      <alignment horizontal="right" vertical="center"/>
    </xf>
    <xf numFmtId="165" fontId="6" fillId="6" borderId="37" xfId="1" applyNumberFormat="1" applyFont="1" applyFill="1" applyBorder="1" applyAlignment="1">
      <alignment horizontal="right" vertical="center"/>
    </xf>
    <xf numFmtId="0" fontId="16" fillId="5" borderId="0" xfId="0" applyFont="1" applyFill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left" vertical="center" wrapText="1"/>
    </xf>
    <xf numFmtId="14" fontId="4" fillId="5" borderId="5" xfId="0" applyNumberFormat="1" applyFont="1" applyFill="1" applyBorder="1" applyAlignment="1">
      <alignment horizontal="left" vertical="center" wrapText="1"/>
    </xf>
    <xf numFmtId="14" fontId="6" fillId="5" borderId="4" xfId="0" applyNumberFormat="1" applyFont="1" applyFill="1" applyBorder="1" applyAlignment="1">
      <alignment horizontal="left" vertical="center" wrapText="1"/>
    </xf>
    <xf numFmtId="14" fontId="6" fillId="5" borderId="5" xfId="0" applyNumberFormat="1" applyFont="1" applyFill="1" applyBorder="1" applyAlignment="1">
      <alignment horizontal="left" vertical="center" wrapText="1"/>
    </xf>
    <xf numFmtId="165" fontId="6" fillId="5" borderId="10" xfId="1" applyNumberFormat="1" applyFont="1" applyFill="1" applyBorder="1" applyAlignment="1">
      <alignment horizontal="center" vertical="center"/>
    </xf>
    <xf numFmtId="165" fontId="6" fillId="5" borderId="11" xfId="1" applyNumberFormat="1" applyFont="1" applyFill="1" applyBorder="1" applyAlignment="1">
      <alignment horizontal="center" vertical="center"/>
    </xf>
    <xf numFmtId="165" fontId="6" fillId="5" borderId="13" xfId="1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4" fontId="6" fillId="5" borderId="1" xfId="0" applyNumberFormat="1" applyFont="1" applyFill="1" applyBorder="1" applyAlignment="1">
      <alignment horizontal="left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14" fontId="5" fillId="5" borderId="25" xfId="0" applyNumberFormat="1" applyFont="1" applyFill="1" applyBorder="1" applyAlignment="1">
      <alignment horizontal="left" vertical="center" wrapText="1"/>
    </xf>
    <xf numFmtId="14" fontId="5" fillId="5" borderId="30" xfId="0" applyNumberFormat="1" applyFont="1" applyFill="1" applyBorder="1" applyAlignment="1">
      <alignment horizontal="left" vertical="center" wrapText="1"/>
    </xf>
    <xf numFmtId="14" fontId="5" fillId="5" borderId="3" xfId="0" applyNumberFormat="1" applyFont="1" applyFill="1" applyBorder="1" applyAlignment="1">
      <alignment horizontal="left" vertical="center" wrapText="1"/>
    </xf>
    <xf numFmtId="14" fontId="5" fillId="5" borderId="25" xfId="1" applyNumberFormat="1" applyFont="1" applyFill="1" applyBorder="1" applyAlignment="1">
      <alignment horizontal="center" vertical="center" wrapText="1"/>
    </xf>
    <xf numFmtId="14" fontId="5" fillId="5" borderId="32" xfId="1" applyNumberFormat="1" applyFont="1" applyFill="1" applyBorder="1" applyAlignment="1">
      <alignment horizontal="center" vertical="center" wrapText="1"/>
    </xf>
    <xf numFmtId="0" fontId="5" fillId="5" borderId="34" xfId="1" applyNumberFormat="1" applyFont="1" applyFill="1" applyBorder="1" applyAlignment="1">
      <alignment horizontal="center" vertical="center" wrapText="1"/>
    </xf>
    <xf numFmtId="0" fontId="5" fillId="5" borderId="35" xfId="1" applyNumberFormat="1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4" fontId="9" fillId="5" borderId="4" xfId="0" applyNumberFormat="1" applyFont="1" applyFill="1" applyBorder="1" applyAlignment="1">
      <alignment horizontal="left" vertical="center" wrapText="1"/>
    </xf>
    <xf numFmtId="14" fontId="9" fillId="5" borderId="5" xfId="0" applyNumberFormat="1" applyFont="1" applyFill="1" applyBorder="1" applyAlignment="1">
      <alignment horizontal="left" vertical="center" wrapText="1"/>
    </xf>
    <xf numFmtId="14" fontId="19" fillId="5" borderId="4" xfId="0" applyNumberFormat="1" applyFont="1" applyFill="1" applyBorder="1" applyAlignment="1">
      <alignment horizontal="left" vertical="center" wrapText="1"/>
    </xf>
    <xf numFmtId="14" fontId="19" fillId="5" borderId="5" xfId="0" applyNumberFormat="1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65" fontId="31" fillId="5" borderId="4" xfId="1" applyNumberFormat="1" applyFont="1" applyFill="1" applyBorder="1" applyAlignment="1">
      <alignment horizontal="center" vertical="center"/>
    </xf>
    <xf numFmtId="165" fontId="31" fillId="5" borderId="9" xfId="1" applyNumberFormat="1" applyFont="1" applyFill="1" applyBorder="1" applyAlignment="1">
      <alignment horizontal="center" vertical="center"/>
    </xf>
    <xf numFmtId="165" fontId="31" fillId="5" borderId="5" xfId="1" applyNumberFormat="1" applyFont="1" applyFill="1" applyBorder="1" applyAlignment="1">
      <alignment horizontal="center" vertical="center"/>
    </xf>
    <xf numFmtId="165" fontId="31" fillId="5" borderId="38" xfId="1" applyNumberFormat="1" applyFont="1" applyFill="1" applyBorder="1" applyAlignment="1">
      <alignment horizontal="center" vertical="center"/>
    </xf>
    <xf numFmtId="165" fontId="31" fillId="5" borderId="11" xfId="1" applyNumberFormat="1" applyFont="1" applyFill="1" applyBorder="1" applyAlignment="1">
      <alignment horizontal="center" vertical="center"/>
    </xf>
    <xf numFmtId="165" fontId="31" fillId="5" borderId="13" xfId="1" applyNumberFormat="1" applyFont="1" applyFill="1" applyBorder="1" applyAlignment="1">
      <alignment horizontal="center" vertical="center"/>
    </xf>
    <xf numFmtId="14" fontId="19" fillId="5" borderId="15" xfId="0" applyNumberFormat="1" applyFont="1" applyFill="1" applyBorder="1" applyAlignment="1">
      <alignment horizontal="left" vertical="center" wrapText="1"/>
    </xf>
    <xf numFmtId="14" fontId="19" fillId="5" borderId="16" xfId="0" applyNumberFormat="1" applyFont="1" applyFill="1" applyBorder="1" applyAlignment="1">
      <alignment horizontal="left" vertical="center" wrapText="1"/>
    </xf>
    <xf numFmtId="165" fontId="19" fillId="5" borderId="15" xfId="1" applyNumberFormat="1" applyFont="1" applyFill="1" applyBorder="1" applyAlignment="1">
      <alignment horizontal="right" vertical="center"/>
    </xf>
    <xf numFmtId="165" fontId="19" fillId="5" borderId="37" xfId="1" applyNumberFormat="1" applyFont="1" applyFill="1" applyBorder="1" applyAlignment="1">
      <alignment horizontal="right" vertical="center"/>
    </xf>
    <xf numFmtId="0" fontId="19" fillId="5" borderId="39" xfId="0" applyFont="1" applyFill="1" applyBorder="1" applyAlignment="1">
      <alignment horizontal="center" vertical="center" wrapText="1"/>
    </xf>
    <xf numFmtId="165" fontId="19" fillId="5" borderId="10" xfId="1" applyNumberFormat="1" applyFont="1" applyFill="1" applyBorder="1" applyAlignment="1">
      <alignment horizontal="center" vertical="center"/>
    </xf>
    <xf numFmtId="165" fontId="19" fillId="5" borderId="11" xfId="1" applyNumberFormat="1" applyFont="1" applyFill="1" applyBorder="1" applyAlignment="1">
      <alignment horizontal="center" vertical="center"/>
    </xf>
    <xf numFmtId="165" fontId="19" fillId="5" borderId="13" xfId="1" applyNumberFormat="1" applyFont="1" applyFill="1" applyBorder="1" applyAlignment="1">
      <alignment horizontal="center" vertical="center"/>
    </xf>
    <xf numFmtId="14" fontId="19" fillId="5" borderId="1" xfId="0" applyNumberFormat="1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14" fontId="9" fillId="5" borderId="25" xfId="0" applyNumberFormat="1" applyFont="1" applyFill="1" applyBorder="1" applyAlignment="1">
      <alignment horizontal="left" vertical="center" wrapText="1"/>
    </xf>
    <xf numFmtId="14" fontId="9" fillId="5" borderId="30" xfId="0" applyNumberFormat="1" applyFont="1" applyFill="1" applyBorder="1" applyAlignment="1">
      <alignment horizontal="left" vertical="center" wrapText="1"/>
    </xf>
    <xf numFmtId="14" fontId="9" fillId="5" borderId="3" xfId="0" applyNumberFormat="1" applyFont="1" applyFill="1" applyBorder="1" applyAlignment="1">
      <alignment horizontal="left" vertical="center" wrapText="1"/>
    </xf>
    <xf numFmtId="14" fontId="9" fillId="5" borderId="25" xfId="1" applyNumberFormat="1" applyFont="1" applyFill="1" applyBorder="1" applyAlignment="1">
      <alignment horizontal="center" vertical="center" wrapText="1"/>
    </xf>
    <xf numFmtId="14" fontId="9" fillId="5" borderId="32" xfId="1" applyNumberFormat="1" applyFont="1" applyFill="1" applyBorder="1" applyAlignment="1">
      <alignment horizontal="center" vertical="center" wrapText="1"/>
    </xf>
    <xf numFmtId="0" fontId="9" fillId="5" borderId="34" xfId="1" applyNumberFormat="1" applyFont="1" applyFill="1" applyBorder="1" applyAlignment="1">
      <alignment horizontal="left" vertical="center" wrapText="1"/>
    </xf>
    <xf numFmtId="0" fontId="9" fillId="5" borderId="35" xfId="1" applyNumberFormat="1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</cellXfs>
  <cellStyles count="4">
    <cellStyle name="Comma" xfId="1" builtinId="3"/>
    <cellStyle name="Comma [0]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  <color rgb="FFDDDDDD"/>
      <color rgb="FFC0C0C0"/>
      <color rgb="FFFF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82826</xdr:rowOff>
    </xdr:from>
    <xdr:to>
      <xdr:col>1</xdr:col>
      <xdr:colOff>64422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721E65-D283-4C59-AC17-E7114A393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2826"/>
          <a:ext cx="1093122" cy="47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topLeftCell="A7" zoomScale="70" zoomScaleNormal="70" workbookViewId="0">
      <selection activeCell="H16" sqref="H16"/>
    </sheetView>
  </sheetViews>
  <sheetFormatPr defaultColWidth="9.1796875" defaultRowHeight="15.5" x14ac:dyDescent="0.35"/>
  <cols>
    <col min="1" max="1" width="1.81640625" style="30" customWidth="1"/>
    <col min="2" max="2" width="9.453125" style="30" customWidth="1"/>
    <col min="3" max="3" width="41" style="26" customWidth="1"/>
    <col min="4" max="4" width="18.26953125" style="26" customWidth="1"/>
    <col min="5" max="5" width="42.81640625" style="27" customWidth="1"/>
    <col min="6" max="6" width="19.453125" style="28" customWidth="1"/>
    <col min="7" max="7" width="1.81640625" style="27" customWidth="1"/>
    <col min="8" max="8" width="35.1796875" style="29" customWidth="1"/>
    <col min="9" max="9" width="15.7265625" style="29" customWidth="1"/>
    <col min="10" max="10" width="22.1796875" style="29" customWidth="1"/>
    <col min="11" max="11" width="20.08984375" style="29" customWidth="1"/>
    <col min="12" max="12" width="18.81640625" style="30" bestFit="1" customWidth="1"/>
    <col min="13" max="13" width="21.1796875" style="30" customWidth="1"/>
    <col min="14" max="14" width="9.1796875" style="30"/>
    <col min="15" max="15" width="10.7265625" style="30" hidden="1" customWidth="1"/>
    <col min="16" max="18" width="18.26953125" style="30" hidden="1" customWidth="1"/>
    <col min="19" max="16384" width="9.1796875" style="30"/>
  </cols>
  <sheetData>
    <row r="1" spans="1:16" ht="15.75" customHeight="1" x14ac:dyDescent="0.35">
      <c r="A1" s="25"/>
      <c r="B1" s="25" t="s">
        <v>210</v>
      </c>
    </row>
    <row r="2" spans="1:16" x14ac:dyDescent="0.35">
      <c r="A2" s="25"/>
    </row>
    <row r="3" spans="1:16" s="27" customFormat="1" ht="15.75" customHeight="1" x14ac:dyDescent="0.35">
      <c r="B3" s="31"/>
      <c r="C3" s="195" t="s">
        <v>133</v>
      </c>
      <c r="D3" s="195"/>
      <c r="E3" s="195"/>
      <c r="F3" s="195"/>
      <c r="G3" s="32"/>
      <c r="H3" s="33"/>
      <c r="I3" s="33"/>
      <c r="J3" s="33"/>
      <c r="K3" s="33"/>
    </row>
    <row r="4" spans="1:16" ht="10" customHeight="1" x14ac:dyDescent="0.35">
      <c r="C4" s="195"/>
      <c r="D4" s="195"/>
      <c r="E4" s="195"/>
      <c r="F4" s="195"/>
      <c r="G4" s="32"/>
    </row>
    <row r="5" spans="1:16" ht="15" customHeight="1" x14ac:dyDescent="0.35">
      <c r="C5" s="196" t="s">
        <v>359</v>
      </c>
      <c r="D5" s="196"/>
      <c r="E5" s="196"/>
      <c r="F5" s="196"/>
      <c r="G5" s="34"/>
    </row>
    <row r="6" spans="1:16" ht="13.5" customHeight="1" x14ac:dyDescent="0.35">
      <c r="M6" s="27"/>
      <c r="N6" s="27"/>
      <c r="O6" s="27"/>
      <c r="P6" s="27"/>
    </row>
    <row r="7" spans="1:16" ht="17.5" customHeight="1" x14ac:dyDescent="0.35">
      <c r="C7" s="197" t="s">
        <v>97</v>
      </c>
      <c r="D7" s="198"/>
      <c r="E7" s="199"/>
      <c r="F7" s="35" t="s">
        <v>102</v>
      </c>
    </row>
    <row r="8" spans="1:16" ht="17.25" customHeight="1" thickBot="1" x14ac:dyDescent="0.4">
      <c r="C8" s="200" t="s">
        <v>98</v>
      </c>
      <c r="D8" s="201"/>
      <c r="E8" s="202"/>
      <c r="F8" s="36" t="s">
        <v>132</v>
      </c>
    </row>
    <row r="9" spans="1:16" s="25" customFormat="1" ht="24" customHeight="1" x14ac:dyDescent="0.35">
      <c r="B9" s="37">
        <v>1</v>
      </c>
      <c r="C9" s="193" t="s">
        <v>208</v>
      </c>
      <c r="D9" s="194"/>
      <c r="E9" s="203"/>
      <c r="F9" s="204"/>
      <c r="H9" s="29"/>
      <c r="I9" s="29"/>
      <c r="J9" s="29"/>
      <c r="K9" s="29"/>
      <c r="L9" s="30"/>
    </row>
    <row r="10" spans="1:16" ht="24" customHeight="1" x14ac:dyDescent="0.3">
      <c r="B10" s="38">
        <v>2</v>
      </c>
      <c r="C10" s="206" t="s">
        <v>189</v>
      </c>
      <c r="D10" s="207"/>
      <c r="E10" s="39"/>
      <c r="F10" s="86">
        <v>2519</v>
      </c>
      <c r="G10" s="30"/>
      <c r="H10" s="40"/>
      <c r="I10" s="40"/>
      <c r="J10" s="40"/>
      <c r="K10" s="40"/>
    </row>
    <row r="11" spans="1:16" ht="24" customHeight="1" x14ac:dyDescent="0.35">
      <c r="B11" s="38">
        <v>3</v>
      </c>
      <c r="C11" s="206" t="s">
        <v>207</v>
      </c>
      <c r="D11" s="207"/>
      <c r="E11" s="41"/>
      <c r="F11" s="42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25</v>
      </c>
      <c r="G11" s="30"/>
    </row>
    <row r="12" spans="1:16" ht="24" customHeight="1" x14ac:dyDescent="0.35">
      <c r="B12" s="38">
        <v>4</v>
      </c>
      <c r="C12" s="206" t="s">
        <v>209</v>
      </c>
      <c r="D12" s="207"/>
      <c r="E12" s="39"/>
      <c r="F12" s="43">
        <f>VLOOKUP(F10,Sheet2!A3:D606,2,0)</f>
        <v>46.5</v>
      </c>
      <c r="G12" s="30"/>
    </row>
    <row r="13" spans="1:16" ht="24" customHeight="1" x14ac:dyDescent="0.35">
      <c r="B13" s="38">
        <v>4.0999999999999996</v>
      </c>
      <c r="C13" s="44" t="s">
        <v>196</v>
      </c>
      <c r="D13" s="45"/>
      <c r="F13" s="46">
        <f>VLOOKUP(F10,Sheet2!A3:D606,3,0)</f>
        <v>0</v>
      </c>
      <c r="G13" s="30"/>
      <c r="H13" s="186"/>
      <c r="I13" s="188"/>
      <c r="J13" s="189" t="s">
        <v>360</v>
      </c>
      <c r="K13" s="189" t="s">
        <v>105</v>
      </c>
      <c r="L13" s="62" t="s">
        <v>106</v>
      </c>
      <c r="M13" s="62" t="s">
        <v>299</v>
      </c>
    </row>
    <row r="14" spans="1:16" ht="24" customHeight="1" x14ac:dyDescent="0.35">
      <c r="B14" s="38">
        <v>5</v>
      </c>
      <c r="C14" s="206" t="s">
        <v>190</v>
      </c>
      <c r="D14" s="207"/>
      <c r="E14" s="39"/>
      <c r="F14" s="47" t="str">
        <f>VLOOKUP(F10,Sheet2!A3:E606,4,0)</f>
        <v>A1</v>
      </c>
      <c r="G14" s="30"/>
      <c r="I14" s="189">
        <v>1</v>
      </c>
      <c r="J14" s="189">
        <v>0</v>
      </c>
      <c r="K14" s="189">
        <v>0</v>
      </c>
      <c r="L14" s="62">
        <v>0</v>
      </c>
      <c r="M14" s="62">
        <v>0</v>
      </c>
    </row>
    <row r="15" spans="1:16" ht="24" customHeight="1" x14ac:dyDescent="0.35">
      <c r="B15" s="38">
        <v>5.0999999999999996</v>
      </c>
      <c r="C15" s="44" t="s">
        <v>81</v>
      </c>
      <c r="D15" s="45"/>
      <c r="E15" s="39"/>
      <c r="F15" s="47" t="str">
        <f>VLOOKUP(F10,Sheet2!A3:J606,9,0)</f>
        <v>1PN+1</v>
      </c>
      <c r="G15" s="30"/>
      <c r="H15" s="141"/>
      <c r="I15" s="189">
        <v>2</v>
      </c>
      <c r="J15" s="189" t="s">
        <v>361</v>
      </c>
      <c r="K15" s="189" t="s">
        <v>362</v>
      </c>
      <c r="L15" s="62" t="s">
        <v>363</v>
      </c>
      <c r="M15" s="62" t="s">
        <v>364</v>
      </c>
    </row>
    <row r="16" spans="1:16" s="25" customFormat="1" ht="23.25" customHeight="1" x14ac:dyDescent="0.35">
      <c r="B16" s="48">
        <v>6</v>
      </c>
      <c r="C16" s="208" t="s">
        <v>197</v>
      </c>
      <c r="D16" s="209"/>
      <c r="E16" s="49"/>
      <c r="F16" s="92">
        <f>VLOOKUP(F10,Sheet2!A3:F606,5,0)</f>
        <v>1962740000</v>
      </c>
      <c r="G16" s="51"/>
      <c r="H16" s="29"/>
      <c r="I16" s="189">
        <v>3</v>
      </c>
      <c r="J16" s="189" t="s">
        <v>365</v>
      </c>
      <c r="K16" s="189" t="s">
        <v>364</v>
      </c>
      <c r="L16" s="62" t="s">
        <v>366</v>
      </c>
      <c r="M16" s="62" t="s">
        <v>367</v>
      </c>
    </row>
    <row r="17" spans="2:18" s="25" customFormat="1" ht="24.75" hidden="1" customHeight="1" x14ac:dyDescent="0.35">
      <c r="B17" s="53">
        <v>6.1</v>
      </c>
      <c r="C17" s="54" t="s">
        <v>198</v>
      </c>
      <c r="D17" s="55"/>
      <c r="E17" s="56"/>
      <c r="F17" s="24">
        <f>ROUND(F16/1.1,0)</f>
        <v>1784309091</v>
      </c>
      <c r="G17" s="51"/>
      <c r="H17" s="52"/>
      <c r="I17" s="190"/>
      <c r="J17" s="189" t="s">
        <v>365</v>
      </c>
      <c r="K17" s="189" t="s">
        <v>364</v>
      </c>
      <c r="L17" s="62" t="s">
        <v>366</v>
      </c>
      <c r="M17" s="62" t="s">
        <v>367</v>
      </c>
    </row>
    <row r="18" spans="2:18" s="25" customFormat="1" ht="25.5" hidden="1" customHeight="1" x14ac:dyDescent="0.35">
      <c r="B18" s="53">
        <v>6.2</v>
      </c>
      <c r="C18" s="54" t="s">
        <v>199</v>
      </c>
      <c r="D18" s="55"/>
      <c r="E18" s="56"/>
      <c r="F18" s="24">
        <f>F16-F17</f>
        <v>178430909</v>
      </c>
      <c r="G18" s="51"/>
      <c r="H18" s="52"/>
      <c r="I18" s="190"/>
      <c r="J18" s="189" t="s">
        <v>365</v>
      </c>
      <c r="K18" s="189" t="s">
        <v>364</v>
      </c>
      <c r="L18" s="62" t="s">
        <v>366</v>
      </c>
      <c r="M18" s="62" t="s">
        <v>367</v>
      </c>
    </row>
    <row r="19" spans="2:18" s="25" customFormat="1" ht="24" customHeight="1" x14ac:dyDescent="0.35">
      <c r="B19" s="48">
        <v>7</v>
      </c>
      <c r="C19" s="208" t="s">
        <v>96</v>
      </c>
      <c r="D19" s="209"/>
      <c r="E19" s="49"/>
      <c r="F19" s="50">
        <f>F21+F22+F20</f>
        <v>67997400</v>
      </c>
      <c r="H19" s="52"/>
      <c r="I19" s="190">
        <v>4</v>
      </c>
      <c r="J19" s="189" t="s">
        <v>365</v>
      </c>
      <c r="K19" s="189" t="s">
        <v>364</v>
      </c>
      <c r="L19" s="62" t="s">
        <v>366</v>
      </c>
      <c r="M19" s="62" t="s">
        <v>367</v>
      </c>
      <c r="O19" s="57"/>
      <c r="P19" s="57" t="s">
        <v>107</v>
      </c>
      <c r="Q19" s="57" t="s">
        <v>105</v>
      </c>
      <c r="R19" s="57" t="s">
        <v>106</v>
      </c>
    </row>
    <row r="20" spans="2:18" s="25" customFormat="1" ht="24" customHeight="1" x14ac:dyDescent="0.35">
      <c r="B20" s="38">
        <v>7.1</v>
      </c>
      <c r="C20" s="44" t="s">
        <v>220</v>
      </c>
      <c r="D20" s="93"/>
      <c r="E20" s="95">
        <v>0.01</v>
      </c>
      <c r="F20" s="58">
        <f>F16*E20</f>
        <v>19627400</v>
      </c>
      <c r="H20" s="52"/>
      <c r="I20" s="190">
        <v>5</v>
      </c>
      <c r="J20" s="189" t="s">
        <v>365</v>
      </c>
      <c r="K20" s="189" t="s">
        <v>364</v>
      </c>
      <c r="L20" s="62" t="s">
        <v>366</v>
      </c>
      <c r="M20" s="62" t="s">
        <v>367</v>
      </c>
      <c r="O20" s="57"/>
      <c r="P20" s="57"/>
      <c r="Q20" s="57"/>
      <c r="R20" s="57"/>
    </row>
    <row r="21" spans="2:18" s="25" customFormat="1" ht="24" customHeight="1" x14ac:dyDescent="0.35">
      <c r="B21" s="38">
        <v>7.2</v>
      </c>
      <c r="C21" s="206" t="s">
        <v>354</v>
      </c>
      <c r="D21" s="207"/>
      <c r="E21" s="49"/>
      <c r="F21" s="58">
        <f>VLOOKUP(F10,Sheet2!A3:F606,6,0)</f>
        <v>40000000</v>
      </c>
      <c r="H21" s="144"/>
      <c r="L21" s="205"/>
      <c r="M21" s="205"/>
      <c r="O21" s="57">
        <v>2</v>
      </c>
      <c r="P21" s="59">
        <v>20000000</v>
      </c>
      <c r="Q21" s="59">
        <v>20000000</v>
      </c>
      <c r="R21" s="59">
        <v>25000000</v>
      </c>
    </row>
    <row r="22" spans="2:18" ht="32" customHeight="1" x14ac:dyDescent="0.35">
      <c r="B22" s="38">
        <v>7.3</v>
      </c>
      <c r="C22" s="206" t="s">
        <v>355</v>
      </c>
      <c r="D22" s="207"/>
      <c r="E22" s="60"/>
      <c r="F22" s="58">
        <f>VLOOKUP(F10,Sheet2!A3:G606,7,0)</f>
        <v>8370000</v>
      </c>
      <c r="G22" s="30"/>
      <c r="H22" s="51"/>
      <c r="I22" s="33"/>
      <c r="J22" s="33"/>
      <c r="K22" s="33"/>
      <c r="O22" s="57">
        <v>4</v>
      </c>
      <c r="P22" s="59">
        <v>50000000</v>
      </c>
      <c r="Q22" s="59">
        <v>50000000</v>
      </c>
      <c r="R22" s="59">
        <v>70000000</v>
      </c>
    </row>
    <row r="23" spans="2:18" ht="32" customHeight="1" x14ac:dyDescent="0.35">
      <c r="B23" s="38">
        <v>7.4</v>
      </c>
      <c r="C23" s="206" t="s">
        <v>368</v>
      </c>
      <c r="D23" s="207"/>
      <c r="E23" s="60"/>
      <c r="F23" s="191">
        <v>1</v>
      </c>
      <c r="G23" s="30"/>
      <c r="H23" s="51"/>
      <c r="I23" s="33"/>
      <c r="J23" s="33"/>
      <c r="K23" s="33"/>
      <c r="O23" s="57"/>
      <c r="P23" s="59"/>
      <c r="Q23" s="59"/>
      <c r="R23" s="59"/>
    </row>
    <row r="24" spans="2:18" ht="32" customHeight="1" x14ac:dyDescent="0.35">
      <c r="B24" s="38">
        <v>7.5</v>
      </c>
      <c r="C24" s="44" t="s">
        <v>369</v>
      </c>
      <c r="D24" s="45"/>
      <c r="E24" s="60"/>
      <c r="F24" s="58">
        <f>IF(F15="1PN+1",VLOOKUP(F23,I14:M20,2,0),IF(F15="2PN",VLOOKUP(F23,I14:M20,3,0),IF(F15="Dual Key",VLOOKUP(F23,I14:M20,3,0),IF(F15="3PN",VLOOKUP(F23,I14:M20,4,0),IF(F15="Penthouse",VLOOKUP(F23,I14:M20,5,0))))))</f>
        <v>0</v>
      </c>
      <c r="G24" s="30"/>
      <c r="H24" s="51"/>
      <c r="I24" s="33"/>
      <c r="J24" s="33"/>
      <c r="K24" s="33"/>
      <c r="O24" s="57"/>
      <c r="P24" s="59"/>
      <c r="Q24" s="59"/>
      <c r="R24" s="59"/>
    </row>
    <row r="25" spans="2:18" s="25" customFormat="1" ht="24" customHeight="1" x14ac:dyDescent="0.35">
      <c r="B25" s="48">
        <v>8</v>
      </c>
      <c r="C25" s="214" t="s">
        <v>200</v>
      </c>
      <c r="D25" s="214"/>
      <c r="E25" s="49"/>
      <c r="F25" s="50">
        <f>F16-F19</f>
        <v>1894742600</v>
      </c>
      <c r="H25" s="33"/>
      <c r="I25" s="52"/>
      <c r="J25" s="52"/>
      <c r="K25" s="52"/>
      <c r="O25" s="61">
        <v>7</v>
      </c>
      <c r="P25" s="59">
        <v>70000000</v>
      </c>
      <c r="Q25" s="59">
        <v>70000000</v>
      </c>
      <c r="R25" s="59">
        <v>90000000</v>
      </c>
    </row>
    <row r="26" spans="2:18" s="25" customFormat="1" ht="24" customHeight="1" x14ac:dyDescent="0.35">
      <c r="B26" s="53">
        <v>8.1</v>
      </c>
      <c r="C26" s="54" t="s">
        <v>298</v>
      </c>
      <c r="D26" s="93"/>
      <c r="E26" s="49"/>
      <c r="F26" s="24">
        <f>F25/(F12+F13)</f>
        <v>40747152.688172042</v>
      </c>
      <c r="H26" s="145"/>
      <c r="I26" s="52"/>
      <c r="J26" s="52"/>
      <c r="K26" s="52"/>
      <c r="O26" s="61"/>
      <c r="P26" s="59"/>
      <c r="Q26" s="59"/>
      <c r="R26" s="59"/>
    </row>
    <row r="27" spans="2:18" s="25" customFormat="1" ht="24" hidden="1" customHeight="1" x14ac:dyDescent="0.35">
      <c r="B27" s="53">
        <v>8.1999999999999993</v>
      </c>
      <c r="C27" s="54" t="s">
        <v>198</v>
      </c>
      <c r="D27" s="55"/>
      <c r="E27" s="56"/>
      <c r="F27" s="24">
        <f>ROUND(F25/1.1,0)</f>
        <v>1722493273</v>
      </c>
      <c r="H27" s="144"/>
      <c r="I27" s="52"/>
      <c r="J27" s="52"/>
      <c r="K27" s="52"/>
      <c r="O27" s="62">
        <v>8</v>
      </c>
      <c r="P27" s="59">
        <v>70000000</v>
      </c>
      <c r="Q27" s="59">
        <v>70000000</v>
      </c>
      <c r="R27" s="59">
        <v>90000000</v>
      </c>
    </row>
    <row r="28" spans="2:18" s="25" customFormat="1" ht="24" hidden="1" customHeight="1" x14ac:dyDescent="0.35">
      <c r="B28" s="53">
        <v>8.3000000000000007</v>
      </c>
      <c r="C28" s="54" t="s">
        <v>199</v>
      </c>
      <c r="D28" s="55"/>
      <c r="E28" s="56"/>
      <c r="F28" s="24">
        <f>F25-F27</f>
        <v>172249327</v>
      </c>
      <c r="H28" s="52"/>
      <c r="I28" s="52"/>
      <c r="J28" s="52"/>
      <c r="K28" s="52"/>
      <c r="O28" s="62">
        <v>9</v>
      </c>
      <c r="P28" s="59">
        <v>70000000</v>
      </c>
      <c r="Q28" s="59">
        <v>70000000</v>
      </c>
      <c r="R28" s="59">
        <v>90000000</v>
      </c>
    </row>
    <row r="29" spans="2:18" ht="22.5" customHeight="1" thickBot="1" x14ac:dyDescent="0.4">
      <c r="B29" s="63" t="s">
        <v>82</v>
      </c>
      <c r="C29" s="64"/>
      <c r="D29" s="64"/>
      <c r="E29" s="64"/>
      <c r="F29" s="65"/>
      <c r="G29" s="30"/>
      <c r="H29" s="52"/>
      <c r="I29" s="52"/>
      <c r="J29" s="52"/>
      <c r="K29" s="52"/>
    </row>
    <row r="30" spans="2:18" ht="45" x14ac:dyDescent="0.35">
      <c r="B30" s="87" t="s">
        <v>94</v>
      </c>
      <c r="C30" s="88" t="s">
        <v>99</v>
      </c>
      <c r="D30" s="89" t="s">
        <v>100</v>
      </c>
      <c r="E30" s="90" t="s">
        <v>201</v>
      </c>
      <c r="F30" s="91" t="s">
        <v>101</v>
      </c>
      <c r="H30" s="52"/>
      <c r="I30" s="66"/>
      <c r="J30" s="66"/>
      <c r="K30" s="66"/>
    </row>
    <row r="31" spans="2:18" ht="34.5" customHeight="1" x14ac:dyDescent="0.35">
      <c r="B31" s="67" t="s">
        <v>83</v>
      </c>
      <c r="C31" s="68" t="s">
        <v>84</v>
      </c>
      <c r="D31" s="69" t="s">
        <v>85</v>
      </c>
      <c r="E31" s="70"/>
      <c r="F31" s="24">
        <v>100000000</v>
      </c>
      <c r="H31" s="66"/>
      <c r="I31" s="33"/>
      <c r="J31" s="33"/>
      <c r="K31" s="33"/>
    </row>
    <row r="32" spans="2:18" ht="34.5" customHeight="1" x14ac:dyDescent="0.35">
      <c r="B32" s="67" t="s">
        <v>86</v>
      </c>
      <c r="C32" s="68" t="s">
        <v>203</v>
      </c>
      <c r="D32" s="71" t="s">
        <v>89</v>
      </c>
      <c r="E32" s="70"/>
      <c r="F32" s="24">
        <f>ROUND(F25*10%,0)-F31</f>
        <v>89474260</v>
      </c>
      <c r="H32" s="33"/>
      <c r="I32" s="33"/>
      <c r="J32" s="33"/>
      <c r="K32" s="33"/>
    </row>
    <row r="33" spans="2:11" ht="39.75" customHeight="1" x14ac:dyDescent="0.35">
      <c r="B33" s="67" t="s">
        <v>87</v>
      </c>
      <c r="C33" s="68" t="s">
        <v>187</v>
      </c>
      <c r="D33" s="71" t="s">
        <v>89</v>
      </c>
      <c r="E33" s="70"/>
      <c r="F33" s="24">
        <f>ROUND(F25*10%,0)</f>
        <v>189474260</v>
      </c>
      <c r="H33" s="33"/>
      <c r="I33" s="33"/>
      <c r="J33" s="33"/>
      <c r="K33" s="33"/>
    </row>
    <row r="34" spans="2:11" ht="34.5" customHeight="1" x14ac:dyDescent="0.35">
      <c r="B34" s="67" t="s">
        <v>88</v>
      </c>
      <c r="C34" s="68" t="s">
        <v>204</v>
      </c>
      <c r="D34" s="71" t="s">
        <v>89</v>
      </c>
      <c r="E34" s="72" t="s">
        <v>216</v>
      </c>
      <c r="F34" s="73">
        <f>ROUND(F25*10%,0)</f>
        <v>189474260</v>
      </c>
      <c r="H34" s="33"/>
      <c r="I34" s="74"/>
      <c r="J34" s="74"/>
      <c r="K34" s="74"/>
    </row>
    <row r="35" spans="2:11" ht="34.5" customHeight="1" x14ac:dyDescent="0.35">
      <c r="B35" s="67" t="s">
        <v>90</v>
      </c>
      <c r="C35" s="68" t="s">
        <v>221</v>
      </c>
      <c r="D35" s="71" t="s">
        <v>89</v>
      </c>
      <c r="E35" s="72"/>
      <c r="F35" s="73">
        <f>ROUND(F25*10%,0)</f>
        <v>189474260</v>
      </c>
      <c r="H35" s="74"/>
      <c r="I35" s="33"/>
      <c r="J35" s="33"/>
      <c r="K35" s="33"/>
    </row>
    <row r="36" spans="2:11" ht="34.5" customHeight="1" x14ac:dyDescent="0.35">
      <c r="B36" s="67" t="s">
        <v>91</v>
      </c>
      <c r="C36" s="68" t="s">
        <v>188</v>
      </c>
      <c r="D36" s="71" t="s">
        <v>89</v>
      </c>
      <c r="E36" s="72"/>
      <c r="F36" s="73">
        <f>ROUND(F25*10%,0)</f>
        <v>189474260</v>
      </c>
      <c r="H36" s="33"/>
      <c r="I36" s="33"/>
      <c r="J36" s="33"/>
      <c r="K36" s="33"/>
    </row>
    <row r="37" spans="2:11" ht="36" customHeight="1" x14ac:dyDescent="0.35">
      <c r="B37" s="215" t="s">
        <v>92</v>
      </c>
      <c r="C37" s="218" t="s">
        <v>205</v>
      </c>
      <c r="D37" s="75" t="s">
        <v>202</v>
      </c>
      <c r="E37" s="221"/>
      <c r="F37" s="76">
        <f>ROUND(F25*45%,0)</f>
        <v>852634170</v>
      </c>
      <c r="H37" s="33"/>
      <c r="I37" s="33"/>
      <c r="J37" s="33"/>
      <c r="K37" s="33"/>
    </row>
    <row r="38" spans="2:11" ht="43.5" customHeight="1" x14ac:dyDescent="0.35">
      <c r="B38" s="216"/>
      <c r="C38" s="219"/>
      <c r="D38" s="77" t="s">
        <v>243</v>
      </c>
      <c r="E38" s="222"/>
      <c r="F38" s="78">
        <f>ROUND(F27*2%,0)</f>
        <v>34449865</v>
      </c>
      <c r="H38" s="143"/>
      <c r="I38" s="33"/>
      <c r="J38" s="33"/>
      <c r="K38" s="33"/>
    </row>
    <row r="39" spans="2:11" ht="24" customHeight="1" x14ac:dyDescent="0.35">
      <c r="B39" s="217"/>
      <c r="C39" s="220"/>
      <c r="D39" s="223" t="s">
        <v>217</v>
      </c>
      <c r="E39" s="224"/>
      <c r="F39" s="79">
        <f>F37+F38</f>
        <v>887084035</v>
      </c>
      <c r="H39" s="143">
        <f>SUM(F31:F38)+F40</f>
        <v>1929192465</v>
      </c>
      <c r="I39" s="33"/>
      <c r="J39" s="33"/>
      <c r="K39" s="33"/>
    </row>
    <row r="40" spans="2:11" ht="28" x14ac:dyDescent="0.35">
      <c r="B40" s="67" t="s">
        <v>108</v>
      </c>
      <c r="C40" s="68" t="s">
        <v>206</v>
      </c>
      <c r="D40" s="71" t="s">
        <v>103</v>
      </c>
      <c r="E40" s="72"/>
      <c r="F40" s="24">
        <f>ROUND(F25*5%,0)</f>
        <v>94737130</v>
      </c>
      <c r="H40" s="33"/>
    </row>
    <row r="41" spans="2:11" ht="31.5" customHeight="1" thickBot="1" x14ac:dyDescent="0.4">
      <c r="B41" s="210" t="s">
        <v>93</v>
      </c>
      <c r="C41" s="211"/>
      <c r="D41" s="211"/>
      <c r="E41" s="212"/>
      <c r="F41" s="80">
        <f>ROUND((F31+F32+F33+F34+F35+F36+F39+F40),0)</f>
        <v>1929192465</v>
      </c>
      <c r="I41" s="33"/>
      <c r="J41" s="33"/>
      <c r="K41" s="33"/>
    </row>
    <row r="42" spans="2:11" x14ac:dyDescent="0.35">
      <c r="H42" s="33"/>
    </row>
    <row r="43" spans="2:11" ht="18" customHeight="1" x14ac:dyDescent="0.35">
      <c r="E43" s="225" t="s">
        <v>211</v>
      </c>
      <c r="F43" s="225"/>
    </row>
    <row r="44" spans="2:11" x14ac:dyDescent="0.35">
      <c r="E44" s="226" t="s">
        <v>212</v>
      </c>
      <c r="F44" s="226"/>
    </row>
    <row r="45" spans="2:11" x14ac:dyDescent="0.35">
      <c r="G45" s="28"/>
    </row>
    <row r="46" spans="2:11" x14ac:dyDescent="0.35">
      <c r="G46" s="28"/>
    </row>
    <row r="47" spans="2:11" x14ac:dyDescent="0.35">
      <c r="G47" s="28"/>
    </row>
    <row r="48" spans="2:11" x14ac:dyDescent="0.35">
      <c r="G48" s="28"/>
    </row>
    <row r="49" spans="1:16" x14ac:dyDescent="0.35">
      <c r="G49" s="28"/>
    </row>
    <row r="50" spans="1:16" s="81" customFormat="1" ht="16.5" x14ac:dyDescent="0.35">
      <c r="C50" s="82"/>
      <c r="D50" s="82"/>
      <c r="E50" s="83"/>
      <c r="F50" s="28"/>
      <c r="G50" s="28"/>
      <c r="H50" s="29"/>
      <c r="I50" s="84"/>
      <c r="J50" s="84"/>
      <c r="K50" s="84"/>
    </row>
    <row r="51" spans="1:16" x14ac:dyDescent="0.35">
      <c r="G51" s="28"/>
      <c r="H51" s="84"/>
    </row>
    <row r="52" spans="1:16" x14ac:dyDescent="0.35">
      <c r="G52" s="28"/>
    </row>
    <row r="53" spans="1:16" x14ac:dyDescent="0.35">
      <c r="G53" s="28"/>
    </row>
    <row r="54" spans="1:16" x14ac:dyDescent="0.35">
      <c r="G54" s="28"/>
    </row>
    <row r="55" spans="1:16" x14ac:dyDescent="0.35">
      <c r="G55" s="28"/>
    </row>
    <row r="56" spans="1:16" s="85" customFormat="1" x14ac:dyDescent="0.35">
      <c r="A56" s="30"/>
      <c r="B56" s="30"/>
      <c r="C56" s="26"/>
      <c r="D56" s="26"/>
      <c r="E56" s="27"/>
      <c r="F56" s="28"/>
      <c r="G56" s="28"/>
      <c r="H56" s="29"/>
      <c r="I56" s="29"/>
      <c r="J56" s="29"/>
      <c r="K56" s="29"/>
      <c r="L56" s="30"/>
      <c r="M56" s="30"/>
      <c r="N56" s="30"/>
      <c r="O56" s="30"/>
      <c r="P56" s="30"/>
    </row>
    <row r="57" spans="1:16" s="85" customFormat="1" x14ac:dyDescent="0.35">
      <c r="A57" s="30"/>
      <c r="B57" s="30"/>
      <c r="C57" s="26"/>
      <c r="D57" s="26"/>
      <c r="E57" s="27"/>
      <c r="F57" s="28"/>
      <c r="G57" s="28"/>
      <c r="H57" s="29"/>
      <c r="I57" s="29"/>
      <c r="J57" s="29"/>
      <c r="K57" s="29"/>
      <c r="L57" s="30"/>
      <c r="M57" s="30"/>
      <c r="N57" s="30"/>
      <c r="O57" s="30"/>
      <c r="P57" s="30"/>
    </row>
    <row r="58" spans="1:16" s="85" customFormat="1" x14ac:dyDescent="0.35">
      <c r="A58" s="213"/>
      <c r="B58" s="213"/>
      <c r="C58" s="213"/>
      <c r="D58" s="213"/>
      <c r="E58" s="213"/>
      <c r="F58" s="213"/>
      <c r="G58" s="213"/>
      <c r="H58" s="29"/>
      <c r="I58" s="29"/>
      <c r="J58" s="29"/>
      <c r="K58" s="29"/>
      <c r="L58" s="30"/>
      <c r="M58" s="30"/>
      <c r="N58" s="30"/>
      <c r="O58" s="30"/>
      <c r="P58" s="30"/>
    </row>
    <row r="59" spans="1:16" s="85" customFormat="1" x14ac:dyDescent="0.35">
      <c r="A59" s="213"/>
      <c r="B59" s="213"/>
      <c r="C59" s="213"/>
      <c r="D59" s="213"/>
      <c r="E59" s="213"/>
      <c r="F59" s="213"/>
      <c r="G59" s="213"/>
      <c r="H59" s="29"/>
      <c r="I59" s="29"/>
      <c r="J59" s="29"/>
      <c r="K59" s="29"/>
      <c r="L59" s="30"/>
      <c r="M59" s="30"/>
      <c r="N59" s="30"/>
      <c r="O59" s="30"/>
      <c r="P59" s="30"/>
    </row>
  </sheetData>
  <mergeCells count="26">
    <mergeCell ref="B41:E41"/>
    <mergeCell ref="A58:G58"/>
    <mergeCell ref="A59:G59"/>
    <mergeCell ref="C25:D25"/>
    <mergeCell ref="C19:D19"/>
    <mergeCell ref="B37:B39"/>
    <mergeCell ref="C37:C39"/>
    <mergeCell ref="E37:E38"/>
    <mergeCell ref="D39:E39"/>
    <mergeCell ref="E43:F43"/>
    <mergeCell ref="E44:F44"/>
    <mergeCell ref="C22:D22"/>
    <mergeCell ref="C23:D23"/>
    <mergeCell ref="L21:M21"/>
    <mergeCell ref="C10:D10"/>
    <mergeCell ref="C11:D11"/>
    <mergeCell ref="C12:D12"/>
    <mergeCell ref="C14:D14"/>
    <mergeCell ref="C16:D16"/>
    <mergeCell ref="C21:D21"/>
    <mergeCell ref="C9:D9"/>
    <mergeCell ref="C3:F4"/>
    <mergeCell ref="C5:F5"/>
    <mergeCell ref="C7:E7"/>
    <mergeCell ref="C8:E8"/>
    <mergeCell ref="E9:F9"/>
  </mergeCells>
  <dataValidations count="2">
    <dataValidation type="list" allowBlank="1" showInputMessage="1" showErrorMessage="1" sqref="F7" xr:uid="{00000000-0002-0000-0000-000000000000}">
      <formula1>"Cá nhân, Doanh nghiệp"</formula1>
    </dataValidation>
    <dataValidation type="list" allowBlank="1" showInputMessage="1" showErrorMessage="1" sqref="F8" xr:uid="{00000000-0002-0000-0000-000001000000}">
      <formula1>"CT4"</formula1>
    </dataValidation>
  </dataValidations>
  <pageMargins left="0.70866141732283472" right="0.70866141732283472" top="0.74803149606299213" bottom="0.74803149606299213" header="0.31496062992125984" footer="0.31496062992125984"/>
  <pageSetup scale="64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8"/>
  <sheetViews>
    <sheetView view="pageBreakPreview" topLeftCell="A4" zoomScale="60" zoomScaleNormal="66" workbookViewId="0">
      <selection activeCell="H21" sqref="H21"/>
    </sheetView>
  </sheetViews>
  <sheetFormatPr defaultColWidth="9.1796875" defaultRowHeight="15.5" x14ac:dyDescent="0.35"/>
  <cols>
    <col min="1" max="1" width="1.81640625" style="30" customWidth="1"/>
    <col min="2" max="2" width="9.453125" style="30" customWidth="1"/>
    <col min="3" max="3" width="41" style="26" customWidth="1"/>
    <col min="4" max="4" width="18.26953125" style="26" customWidth="1"/>
    <col min="5" max="5" width="42.81640625" style="27" customWidth="1"/>
    <col min="6" max="6" width="19.453125" style="28" customWidth="1"/>
    <col min="7" max="7" width="1.81640625" style="27" customWidth="1"/>
    <col min="8" max="8" width="35.1796875" style="29" customWidth="1"/>
    <col min="9" max="9" width="16.26953125" style="29" customWidth="1"/>
    <col min="10" max="10" width="22.90625" style="29" customWidth="1"/>
    <col min="11" max="11" width="23.1796875" style="29" customWidth="1"/>
    <col min="12" max="12" width="18.81640625" style="30" bestFit="1" customWidth="1"/>
    <col min="13" max="13" width="21.1796875" style="30" customWidth="1"/>
    <col min="14" max="14" width="9.1796875" style="30"/>
    <col min="15" max="15" width="10.7265625" style="30" hidden="1" customWidth="1"/>
    <col min="16" max="18" width="18.26953125" style="30" hidden="1" customWidth="1"/>
    <col min="19" max="16384" width="9.1796875" style="30"/>
  </cols>
  <sheetData>
    <row r="1" spans="1:16" ht="15.75" customHeight="1" x14ac:dyDescent="0.35">
      <c r="A1" s="25"/>
      <c r="B1" s="25" t="s">
        <v>210</v>
      </c>
    </row>
    <row r="2" spans="1:16" x14ac:dyDescent="0.35">
      <c r="A2" s="25"/>
    </row>
    <row r="3" spans="1:16" s="27" customFormat="1" ht="15.75" customHeight="1" x14ac:dyDescent="0.35">
      <c r="B3" s="31"/>
      <c r="C3" s="195" t="s">
        <v>133</v>
      </c>
      <c r="D3" s="195"/>
      <c r="E3" s="195"/>
      <c r="F3" s="195"/>
      <c r="G3" s="32"/>
      <c r="H3" s="33"/>
      <c r="I3" s="33"/>
      <c r="J3" s="33"/>
      <c r="K3" s="33"/>
    </row>
    <row r="4" spans="1:16" ht="10" customHeight="1" x14ac:dyDescent="0.35">
      <c r="C4" s="195"/>
      <c r="D4" s="195"/>
      <c r="E4" s="195"/>
      <c r="F4" s="195"/>
      <c r="G4" s="32"/>
    </row>
    <row r="5" spans="1:16" ht="15" customHeight="1" x14ac:dyDescent="0.35">
      <c r="C5" s="196" t="s">
        <v>359</v>
      </c>
      <c r="D5" s="196"/>
      <c r="E5" s="196"/>
      <c r="F5" s="196"/>
      <c r="G5" s="34"/>
    </row>
    <row r="6" spans="1:16" ht="13.5" customHeight="1" x14ac:dyDescent="0.35">
      <c r="M6" s="27"/>
      <c r="N6" s="27"/>
      <c r="O6" s="27"/>
      <c r="P6" s="27"/>
    </row>
    <row r="7" spans="1:16" ht="17.5" customHeight="1" x14ac:dyDescent="0.35">
      <c r="C7" s="197" t="s">
        <v>97</v>
      </c>
      <c r="D7" s="198"/>
      <c r="E7" s="199"/>
      <c r="F7" s="35" t="s">
        <v>102</v>
      </c>
    </row>
    <row r="8" spans="1:16" ht="17.25" customHeight="1" thickBot="1" x14ac:dyDescent="0.4">
      <c r="C8" s="200" t="s">
        <v>98</v>
      </c>
      <c r="D8" s="201"/>
      <c r="E8" s="202"/>
      <c r="F8" s="36" t="s">
        <v>132</v>
      </c>
    </row>
    <row r="9" spans="1:16" s="25" customFormat="1" ht="24" customHeight="1" x14ac:dyDescent="0.35">
      <c r="B9" s="37">
        <v>1</v>
      </c>
      <c r="C9" s="193" t="s">
        <v>208</v>
      </c>
      <c r="D9" s="194"/>
      <c r="E9" s="203"/>
      <c r="F9" s="204"/>
      <c r="H9" s="29"/>
      <c r="I9" s="29"/>
      <c r="J9" s="29"/>
      <c r="K9" s="29"/>
      <c r="L9" s="30"/>
    </row>
    <row r="10" spans="1:16" ht="24" customHeight="1" x14ac:dyDescent="0.3">
      <c r="B10" s="38">
        <v>2</v>
      </c>
      <c r="C10" s="206" t="s">
        <v>189</v>
      </c>
      <c r="D10" s="207"/>
      <c r="E10" s="39"/>
      <c r="F10" s="86">
        <v>2519</v>
      </c>
      <c r="G10" s="30"/>
      <c r="H10" s="40"/>
      <c r="I10" s="40"/>
      <c r="J10" s="40"/>
      <c r="K10" s="40"/>
    </row>
    <row r="11" spans="1:16" ht="24" customHeight="1" x14ac:dyDescent="0.35">
      <c r="B11" s="38">
        <v>3</v>
      </c>
      <c r="C11" s="206" t="s">
        <v>207</v>
      </c>
      <c r="D11" s="207"/>
      <c r="E11" s="41"/>
      <c r="F11" s="42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25</v>
      </c>
      <c r="G11" s="30"/>
    </row>
    <row r="12" spans="1:16" ht="24" customHeight="1" x14ac:dyDescent="0.35">
      <c r="B12" s="38">
        <v>4</v>
      </c>
      <c r="C12" s="206" t="s">
        <v>209</v>
      </c>
      <c r="D12" s="207"/>
      <c r="E12" s="39"/>
      <c r="F12" s="43">
        <f>VLOOKUP(F10,Sheet2!A3:D606,2,0)</f>
        <v>46.5</v>
      </c>
      <c r="G12" s="30"/>
    </row>
    <row r="13" spans="1:16" ht="24" customHeight="1" x14ac:dyDescent="0.35">
      <c r="B13" s="38">
        <v>4.0999999999999996</v>
      </c>
      <c r="C13" s="44" t="s">
        <v>196</v>
      </c>
      <c r="D13" s="45"/>
      <c r="F13" s="46">
        <f>VLOOKUP(F10,Sheet2!A3:D606,3,0)</f>
        <v>0</v>
      </c>
      <c r="G13" s="30"/>
      <c r="I13" s="188"/>
      <c r="J13" s="189" t="s">
        <v>360</v>
      </c>
      <c r="K13" s="189" t="s">
        <v>105</v>
      </c>
      <c r="L13" s="62" t="s">
        <v>106</v>
      </c>
      <c r="M13" s="62" t="s">
        <v>299</v>
      </c>
    </row>
    <row r="14" spans="1:16" ht="24" customHeight="1" x14ac:dyDescent="0.35">
      <c r="B14" s="38">
        <v>5</v>
      </c>
      <c r="C14" s="206" t="s">
        <v>190</v>
      </c>
      <c r="D14" s="207"/>
      <c r="E14" s="39"/>
      <c r="F14" s="47" t="str">
        <f>VLOOKUP(F10,Sheet2!A3:E606,4,0)</f>
        <v>A1</v>
      </c>
      <c r="G14" s="30"/>
      <c r="I14" s="189">
        <v>1</v>
      </c>
      <c r="J14" s="189">
        <v>0</v>
      </c>
      <c r="K14" s="189">
        <v>0</v>
      </c>
      <c r="L14" s="62">
        <v>0</v>
      </c>
      <c r="M14" s="62">
        <v>0</v>
      </c>
    </row>
    <row r="15" spans="1:16" ht="24" customHeight="1" x14ac:dyDescent="0.35">
      <c r="B15" s="38">
        <v>5.0999999999999996</v>
      </c>
      <c r="C15" s="44" t="s">
        <v>81</v>
      </c>
      <c r="D15" s="45"/>
      <c r="E15" s="39"/>
      <c r="F15" s="47" t="str">
        <f>VLOOKUP(F10,Sheet2!A3:I606,9,0)</f>
        <v>1PN+1</v>
      </c>
      <c r="G15" s="30"/>
      <c r="I15" s="189">
        <v>2</v>
      </c>
      <c r="J15" s="189" t="s">
        <v>361</v>
      </c>
      <c r="K15" s="189" t="s">
        <v>362</v>
      </c>
      <c r="L15" s="62" t="s">
        <v>363</v>
      </c>
      <c r="M15" s="62" t="s">
        <v>364</v>
      </c>
    </row>
    <row r="16" spans="1:16" s="25" customFormat="1" ht="23.25" customHeight="1" x14ac:dyDescent="0.35">
      <c r="B16" s="48">
        <v>6</v>
      </c>
      <c r="C16" s="208" t="s">
        <v>197</v>
      </c>
      <c r="D16" s="209"/>
      <c r="E16" s="49"/>
      <c r="F16" s="92">
        <f>VLOOKUP(F10,Sheet2!A3:I606,5,0)</f>
        <v>1962740000</v>
      </c>
      <c r="G16" s="51"/>
      <c r="H16" s="52"/>
      <c r="I16" s="189">
        <v>3</v>
      </c>
      <c r="J16" s="189" t="s">
        <v>365</v>
      </c>
      <c r="K16" s="189" t="s">
        <v>364</v>
      </c>
      <c r="L16" s="62" t="s">
        <v>366</v>
      </c>
      <c r="M16" s="62" t="s">
        <v>367</v>
      </c>
    </row>
    <row r="17" spans="2:18" s="25" customFormat="1" ht="24.75" hidden="1" customHeight="1" x14ac:dyDescent="0.35">
      <c r="B17" s="53">
        <v>6.1</v>
      </c>
      <c r="C17" s="54" t="s">
        <v>198</v>
      </c>
      <c r="D17" s="55"/>
      <c r="E17" s="56"/>
      <c r="F17" s="24">
        <f>ROUND(F16/1.1,0)</f>
        <v>1784309091</v>
      </c>
      <c r="G17" s="51"/>
      <c r="H17" s="52"/>
      <c r="I17" s="190"/>
      <c r="J17" s="189" t="s">
        <v>365</v>
      </c>
      <c r="K17" s="189" t="s">
        <v>364</v>
      </c>
      <c r="L17" s="62" t="s">
        <v>366</v>
      </c>
      <c r="M17" s="62" t="s">
        <v>367</v>
      </c>
    </row>
    <row r="18" spans="2:18" s="25" customFormat="1" ht="25.5" hidden="1" customHeight="1" x14ac:dyDescent="0.35">
      <c r="B18" s="53">
        <v>6.2</v>
      </c>
      <c r="C18" s="54" t="s">
        <v>199</v>
      </c>
      <c r="D18" s="55"/>
      <c r="E18" s="56"/>
      <c r="F18" s="24">
        <f>F16-F17</f>
        <v>178430909</v>
      </c>
      <c r="G18" s="51"/>
      <c r="H18" s="52"/>
      <c r="I18" s="190"/>
      <c r="J18" s="189" t="s">
        <v>365</v>
      </c>
      <c r="K18" s="189" t="s">
        <v>364</v>
      </c>
      <c r="L18" s="62" t="s">
        <v>366</v>
      </c>
      <c r="M18" s="62" t="s">
        <v>367</v>
      </c>
    </row>
    <row r="19" spans="2:18" s="25" customFormat="1" ht="24" customHeight="1" x14ac:dyDescent="0.35">
      <c r="B19" s="48">
        <v>7</v>
      </c>
      <c r="C19" s="208" t="s">
        <v>96</v>
      </c>
      <c r="D19" s="209"/>
      <c r="E19" s="49"/>
      <c r="F19" s="50">
        <f>F20+F21</f>
        <v>48370000</v>
      </c>
      <c r="H19" s="52"/>
      <c r="I19" s="190">
        <v>4</v>
      </c>
      <c r="J19" s="189" t="s">
        <v>365</v>
      </c>
      <c r="K19" s="189" t="s">
        <v>364</v>
      </c>
      <c r="L19" s="62" t="s">
        <v>366</v>
      </c>
      <c r="M19" s="62" t="s">
        <v>367</v>
      </c>
      <c r="O19" s="57"/>
      <c r="P19" s="57" t="s">
        <v>107</v>
      </c>
      <c r="Q19" s="57" t="s">
        <v>105</v>
      </c>
      <c r="R19" s="57" t="s">
        <v>106</v>
      </c>
    </row>
    <row r="20" spans="2:18" s="25" customFormat="1" ht="24" customHeight="1" x14ac:dyDescent="0.35">
      <c r="B20" s="38">
        <v>7.1</v>
      </c>
      <c r="C20" s="206" t="s">
        <v>354</v>
      </c>
      <c r="D20" s="207"/>
      <c r="E20" s="49"/>
      <c r="F20" s="58">
        <f>VLOOKUP(F10,Sheet2!A3:F605,6)</f>
        <v>40000000</v>
      </c>
      <c r="I20" s="190">
        <v>5</v>
      </c>
      <c r="J20" s="189" t="s">
        <v>365</v>
      </c>
      <c r="K20" s="189" t="s">
        <v>364</v>
      </c>
      <c r="L20" s="62" t="s">
        <v>366</v>
      </c>
      <c r="M20" s="62" t="s">
        <v>367</v>
      </c>
      <c r="O20" s="57">
        <v>2</v>
      </c>
      <c r="P20" s="59">
        <v>20000000</v>
      </c>
      <c r="Q20" s="59">
        <v>20000000</v>
      </c>
      <c r="R20" s="59">
        <v>25000000</v>
      </c>
    </row>
    <row r="21" spans="2:18" ht="32.25" customHeight="1" x14ac:dyDescent="0.35">
      <c r="B21" s="38">
        <v>7.2</v>
      </c>
      <c r="C21" s="206" t="s">
        <v>355</v>
      </c>
      <c r="D21" s="207"/>
      <c r="E21" s="60"/>
      <c r="F21" s="58">
        <f>VLOOKUP(F10,Sheet2!A3:H606,7,0)</f>
        <v>8370000</v>
      </c>
      <c r="G21" s="30"/>
      <c r="H21" s="33"/>
      <c r="I21" s="33"/>
      <c r="J21" s="33"/>
      <c r="K21" s="33"/>
      <c r="O21" s="57">
        <v>4</v>
      </c>
      <c r="P21" s="59">
        <v>50000000</v>
      </c>
      <c r="Q21" s="59">
        <v>50000000</v>
      </c>
      <c r="R21" s="59">
        <v>70000000</v>
      </c>
    </row>
    <row r="22" spans="2:18" ht="32.25" customHeight="1" x14ac:dyDescent="0.35">
      <c r="B22" s="38">
        <v>7.3</v>
      </c>
      <c r="C22" s="206" t="s">
        <v>368</v>
      </c>
      <c r="D22" s="207"/>
      <c r="E22" s="60"/>
      <c r="F22" s="191">
        <v>1</v>
      </c>
      <c r="G22" s="30"/>
      <c r="H22" s="33"/>
      <c r="I22" s="33"/>
      <c r="J22" s="33"/>
      <c r="K22" s="33"/>
      <c r="O22" s="57"/>
      <c r="P22" s="59"/>
      <c r="Q22" s="59"/>
      <c r="R22" s="59"/>
    </row>
    <row r="23" spans="2:18" ht="32.25" customHeight="1" x14ac:dyDescent="0.35">
      <c r="B23" s="38">
        <v>7.4</v>
      </c>
      <c r="C23" s="44" t="s">
        <v>369</v>
      </c>
      <c r="D23" s="45"/>
      <c r="E23" s="60"/>
      <c r="F23" s="58" cm="1">
        <f t="array" ref="F23">IF(F15="1PN+1",VLOOKUP(F22,I14:M20,2,0),IF(F15="2PN",VLOOKUP(F22,I14:M20,3,0),IF(F15="Dual key",VLOOLUP(F22,I14:M20,3,0),IF(F15="3PN",VLOOKUP(F22,I14:M20,4,0),IF(F15="Penthouse",VLOOKUP(F22,I14:M20,5,0))))))</f>
        <v>0</v>
      </c>
      <c r="G23" s="30"/>
      <c r="H23" s="33"/>
      <c r="I23" s="33"/>
      <c r="J23" s="33"/>
      <c r="K23" s="33"/>
      <c r="O23" s="57"/>
      <c r="P23" s="59"/>
      <c r="Q23" s="59"/>
      <c r="R23" s="59"/>
    </row>
    <row r="24" spans="2:18" s="25" customFormat="1" ht="24" customHeight="1" x14ac:dyDescent="0.35">
      <c r="B24" s="48">
        <v>8</v>
      </c>
      <c r="C24" s="214" t="s">
        <v>200</v>
      </c>
      <c r="D24" s="214"/>
      <c r="E24" s="49"/>
      <c r="F24" s="50">
        <f>F16-F19</f>
        <v>1914370000</v>
      </c>
      <c r="H24" s="52"/>
      <c r="I24" s="52"/>
      <c r="J24" s="52"/>
      <c r="K24" s="52"/>
      <c r="O24" s="61">
        <v>7</v>
      </c>
      <c r="P24" s="59">
        <v>70000000</v>
      </c>
      <c r="Q24" s="59">
        <v>70000000</v>
      </c>
      <c r="R24" s="59">
        <v>90000000</v>
      </c>
    </row>
    <row r="25" spans="2:18" s="25" customFormat="1" ht="24" customHeight="1" x14ac:dyDescent="0.35">
      <c r="B25" s="53">
        <v>8.1</v>
      </c>
      <c r="C25" s="54" t="s">
        <v>298</v>
      </c>
      <c r="D25" s="93"/>
      <c r="E25" s="49"/>
      <c r="F25" s="24">
        <f>F24/(F12+F13)</f>
        <v>41169247.311827958</v>
      </c>
      <c r="H25" s="52"/>
      <c r="I25" s="52"/>
      <c r="J25" s="52"/>
      <c r="K25" s="52"/>
      <c r="O25" s="61"/>
      <c r="P25" s="59"/>
      <c r="Q25" s="59"/>
      <c r="R25" s="59"/>
    </row>
    <row r="26" spans="2:18" s="25" customFormat="1" ht="24" hidden="1" customHeight="1" x14ac:dyDescent="0.35">
      <c r="B26" s="53">
        <v>8.1999999999999993</v>
      </c>
      <c r="C26" s="54" t="s">
        <v>198</v>
      </c>
      <c r="D26" s="55"/>
      <c r="E26" s="56"/>
      <c r="F26" s="24">
        <f>ROUND(F24/1.1,0)</f>
        <v>1740336364</v>
      </c>
      <c r="H26" s="52"/>
      <c r="I26" s="52"/>
      <c r="J26" s="52"/>
      <c r="K26" s="52"/>
      <c r="O26" s="62">
        <v>8</v>
      </c>
      <c r="P26" s="59">
        <v>70000000</v>
      </c>
      <c r="Q26" s="59">
        <v>70000000</v>
      </c>
      <c r="R26" s="59">
        <v>90000000</v>
      </c>
    </row>
    <row r="27" spans="2:18" s="25" customFormat="1" ht="24" hidden="1" customHeight="1" x14ac:dyDescent="0.35">
      <c r="B27" s="53">
        <v>8.3000000000000007</v>
      </c>
      <c r="C27" s="54" t="s">
        <v>199</v>
      </c>
      <c r="D27" s="55"/>
      <c r="E27" s="56"/>
      <c r="F27" s="24">
        <f>F24-F26</f>
        <v>174033636</v>
      </c>
      <c r="H27" s="52"/>
      <c r="I27" s="52"/>
      <c r="J27" s="52"/>
      <c r="K27" s="52"/>
      <c r="O27" s="62">
        <v>9</v>
      </c>
      <c r="P27" s="59">
        <v>70000000</v>
      </c>
      <c r="Q27" s="59">
        <v>70000000</v>
      </c>
      <c r="R27" s="59">
        <v>90000000</v>
      </c>
    </row>
    <row r="28" spans="2:18" ht="22.5" customHeight="1" thickBot="1" x14ac:dyDescent="0.4">
      <c r="B28" s="63" t="s">
        <v>82</v>
      </c>
      <c r="C28" s="64"/>
      <c r="D28" s="64"/>
      <c r="E28" s="64"/>
      <c r="F28" s="65"/>
      <c r="G28" s="30"/>
      <c r="H28" s="52"/>
      <c r="I28" s="52"/>
      <c r="J28" s="52"/>
      <c r="K28" s="52"/>
    </row>
    <row r="29" spans="2:18" ht="45" x14ac:dyDescent="0.35">
      <c r="B29" s="87" t="s">
        <v>94</v>
      </c>
      <c r="C29" s="88" t="s">
        <v>99</v>
      </c>
      <c r="D29" s="89" t="s">
        <v>100</v>
      </c>
      <c r="E29" s="90" t="s">
        <v>201</v>
      </c>
      <c r="F29" s="91" t="s">
        <v>101</v>
      </c>
      <c r="H29" s="66"/>
      <c r="I29" s="66"/>
      <c r="J29" s="66"/>
      <c r="K29" s="66"/>
    </row>
    <row r="30" spans="2:18" ht="34.5" customHeight="1" x14ac:dyDescent="0.35">
      <c r="B30" s="67" t="s">
        <v>83</v>
      </c>
      <c r="C30" s="68" t="s">
        <v>84</v>
      </c>
      <c r="D30" s="69" t="s">
        <v>85</v>
      </c>
      <c r="E30" s="70"/>
      <c r="F30" s="24">
        <v>100000000</v>
      </c>
      <c r="H30" s="33"/>
      <c r="I30" s="33"/>
      <c r="J30" s="33"/>
      <c r="K30" s="33"/>
    </row>
    <row r="31" spans="2:18" ht="34.5" customHeight="1" x14ac:dyDescent="0.35">
      <c r="B31" s="67" t="s">
        <v>86</v>
      </c>
      <c r="C31" s="68" t="s">
        <v>203</v>
      </c>
      <c r="D31" s="71" t="s">
        <v>89</v>
      </c>
      <c r="E31" s="70"/>
      <c r="F31" s="24">
        <f>F24*10%-F30</f>
        <v>91437000</v>
      </c>
      <c r="H31" s="33"/>
      <c r="I31" s="33"/>
      <c r="J31" s="33"/>
      <c r="K31" s="33"/>
    </row>
    <row r="32" spans="2:18" ht="39.75" customHeight="1" x14ac:dyDescent="0.35">
      <c r="B32" s="67" t="s">
        <v>87</v>
      </c>
      <c r="C32" s="68" t="s">
        <v>187</v>
      </c>
      <c r="D32" s="71" t="s">
        <v>89</v>
      </c>
      <c r="E32" s="70"/>
      <c r="F32" s="24">
        <f>F24*10%</f>
        <v>191437000</v>
      </c>
      <c r="H32" s="33"/>
      <c r="I32" s="33"/>
      <c r="J32" s="33"/>
      <c r="K32" s="33"/>
    </row>
    <row r="33" spans="2:11" ht="34.5" customHeight="1" x14ac:dyDescent="0.35">
      <c r="B33" s="67" t="s">
        <v>88</v>
      </c>
      <c r="C33" s="68" t="s">
        <v>204</v>
      </c>
      <c r="D33" s="71" t="s">
        <v>89</v>
      </c>
      <c r="E33" s="72" t="s">
        <v>216</v>
      </c>
      <c r="F33" s="73">
        <f>F24*10%</f>
        <v>191437000</v>
      </c>
      <c r="H33" s="74"/>
      <c r="I33" s="74"/>
      <c r="J33" s="74"/>
      <c r="K33" s="74"/>
    </row>
    <row r="34" spans="2:11" ht="34.5" customHeight="1" x14ac:dyDescent="0.35">
      <c r="B34" s="67" t="s">
        <v>90</v>
      </c>
      <c r="C34" s="68" t="s">
        <v>221</v>
      </c>
      <c r="D34" s="71" t="s">
        <v>89</v>
      </c>
      <c r="E34" s="72"/>
      <c r="F34" s="73">
        <f>F24*10%</f>
        <v>191437000</v>
      </c>
      <c r="H34" s="33"/>
      <c r="I34" s="33"/>
      <c r="J34" s="33"/>
      <c r="K34" s="33"/>
    </row>
    <row r="35" spans="2:11" ht="34.5" customHeight="1" x14ac:dyDescent="0.35">
      <c r="B35" s="67" t="s">
        <v>91</v>
      </c>
      <c r="C35" s="68" t="s">
        <v>188</v>
      </c>
      <c r="D35" s="71" t="s">
        <v>89</v>
      </c>
      <c r="E35" s="72"/>
      <c r="F35" s="73">
        <f>F24*10%</f>
        <v>191437000</v>
      </c>
      <c r="H35" s="33"/>
      <c r="I35" s="33"/>
      <c r="J35" s="33"/>
      <c r="K35" s="33"/>
    </row>
    <row r="36" spans="2:11" ht="44.25" customHeight="1" x14ac:dyDescent="0.35">
      <c r="B36" s="215" t="s">
        <v>92</v>
      </c>
      <c r="C36" s="218" t="s">
        <v>205</v>
      </c>
      <c r="D36" s="75" t="s">
        <v>202</v>
      </c>
      <c r="E36" s="221"/>
      <c r="F36" s="76">
        <f>F24*45%</f>
        <v>861466500</v>
      </c>
      <c r="H36" s="33"/>
      <c r="I36" s="33"/>
      <c r="J36" s="33"/>
      <c r="K36" s="33"/>
    </row>
    <row r="37" spans="2:11" ht="43.5" customHeight="1" x14ac:dyDescent="0.35">
      <c r="B37" s="216"/>
      <c r="C37" s="219"/>
      <c r="D37" s="77" t="s">
        <v>243</v>
      </c>
      <c r="E37" s="222"/>
      <c r="F37" s="78">
        <f>F26*2%</f>
        <v>34806727.280000001</v>
      </c>
      <c r="H37" s="33"/>
      <c r="I37" s="33"/>
      <c r="J37" s="33"/>
      <c r="K37" s="33"/>
    </row>
    <row r="38" spans="2:11" ht="24" customHeight="1" x14ac:dyDescent="0.35">
      <c r="B38" s="217"/>
      <c r="C38" s="220"/>
      <c r="D38" s="223" t="s">
        <v>217</v>
      </c>
      <c r="E38" s="224"/>
      <c r="F38" s="79">
        <f>F36+F37</f>
        <v>896273227.27999997</v>
      </c>
      <c r="H38" s="33"/>
      <c r="I38" s="33"/>
      <c r="J38" s="33"/>
      <c r="K38" s="33"/>
    </row>
    <row r="39" spans="2:11" ht="28" x14ac:dyDescent="0.35">
      <c r="B39" s="67" t="s">
        <v>108</v>
      </c>
      <c r="C39" s="68" t="s">
        <v>206</v>
      </c>
      <c r="D39" s="71" t="s">
        <v>103</v>
      </c>
      <c r="E39" s="72"/>
      <c r="F39" s="24">
        <f>F24*5%</f>
        <v>95718500</v>
      </c>
    </row>
    <row r="40" spans="2:11" ht="31.5" customHeight="1" thickBot="1" x14ac:dyDescent="0.4">
      <c r="B40" s="210" t="s">
        <v>93</v>
      </c>
      <c r="C40" s="211"/>
      <c r="D40" s="211"/>
      <c r="E40" s="212"/>
      <c r="F40" s="80">
        <f>F30+F31+F32+F33+F34+F35+F38+F39</f>
        <v>1949176727.28</v>
      </c>
      <c r="H40" s="33"/>
      <c r="I40" s="33"/>
      <c r="J40" s="33"/>
      <c r="K40" s="33"/>
    </row>
    <row r="42" spans="2:11" ht="18" customHeight="1" x14ac:dyDescent="0.35">
      <c r="E42" s="225" t="s">
        <v>211</v>
      </c>
      <c r="F42" s="225"/>
    </row>
    <row r="43" spans="2:11" x14ac:dyDescent="0.35">
      <c r="E43" s="226" t="s">
        <v>212</v>
      </c>
      <c r="F43" s="226"/>
    </row>
    <row r="44" spans="2:11" x14ac:dyDescent="0.35">
      <c r="G44" s="28"/>
    </row>
    <row r="45" spans="2:11" x14ac:dyDescent="0.35">
      <c r="G45" s="28"/>
    </row>
    <row r="46" spans="2:11" x14ac:dyDescent="0.35">
      <c r="G46" s="28"/>
    </row>
    <row r="47" spans="2:11" x14ac:dyDescent="0.35">
      <c r="G47" s="28"/>
    </row>
    <row r="48" spans="2:11" x14ac:dyDescent="0.35">
      <c r="G48" s="28"/>
    </row>
    <row r="49" spans="1:16" s="81" customFormat="1" ht="16.5" x14ac:dyDescent="0.35">
      <c r="C49" s="82"/>
      <c r="D49" s="82"/>
      <c r="E49" s="83"/>
      <c r="F49" s="28"/>
      <c r="G49" s="28"/>
      <c r="H49" s="84"/>
      <c r="I49" s="84"/>
      <c r="J49" s="84"/>
      <c r="K49" s="84"/>
    </row>
    <row r="50" spans="1:16" x14ac:dyDescent="0.35">
      <c r="G50" s="28"/>
    </row>
    <row r="51" spans="1:16" x14ac:dyDescent="0.35">
      <c r="G51" s="28"/>
    </row>
    <row r="52" spans="1:16" x14ac:dyDescent="0.35">
      <c r="G52" s="28"/>
    </row>
    <row r="53" spans="1:16" x14ac:dyDescent="0.35">
      <c r="G53" s="28"/>
    </row>
    <row r="54" spans="1:16" x14ac:dyDescent="0.35">
      <c r="G54" s="28"/>
    </row>
    <row r="55" spans="1:16" s="85" customFormat="1" x14ac:dyDescent="0.35">
      <c r="A55" s="30"/>
      <c r="B55" s="30"/>
      <c r="C55" s="26"/>
      <c r="D55" s="26"/>
      <c r="E55" s="27"/>
      <c r="F55" s="28"/>
      <c r="G55" s="28"/>
      <c r="H55" s="29"/>
      <c r="I55" s="29"/>
      <c r="J55" s="29"/>
      <c r="K55" s="29"/>
      <c r="L55" s="30"/>
      <c r="M55" s="30"/>
      <c r="N55" s="30"/>
      <c r="O55" s="30"/>
      <c r="P55" s="30"/>
    </row>
    <row r="56" spans="1:16" s="85" customFormat="1" x14ac:dyDescent="0.35">
      <c r="A56" s="30"/>
      <c r="B56" s="30"/>
      <c r="C56" s="26"/>
      <c r="D56" s="26"/>
      <c r="E56" s="27"/>
      <c r="F56" s="28"/>
      <c r="G56" s="28"/>
      <c r="H56" s="29"/>
      <c r="I56" s="29"/>
      <c r="J56" s="29"/>
      <c r="K56" s="29"/>
      <c r="L56" s="30"/>
      <c r="M56" s="30"/>
      <c r="N56" s="30"/>
      <c r="O56" s="30"/>
      <c r="P56" s="30"/>
    </row>
    <row r="57" spans="1:16" s="85" customFormat="1" x14ac:dyDescent="0.35">
      <c r="A57" s="213"/>
      <c r="B57" s="213"/>
      <c r="C57" s="213"/>
      <c r="D57" s="213"/>
      <c r="E57" s="213"/>
      <c r="F57" s="213"/>
      <c r="G57" s="213"/>
      <c r="H57" s="29"/>
      <c r="I57" s="29"/>
      <c r="J57" s="29"/>
      <c r="K57" s="29"/>
      <c r="L57" s="30"/>
      <c r="M57" s="30"/>
      <c r="N57" s="30"/>
      <c r="O57" s="30"/>
      <c r="P57" s="30"/>
    </row>
    <row r="58" spans="1:16" s="85" customFormat="1" x14ac:dyDescent="0.35">
      <c r="A58" s="213"/>
      <c r="B58" s="213"/>
      <c r="C58" s="213"/>
      <c r="D58" s="213"/>
      <c r="E58" s="213"/>
      <c r="F58" s="213"/>
      <c r="G58" s="213"/>
      <c r="H58" s="29"/>
      <c r="I58" s="29"/>
      <c r="J58" s="29"/>
      <c r="K58" s="29"/>
      <c r="L58" s="30"/>
      <c r="M58" s="30"/>
      <c r="N58" s="30"/>
      <c r="O58" s="30"/>
      <c r="P58" s="30"/>
    </row>
  </sheetData>
  <mergeCells count="25">
    <mergeCell ref="E43:F43"/>
    <mergeCell ref="A57:G57"/>
    <mergeCell ref="A58:G58"/>
    <mergeCell ref="E36:E37"/>
    <mergeCell ref="D38:E38"/>
    <mergeCell ref="C22:D22"/>
    <mergeCell ref="B40:E40"/>
    <mergeCell ref="E42:F42"/>
    <mergeCell ref="C20:D20"/>
    <mergeCell ref="C21:D21"/>
    <mergeCell ref="C24:D24"/>
    <mergeCell ref="B36:B38"/>
    <mergeCell ref="C36:C38"/>
    <mergeCell ref="C19:D19"/>
    <mergeCell ref="C3:F4"/>
    <mergeCell ref="C5:F5"/>
    <mergeCell ref="C7:E7"/>
    <mergeCell ref="C8:E8"/>
    <mergeCell ref="C9:D9"/>
    <mergeCell ref="E9:F9"/>
    <mergeCell ref="C10:D10"/>
    <mergeCell ref="C11:D11"/>
    <mergeCell ref="C12:D12"/>
    <mergeCell ref="C14:D14"/>
    <mergeCell ref="C16:D16"/>
  </mergeCells>
  <dataValidations count="2">
    <dataValidation type="list" allowBlank="1" showInputMessage="1" showErrorMessage="1" sqref="F8" xr:uid="{00000000-0002-0000-0100-000000000000}">
      <formula1>"CT4"</formula1>
    </dataValidation>
    <dataValidation type="list" allowBlank="1" showInputMessage="1" showErrorMessage="1" sqref="F7" xr:uid="{00000000-0002-0000-0100-000001000000}">
      <formula1>"Cá nhân, Doanh nghiệp"</formula1>
    </dataValidation>
  </dataValidations>
  <pageMargins left="0.7" right="0.7" top="0.75" bottom="0.75" header="0.3" footer="0.3"/>
  <pageSetup scale="61" orientation="portrait" r:id="rId1"/>
  <rowBreaks count="1" manualBreakCount="1">
    <brk id="54" max="16383" man="1"/>
  </rowBreaks>
  <colBreaks count="1" manualBreakCount="1">
    <brk id="7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topLeftCell="A10" zoomScale="60" zoomScaleNormal="60" zoomScaleSheetLayoutView="80" workbookViewId="0">
      <selection activeCell="I23" sqref="I23"/>
    </sheetView>
  </sheetViews>
  <sheetFormatPr defaultColWidth="9.1796875" defaultRowHeight="15.5" x14ac:dyDescent="0.35"/>
  <cols>
    <col min="1" max="1" width="1.81640625" style="30" customWidth="1"/>
    <col min="2" max="2" width="12" style="30" customWidth="1"/>
    <col min="3" max="3" width="41" style="26" customWidth="1"/>
    <col min="4" max="4" width="29" style="26" customWidth="1"/>
    <col min="5" max="5" width="23.1796875" style="27" customWidth="1"/>
    <col min="6" max="6" width="34.54296875" style="28" customWidth="1"/>
    <col min="7" max="7" width="1.81640625" style="27" customWidth="1"/>
    <col min="8" max="8" width="35.1796875" style="29" customWidth="1"/>
    <col min="9" max="9" width="19" style="29" customWidth="1"/>
    <col min="10" max="10" width="17.90625" style="29" customWidth="1"/>
    <col min="11" max="11" width="13.6328125" style="29" customWidth="1"/>
    <col min="12" max="12" width="12.26953125" style="30" customWidth="1"/>
    <col min="13" max="13" width="16.81640625" style="30" customWidth="1"/>
    <col min="14" max="14" width="9.1796875" style="30"/>
    <col min="15" max="15" width="10.7265625" style="30" hidden="1" customWidth="1"/>
    <col min="16" max="18" width="18.26953125" style="30" hidden="1" customWidth="1"/>
    <col min="19" max="16384" width="9.1796875" style="30"/>
  </cols>
  <sheetData>
    <row r="1" spans="1:16" ht="15.75" customHeight="1" x14ac:dyDescent="0.35">
      <c r="A1" s="25"/>
      <c r="B1" s="25" t="s">
        <v>134</v>
      </c>
    </row>
    <row r="2" spans="1:16" x14ac:dyDescent="0.35">
      <c r="A2" s="25"/>
    </row>
    <row r="3" spans="1:16" s="27" customFormat="1" ht="15.75" customHeight="1" x14ac:dyDescent="0.35">
      <c r="B3" s="31"/>
      <c r="C3" s="195" t="s">
        <v>213</v>
      </c>
      <c r="D3" s="195"/>
      <c r="E3" s="195"/>
      <c r="F3" s="195"/>
      <c r="G3" s="32"/>
      <c r="H3" s="33"/>
      <c r="I3" s="33"/>
      <c r="J3" s="33"/>
      <c r="K3" s="33"/>
    </row>
    <row r="4" spans="1:16" ht="25.5" customHeight="1" x14ac:dyDescent="0.35">
      <c r="C4" s="195"/>
      <c r="D4" s="195"/>
      <c r="E4" s="195"/>
      <c r="F4" s="195"/>
      <c r="G4" s="32"/>
    </row>
    <row r="5" spans="1:16" ht="45" customHeight="1" x14ac:dyDescent="0.35">
      <c r="C5" s="231" t="s">
        <v>358</v>
      </c>
      <c r="D5" s="232"/>
      <c r="E5" s="232"/>
      <c r="F5" s="232"/>
      <c r="G5" s="34"/>
    </row>
    <row r="6" spans="1:16" ht="13.5" customHeight="1" x14ac:dyDescent="0.35">
      <c r="M6" s="27"/>
      <c r="N6" s="27"/>
      <c r="O6" s="27"/>
      <c r="P6" s="27"/>
    </row>
    <row r="7" spans="1:16" ht="17.5" customHeight="1" x14ac:dyDescent="0.35">
      <c r="B7" s="146"/>
      <c r="C7" s="233" t="s">
        <v>214</v>
      </c>
      <c r="D7" s="234"/>
      <c r="E7" s="235"/>
      <c r="F7" s="147" t="s">
        <v>102</v>
      </c>
    </row>
    <row r="8" spans="1:16" ht="17.25" customHeight="1" thickBot="1" x14ac:dyDescent="0.4">
      <c r="B8" s="146"/>
      <c r="C8" s="236" t="s">
        <v>215</v>
      </c>
      <c r="D8" s="237"/>
      <c r="E8" s="238"/>
      <c r="F8" s="148" t="s">
        <v>132</v>
      </c>
    </row>
    <row r="9" spans="1:16" s="25" customFormat="1" ht="24" customHeight="1" x14ac:dyDescent="0.35">
      <c r="B9" s="149">
        <v>1</v>
      </c>
      <c r="C9" s="239" t="s">
        <v>304</v>
      </c>
      <c r="D9" s="240"/>
      <c r="E9" s="241"/>
      <c r="F9" s="242"/>
      <c r="H9" s="29"/>
      <c r="I9" s="29"/>
      <c r="J9" s="29"/>
      <c r="K9" s="29"/>
      <c r="L9" s="30"/>
    </row>
    <row r="10" spans="1:16" ht="24" customHeight="1" x14ac:dyDescent="0.3">
      <c r="B10" s="150">
        <v>2</v>
      </c>
      <c r="C10" s="227" t="s">
        <v>305</v>
      </c>
      <c r="D10" s="228"/>
      <c r="E10" s="59"/>
      <c r="F10" s="153">
        <v>2519</v>
      </c>
      <c r="G10" s="30"/>
      <c r="H10" s="40"/>
      <c r="I10" s="40"/>
      <c r="J10" s="40"/>
      <c r="K10" s="40"/>
    </row>
    <row r="11" spans="1:16" ht="24" customHeight="1" x14ac:dyDescent="0.35">
      <c r="B11" s="150">
        <v>3</v>
      </c>
      <c r="C11" s="227" t="s">
        <v>306</v>
      </c>
      <c r="D11" s="228"/>
      <c r="E11" s="154"/>
      <c r="F11" s="155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25</v>
      </c>
      <c r="G11" s="30"/>
    </row>
    <row r="12" spans="1:16" ht="24" customHeight="1" x14ac:dyDescent="0.35">
      <c r="B12" s="150">
        <v>4</v>
      </c>
      <c r="C12" s="227" t="s">
        <v>307</v>
      </c>
      <c r="D12" s="228"/>
      <c r="E12" s="59"/>
      <c r="F12" s="156">
        <f>VLOOKUP(F10,Sheet2!A3:I606,2,0)</f>
        <v>46.5</v>
      </c>
      <c r="G12" s="30"/>
    </row>
    <row r="13" spans="1:16" ht="24" customHeight="1" x14ac:dyDescent="0.35">
      <c r="B13" s="150">
        <v>4.0999999999999996</v>
      </c>
      <c r="C13" s="227" t="s">
        <v>308</v>
      </c>
      <c r="D13" s="228"/>
      <c r="E13" s="59"/>
      <c r="F13" s="157">
        <f>VLOOKUP(F10,Sheet2!A3:C606,3,0)</f>
        <v>0</v>
      </c>
      <c r="G13" s="30"/>
      <c r="I13" s="188"/>
      <c r="J13" s="189" t="s">
        <v>360</v>
      </c>
      <c r="K13" s="189" t="s">
        <v>105</v>
      </c>
      <c r="L13" s="62" t="s">
        <v>106</v>
      </c>
      <c r="M13" s="62" t="s">
        <v>299</v>
      </c>
    </row>
    <row r="14" spans="1:16" ht="24" customHeight="1" x14ac:dyDescent="0.35">
      <c r="B14" s="150">
        <v>5</v>
      </c>
      <c r="C14" s="227" t="s">
        <v>309</v>
      </c>
      <c r="D14" s="228"/>
      <c r="E14" s="59"/>
      <c r="F14" s="158" t="str">
        <f>VLOOKUP(F10,Sheet2!A3:D606,4,0)</f>
        <v>A1</v>
      </c>
      <c r="G14" s="30"/>
      <c r="I14" s="189">
        <v>1</v>
      </c>
      <c r="J14" s="189">
        <v>0</v>
      </c>
      <c r="K14" s="189">
        <v>0</v>
      </c>
      <c r="L14" s="62">
        <v>0</v>
      </c>
      <c r="M14" s="62">
        <v>0</v>
      </c>
    </row>
    <row r="15" spans="1:16" ht="24" customHeight="1" x14ac:dyDescent="0.35">
      <c r="B15" s="150">
        <v>5.0999999999999996</v>
      </c>
      <c r="C15" s="151" t="s">
        <v>310</v>
      </c>
      <c r="D15" s="152"/>
      <c r="E15" s="59"/>
      <c r="F15" s="158" t="str">
        <f>VLOOKUP(F10,Sheet2!A3:I606,9,0)</f>
        <v>1PN+1</v>
      </c>
      <c r="G15" s="30"/>
      <c r="I15" s="189">
        <v>2</v>
      </c>
      <c r="J15" s="189" t="s">
        <v>361</v>
      </c>
      <c r="K15" s="189" t="s">
        <v>362</v>
      </c>
      <c r="L15" s="62" t="s">
        <v>363</v>
      </c>
      <c r="M15" s="62" t="s">
        <v>364</v>
      </c>
    </row>
    <row r="16" spans="1:16" s="25" customFormat="1" ht="30" customHeight="1" x14ac:dyDescent="0.35">
      <c r="B16" s="159">
        <v>6</v>
      </c>
      <c r="C16" s="229" t="s">
        <v>311</v>
      </c>
      <c r="D16" s="230"/>
      <c r="E16" s="160"/>
      <c r="F16" s="161">
        <f>VLOOKUP(F10,Sheet2!A3:F606,5,0)</f>
        <v>1962740000</v>
      </c>
      <c r="G16" s="51"/>
      <c r="H16" s="52"/>
      <c r="I16" s="189">
        <v>3</v>
      </c>
      <c r="J16" s="189" t="s">
        <v>365</v>
      </c>
      <c r="K16" s="189" t="s">
        <v>364</v>
      </c>
      <c r="L16" s="62" t="s">
        <v>366</v>
      </c>
      <c r="M16" s="62" t="s">
        <v>367</v>
      </c>
    </row>
    <row r="17" spans="2:18" s="25" customFormat="1" ht="24.75" hidden="1" customHeight="1" x14ac:dyDescent="0.35">
      <c r="B17" s="150">
        <v>6.1</v>
      </c>
      <c r="C17" s="151" t="s">
        <v>312</v>
      </c>
      <c r="D17" s="152"/>
      <c r="E17" s="59"/>
      <c r="F17" s="162">
        <f>ROUND(F16/1.1,0)</f>
        <v>1784309091</v>
      </c>
      <c r="G17" s="51"/>
      <c r="H17" s="52"/>
      <c r="I17" s="190">
        <v>4</v>
      </c>
      <c r="J17" s="189" t="s">
        <v>365</v>
      </c>
      <c r="K17" s="189" t="s">
        <v>364</v>
      </c>
      <c r="L17" s="62" t="s">
        <v>366</v>
      </c>
      <c r="M17" s="62" t="s">
        <v>367</v>
      </c>
    </row>
    <row r="18" spans="2:18" s="25" customFormat="1" ht="25.5" hidden="1" customHeight="1" x14ac:dyDescent="0.35">
      <c r="B18" s="150">
        <v>6.2</v>
      </c>
      <c r="C18" s="151" t="s">
        <v>313</v>
      </c>
      <c r="D18" s="152"/>
      <c r="E18" s="59"/>
      <c r="F18" s="162">
        <f>F16-F17</f>
        <v>178430909</v>
      </c>
      <c r="G18" s="51"/>
      <c r="H18" s="52"/>
      <c r="I18" s="190"/>
      <c r="J18" s="189" t="s">
        <v>365</v>
      </c>
      <c r="K18" s="189" t="s">
        <v>364</v>
      </c>
      <c r="L18" s="62" t="s">
        <v>366</v>
      </c>
      <c r="M18" s="62" t="s">
        <v>367</v>
      </c>
    </row>
    <row r="19" spans="2:18" s="25" customFormat="1" ht="24" customHeight="1" x14ac:dyDescent="0.35">
      <c r="B19" s="159">
        <v>7</v>
      </c>
      <c r="C19" s="229" t="s">
        <v>314</v>
      </c>
      <c r="D19" s="230"/>
      <c r="E19" s="160"/>
      <c r="F19" s="161">
        <f>F21+F22+F20</f>
        <v>67997400</v>
      </c>
      <c r="H19" s="52"/>
      <c r="I19" s="190">
        <v>4</v>
      </c>
      <c r="J19" s="189" t="s">
        <v>365</v>
      </c>
      <c r="K19" s="189" t="s">
        <v>364</v>
      </c>
      <c r="L19" s="62" t="s">
        <v>366</v>
      </c>
      <c r="M19" s="62" t="s">
        <v>367</v>
      </c>
      <c r="O19" s="57"/>
      <c r="P19" s="57" t="s">
        <v>107</v>
      </c>
      <c r="Q19" s="57" t="s">
        <v>105</v>
      </c>
      <c r="R19" s="57" t="s">
        <v>106</v>
      </c>
    </row>
    <row r="20" spans="2:18" s="25" customFormat="1" ht="36" customHeight="1" x14ac:dyDescent="0.35">
      <c r="B20" s="150">
        <v>7.1</v>
      </c>
      <c r="C20" s="227" t="s">
        <v>315</v>
      </c>
      <c r="D20" s="228"/>
      <c r="E20" s="163">
        <v>0.01</v>
      </c>
      <c r="F20" s="162">
        <f>F16*E20</f>
        <v>19627400</v>
      </c>
      <c r="H20" s="52"/>
      <c r="I20" s="190">
        <v>5</v>
      </c>
      <c r="J20" s="189" t="s">
        <v>365</v>
      </c>
      <c r="K20" s="189" t="s">
        <v>364</v>
      </c>
      <c r="L20" s="62" t="s">
        <v>366</v>
      </c>
      <c r="M20" s="62" t="s">
        <v>367</v>
      </c>
      <c r="O20" s="57"/>
      <c r="P20" s="57"/>
      <c r="Q20" s="57"/>
      <c r="R20" s="57"/>
    </row>
    <row r="21" spans="2:18" s="25" customFormat="1" ht="35.25" customHeight="1" x14ac:dyDescent="0.35">
      <c r="B21" s="150">
        <v>7.2</v>
      </c>
      <c r="C21" s="227" t="s">
        <v>356</v>
      </c>
      <c r="D21" s="228"/>
      <c r="E21" s="160"/>
      <c r="F21" s="162">
        <f>VLOOKUP(F10,Sheet2!A3:G606,6,0)</f>
        <v>40000000</v>
      </c>
      <c r="L21" s="205"/>
      <c r="M21" s="205"/>
      <c r="O21" s="57">
        <v>2</v>
      </c>
      <c r="P21" s="59">
        <v>20000000</v>
      </c>
      <c r="Q21" s="59">
        <v>20000000</v>
      </c>
      <c r="R21" s="59">
        <v>25000000</v>
      </c>
    </row>
    <row r="22" spans="2:18" ht="47.25" customHeight="1" x14ac:dyDescent="0.35">
      <c r="B22" s="150">
        <v>7.3</v>
      </c>
      <c r="C22" s="227" t="s">
        <v>355</v>
      </c>
      <c r="D22" s="228"/>
      <c r="E22" s="164"/>
      <c r="F22" s="162">
        <f>VLOOKUP(F10,Sheet2!A3:G606,7,0)</f>
        <v>8370000</v>
      </c>
      <c r="G22" s="30"/>
      <c r="H22" s="33"/>
      <c r="I22" s="33"/>
      <c r="J22" s="33"/>
      <c r="K22" s="33"/>
      <c r="O22" s="57">
        <v>4</v>
      </c>
      <c r="P22" s="59">
        <v>50000000</v>
      </c>
      <c r="Q22" s="59">
        <v>50000000</v>
      </c>
      <c r="R22" s="59">
        <v>70000000</v>
      </c>
    </row>
    <row r="23" spans="2:18" ht="47.25" customHeight="1" x14ac:dyDescent="0.35">
      <c r="B23" s="38">
        <v>7.4</v>
      </c>
      <c r="C23" s="206" t="s">
        <v>370</v>
      </c>
      <c r="D23" s="207"/>
      <c r="E23" s="164"/>
      <c r="F23" s="192">
        <v>1</v>
      </c>
      <c r="G23" s="30"/>
      <c r="H23" s="33"/>
      <c r="I23" s="33"/>
      <c r="J23" s="33"/>
      <c r="K23" s="33"/>
      <c r="O23" s="57"/>
      <c r="P23" s="59"/>
      <c r="Q23" s="59"/>
      <c r="R23" s="59"/>
    </row>
    <row r="24" spans="2:18" ht="47.25" customHeight="1" x14ac:dyDescent="0.35">
      <c r="B24" s="38">
        <v>7.5</v>
      </c>
      <c r="C24" s="206" t="s">
        <v>371</v>
      </c>
      <c r="D24" s="207"/>
      <c r="E24" s="164"/>
      <c r="F24" s="162" cm="1">
        <f t="array" ref="F24">IF(F15="1PN+1",VLOOKUP(F23,I14:M20,2,0),IF(F15="2PN",VLOOKUP(F23,I14:M20,3,0),IF(F15="Dual Key",VLOOLUP(I14:M20,3,0),IF(F15="3PN",VLOOKUP(F23,I14:M20,4,0),IF(F15="Penthouse",VLOOKUP(F23,I14:M20,5,0))))))</f>
        <v>0</v>
      </c>
      <c r="G24" s="30"/>
      <c r="H24" s="33"/>
      <c r="I24" s="33"/>
      <c r="J24" s="33"/>
      <c r="K24" s="33"/>
      <c r="O24" s="57"/>
      <c r="P24" s="59"/>
      <c r="Q24" s="59"/>
      <c r="R24" s="59"/>
    </row>
    <row r="25" spans="2:18" s="25" customFormat="1" ht="37.5" customHeight="1" x14ac:dyDescent="0.35">
      <c r="B25" s="159">
        <v>8</v>
      </c>
      <c r="C25" s="247" t="s">
        <v>316</v>
      </c>
      <c r="D25" s="247"/>
      <c r="E25" s="160"/>
      <c r="F25" s="161">
        <f>F16-F19</f>
        <v>1894742600</v>
      </c>
      <c r="H25" s="52"/>
      <c r="I25" s="52"/>
      <c r="J25" s="52"/>
      <c r="K25" s="52"/>
      <c r="O25" s="61">
        <v>7</v>
      </c>
      <c r="P25" s="59">
        <v>70000000</v>
      </c>
      <c r="Q25" s="59">
        <v>70000000</v>
      </c>
      <c r="R25" s="59">
        <v>90000000</v>
      </c>
    </row>
    <row r="26" spans="2:18" s="25" customFormat="1" ht="24" customHeight="1" x14ac:dyDescent="0.35">
      <c r="B26" s="150">
        <v>8.1</v>
      </c>
      <c r="C26" s="227" t="s">
        <v>317</v>
      </c>
      <c r="D26" s="228"/>
      <c r="E26" s="59"/>
      <c r="F26" s="162">
        <f>F25/(F12+F13)</f>
        <v>40747152.688172042</v>
      </c>
      <c r="H26" s="52"/>
      <c r="I26" s="52"/>
      <c r="J26" s="52"/>
      <c r="K26" s="52"/>
      <c r="O26" s="62"/>
      <c r="P26" s="59"/>
      <c r="Q26" s="59"/>
      <c r="R26" s="59"/>
    </row>
    <row r="27" spans="2:18" s="25" customFormat="1" ht="24" hidden="1" customHeight="1" x14ac:dyDescent="0.35">
      <c r="B27" s="150">
        <v>8.1</v>
      </c>
      <c r="C27" s="227" t="s">
        <v>318</v>
      </c>
      <c r="D27" s="228"/>
      <c r="E27" s="59"/>
      <c r="F27" s="162">
        <f>ROUND(F25/1.1,0)</f>
        <v>1722493273</v>
      </c>
      <c r="H27" s="52"/>
      <c r="I27" s="52"/>
      <c r="J27" s="52"/>
      <c r="K27" s="52"/>
      <c r="O27" s="62">
        <v>8</v>
      </c>
      <c r="P27" s="59">
        <v>70000000</v>
      </c>
      <c r="Q27" s="59">
        <v>70000000</v>
      </c>
      <c r="R27" s="59">
        <v>90000000</v>
      </c>
    </row>
    <row r="28" spans="2:18" s="25" customFormat="1" ht="24" hidden="1" customHeight="1" x14ac:dyDescent="0.35">
      <c r="B28" s="150">
        <v>8.1999999999999993</v>
      </c>
      <c r="C28" s="227" t="s">
        <v>319</v>
      </c>
      <c r="D28" s="228"/>
      <c r="E28" s="59"/>
      <c r="F28" s="162">
        <f>F25-F27</f>
        <v>172249327</v>
      </c>
      <c r="H28" s="52"/>
      <c r="I28" s="52"/>
      <c r="J28" s="52"/>
      <c r="K28" s="52"/>
      <c r="O28" s="62">
        <v>9</v>
      </c>
      <c r="P28" s="59">
        <v>70000000</v>
      </c>
      <c r="Q28" s="59">
        <v>70000000</v>
      </c>
      <c r="R28" s="59">
        <v>90000000</v>
      </c>
    </row>
    <row r="29" spans="2:18" ht="22.5" customHeight="1" thickBot="1" x14ac:dyDescent="0.4">
      <c r="B29" s="165" t="s">
        <v>320</v>
      </c>
      <c r="C29" s="166"/>
      <c r="D29" s="166"/>
      <c r="E29" s="166"/>
      <c r="F29" s="167"/>
      <c r="G29" s="30"/>
      <c r="H29" s="52"/>
      <c r="I29" s="52"/>
      <c r="J29" s="52"/>
      <c r="K29" s="52"/>
    </row>
    <row r="30" spans="2:18" ht="66" x14ac:dyDescent="0.35">
      <c r="B30" s="168" t="s">
        <v>321</v>
      </c>
      <c r="C30" s="169" t="s">
        <v>322</v>
      </c>
      <c r="D30" s="170" t="s">
        <v>323</v>
      </c>
      <c r="E30" s="171" t="s">
        <v>324</v>
      </c>
      <c r="F30" s="172" t="s">
        <v>325</v>
      </c>
      <c r="H30" s="66"/>
      <c r="I30" s="66"/>
      <c r="J30" s="66"/>
      <c r="K30" s="66"/>
    </row>
    <row r="31" spans="2:18" ht="56" customHeight="1" x14ac:dyDescent="0.35">
      <c r="B31" s="173" t="s">
        <v>326</v>
      </c>
      <c r="C31" s="174" t="s">
        <v>327</v>
      </c>
      <c r="D31" s="164" t="s">
        <v>328</v>
      </c>
      <c r="E31" s="175"/>
      <c r="F31" s="162">
        <v>100000000</v>
      </c>
      <c r="H31" s="33"/>
      <c r="I31" s="33"/>
      <c r="J31" s="33"/>
      <c r="K31" s="33"/>
    </row>
    <row r="32" spans="2:18" ht="73.5" customHeight="1" x14ac:dyDescent="0.35">
      <c r="B32" s="173" t="s">
        <v>329</v>
      </c>
      <c r="C32" s="174" t="s">
        <v>330</v>
      </c>
      <c r="D32" s="176" t="s">
        <v>331</v>
      </c>
      <c r="E32" s="175"/>
      <c r="F32" s="162">
        <f>F25*10%-F31</f>
        <v>89474260</v>
      </c>
      <c r="H32" s="162"/>
      <c r="I32" s="33"/>
      <c r="J32" s="33"/>
      <c r="K32" s="33"/>
    </row>
    <row r="33" spans="2:11" ht="51.75" customHeight="1" x14ac:dyDescent="0.35">
      <c r="B33" s="173" t="s">
        <v>332</v>
      </c>
      <c r="C33" s="174" t="s">
        <v>333</v>
      </c>
      <c r="D33" s="176" t="s">
        <v>334</v>
      </c>
      <c r="E33" s="175"/>
      <c r="F33" s="162">
        <f>F25*10%</f>
        <v>189474260</v>
      </c>
      <c r="H33" s="143"/>
      <c r="I33" s="33"/>
      <c r="J33" s="33"/>
      <c r="K33" s="33"/>
    </row>
    <row r="34" spans="2:11" ht="56.15" customHeight="1" x14ac:dyDescent="0.35">
      <c r="B34" s="173" t="s">
        <v>335</v>
      </c>
      <c r="C34" s="174" t="s">
        <v>336</v>
      </c>
      <c r="D34" s="176" t="s">
        <v>337</v>
      </c>
      <c r="E34" s="177" t="s">
        <v>218</v>
      </c>
      <c r="F34" s="178">
        <f>F25*10%</f>
        <v>189474260</v>
      </c>
      <c r="H34" s="74"/>
      <c r="I34" s="74"/>
      <c r="J34" s="74"/>
      <c r="K34" s="74"/>
    </row>
    <row r="35" spans="2:11" ht="51.75" customHeight="1" x14ac:dyDescent="0.35">
      <c r="B35" s="173" t="s">
        <v>338</v>
      </c>
      <c r="C35" s="174" t="s">
        <v>339</v>
      </c>
      <c r="D35" s="176" t="s">
        <v>337</v>
      </c>
      <c r="E35" s="177"/>
      <c r="F35" s="178">
        <f>F25*10%</f>
        <v>189474260</v>
      </c>
      <c r="H35" s="33"/>
      <c r="I35" s="33"/>
      <c r="J35" s="33"/>
      <c r="K35" s="33"/>
    </row>
    <row r="36" spans="2:11" ht="49.5" customHeight="1" x14ac:dyDescent="0.35">
      <c r="B36" s="173" t="s">
        <v>340</v>
      </c>
      <c r="C36" s="174" t="s">
        <v>341</v>
      </c>
      <c r="D36" s="176" t="s">
        <v>342</v>
      </c>
      <c r="E36" s="177"/>
      <c r="F36" s="178">
        <f>F25*10%</f>
        <v>189474260</v>
      </c>
      <c r="H36" s="33"/>
      <c r="I36" s="33"/>
      <c r="J36" s="33"/>
      <c r="K36" s="33"/>
    </row>
    <row r="37" spans="2:11" ht="57.65" customHeight="1" x14ac:dyDescent="0.35">
      <c r="B37" s="248" t="s">
        <v>343</v>
      </c>
      <c r="C37" s="251" t="s">
        <v>344</v>
      </c>
      <c r="D37" s="179" t="s">
        <v>345</v>
      </c>
      <c r="E37" s="254"/>
      <c r="F37" s="180">
        <f>F25*50%</f>
        <v>947371300</v>
      </c>
      <c r="H37" s="33"/>
      <c r="I37" s="33"/>
      <c r="J37" s="33"/>
      <c r="K37" s="33"/>
    </row>
    <row r="38" spans="2:11" ht="89.5" customHeight="1" x14ac:dyDescent="0.35">
      <c r="B38" s="249"/>
      <c r="C38" s="252"/>
      <c r="D38" s="181" t="s">
        <v>346</v>
      </c>
      <c r="E38" s="255"/>
      <c r="F38" s="182">
        <f>F27*2%</f>
        <v>34449865.460000001</v>
      </c>
      <c r="H38" s="33"/>
      <c r="I38" s="33"/>
      <c r="J38" s="33"/>
      <c r="K38" s="33"/>
    </row>
    <row r="39" spans="2:11" ht="34" customHeight="1" x14ac:dyDescent="0.35">
      <c r="B39" s="250"/>
      <c r="C39" s="253"/>
      <c r="D39" s="256" t="s">
        <v>347</v>
      </c>
      <c r="E39" s="257"/>
      <c r="F39" s="183">
        <f>F37+F38</f>
        <v>981821165.46000004</v>
      </c>
      <c r="H39" s="33"/>
      <c r="I39" s="33"/>
      <c r="J39" s="33"/>
      <c r="K39" s="33"/>
    </row>
    <row r="40" spans="2:11" ht="31.5" customHeight="1" thickBot="1" x14ac:dyDescent="0.4">
      <c r="B40" s="244" t="s">
        <v>348</v>
      </c>
      <c r="C40" s="245"/>
      <c r="D40" s="245"/>
      <c r="E40" s="246"/>
      <c r="F40" s="184">
        <f>F31+F32+F33+F34+F35+F36+F39</f>
        <v>1929192465.46</v>
      </c>
      <c r="H40" s="33"/>
      <c r="I40" s="33"/>
      <c r="J40" s="33"/>
      <c r="K40" s="33"/>
    </row>
    <row r="41" spans="2:11" ht="31.5" customHeight="1" x14ac:dyDescent="0.35">
      <c r="B41" s="146"/>
      <c r="C41" s="185"/>
      <c r="D41" s="185"/>
      <c r="E41" s="243" t="s">
        <v>349</v>
      </c>
      <c r="F41" s="243"/>
    </row>
    <row r="44" spans="2:11" x14ac:dyDescent="0.35">
      <c r="G44" s="28"/>
    </row>
    <row r="45" spans="2:11" x14ac:dyDescent="0.35">
      <c r="G45" s="28"/>
    </row>
    <row r="46" spans="2:11" x14ac:dyDescent="0.35">
      <c r="G46" s="28"/>
    </row>
    <row r="47" spans="2:11" x14ac:dyDescent="0.35">
      <c r="G47" s="28"/>
    </row>
    <row r="48" spans="2:11" x14ac:dyDescent="0.35">
      <c r="G48" s="28"/>
    </row>
    <row r="49" spans="1:16" s="81" customFormat="1" ht="16.5" x14ac:dyDescent="0.35">
      <c r="C49" s="82"/>
      <c r="D49" s="82"/>
      <c r="E49" s="83"/>
      <c r="F49" s="28"/>
      <c r="G49" s="28"/>
      <c r="H49" s="84"/>
      <c r="I49" s="84"/>
      <c r="J49" s="84"/>
      <c r="K49" s="84"/>
    </row>
    <row r="50" spans="1:16" x14ac:dyDescent="0.35">
      <c r="G50" s="28"/>
    </row>
    <row r="51" spans="1:16" x14ac:dyDescent="0.35">
      <c r="G51" s="28"/>
    </row>
    <row r="52" spans="1:16" x14ac:dyDescent="0.35">
      <c r="G52" s="28"/>
    </row>
    <row r="53" spans="1:16" x14ac:dyDescent="0.35">
      <c r="G53" s="28"/>
    </row>
    <row r="54" spans="1:16" x14ac:dyDescent="0.35">
      <c r="G54" s="28"/>
    </row>
    <row r="55" spans="1:16" s="85" customFormat="1" x14ac:dyDescent="0.35">
      <c r="A55" s="30"/>
      <c r="B55" s="30"/>
      <c r="C55" s="26"/>
      <c r="D55" s="26"/>
      <c r="E55" s="27"/>
      <c r="F55" s="28"/>
      <c r="G55" s="28"/>
      <c r="H55" s="29"/>
      <c r="I55" s="29"/>
      <c r="J55" s="29"/>
      <c r="K55" s="29"/>
      <c r="L55" s="30"/>
      <c r="M55" s="30"/>
      <c r="N55" s="30"/>
      <c r="O55" s="30"/>
      <c r="P55" s="30"/>
    </row>
    <row r="56" spans="1:16" s="85" customFormat="1" x14ac:dyDescent="0.35">
      <c r="A56" s="30"/>
      <c r="B56" s="30"/>
      <c r="C56" s="26"/>
      <c r="D56" s="26"/>
      <c r="E56" s="27"/>
      <c r="F56" s="28"/>
      <c r="G56" s="28"/>
      <c r="H56" s="29"/>
      <c r="I56" s="29"/>
      <c r="J56" s="29"/>
      <c r="K56" s="29"/>
      <c r="L56" s="30"/>
      <c r="M56" s="30"/>
      <c r="N56" s="30"/>
      <c r="O56" s="30"/>
      <c r="P56" s="30"/>
    </row>
    <row r="57" spans="1:16" s="85" customFormat="1" x14ac:dyDescent="0.35">
      <c r="A57" s="213"/>
      <c r="B57" s="213"/>
      <c r="C57" s="213"/>
      <c r="D57" s="213"/>
      <c r="E57" s="213"/>
      <c r="F57" s="213"/>
      <c r="G57" s="213"/>
      <c r="H57" s="29"/>
      <c r="I57" s="29"/>
      <c r="J57" s="29"/>
      <c r="K57" s="29"/>
      <c r="L57" s="30"/>
      <c r="M57" s="30"/>
      <c r="N57" s="30"/>
      <c r="O57" s="30"/>
      <c r="P57" s="30"/>
    </row>
    <row r="58" spans="1:16" s="85" customFormat="1" x14ac:dyDescent="0.35">
      <c r="A58" s="213"/>
      <c r="B58" s="213"/>
      <c r="C58" s="213"/>
      <c r="D58" s="213"/>
      <c r="E58" s="213"/>
      <c r="F58" s="213"/>
      <c r="G58" s="213"/>
      <c r="H58" s="29"/>
      <c r="I58" s="29"/>
      <c r="J58" s="29"/>
      <c r="K58" s="29"/>
      <c r="L58" s="30"/>
      <c r="M58" s="30"/>
      <c r="N58" s="30"/>
      <c r="O58" s="30"/>
      <c r="P58" s="30"/>
    </row>
  </sheetData>
  <mergeCells count="31">
    <mergeCell ref="A57:G57"/>
    <mergeCell ref="B40:E40"/>
    <mergeCell ref="L21:M21"/>
    <mergeCell ref="C25:D25"/>
    <mergeCell ref="B37:B39"/>
    <mergeCell ref="C37:C39"/>
    <mergeCell ref="E37:E38"/>
    <mergeCell ref="D39:E39"/>
    <mergeCell ref="C21:D21"/>
    <mergeCell ref="C22:D22"/>
    <mergeCell ref="C27:D27"/>
    <mergeCell ref="C28:D28"/>
    <mergeCell ref="C26:D26"/>
    <mergeCell ref="C23:D23"/>
    <mergeCell ref="C24:D24"/>
    <mergeCell ref="C13:D13"/>
    <mergeCell ref="C20:D20"/>
    <mergeCell ref="A58:G58"/>
    <mergeCell ref="C19:D19"/>
    <mergeCell ref="C3:F4"/>
    <mergeCell ref="C5:F5"/>
    <mergeCell ref="C7:E7"/>
    <mergeCell ref="C8:E8"/>
    <mergeCell ref="C9:D9"/>
    <mergeCell ref="E9:F9"/>
    <mergeCell ref="C10:D10"/>
    <mergeCell ref="C11:D11"/>
    <mergeCell ref="C12:D12"/>
    <mergeCell ref="C14:D14"/>
    <mergeCell ref="C16:D16"/>
    <mergeCell ref="E41:F41"/>
  </mergeCells>
  <dataValidations count="2">
    <dataValidation type="list" allowBlank="1" showInputMessage="1" showErrorMessage="1" sqref="F8" xr:uid="{00000000-0002-0000-0200-000000000000}">
      <formula1>"CT4"</formula1>
    </dataValidation>
    <dataValidation type="list" allowBlank="1" showInputMessage="1" showErrorMessage="1" sqref="F7" xr:uid="{00000000-0002-0000-0200-000001000000}">
      <formula1>"Cá nhân, Doanh nghiệp"</formula1>
    </dataValidation>
  </dataValidations>
  <pageMargins left="1.1023622047244095" right="0.70866141732283472" top="0.74803149606299213" bottom="0.74803149606299213" header="0.31496062992125984" footer="0.31496062992125984"/>
  <pageSetup paperSize="9" scale="55" orientation="portrait" r:id="rId1"/>
  <rowBreaks count="1" manualBreakCount="1">
    <brk id="49" max="1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606"/>
  <sheetViews>
    <sheetView topLeftCell="A300" zoomScale="70" zoomScaleNormal="70" workbookViewId="0">
      <selection activeCell="E534" sqref="E534:E606"/>
    </sheetView>
  </sheetViews>
  <sheetFormatPr defaultColWidth="9.1796875" defaultRowHeight="16.5" x14ac:dyDescent="0.35"/>
  <cols>
    <col min="1" max="1" width="9.1796875" style="1"/>
    <col min="2" max="2" width="12.453125" style="1" customWidth="1"/>
    <col min="3" max="3" width="12.7265625" style="1" customWidth="1"/>
    <col min="4" max="4" width="13.1796875" style="1" customWidth="1"/>
    <col min="5" max="5" width="23.54296875" style="1" customWidth="1"/>
    <col min="6" max="6" width="27.26953125" style="8" customWidth="1"/>
    <col min="7" max="7" width="18.26953125" style="1" customWidth="1"/>
    <col min="8" max="9" width="19" style="1" customWidth="1"/>
    <col min="10" max="10" width="16.453125" style="1" customWidth="1"/>
    <col min="11" max="11" width="9.1796875" style="1"/>
    <col min="12" max="12" width="26.26953125" style="1" customWidth="1"/>
    <col min="13" max="13" width="25.453125" style="1" customWidth="1"/>
    <col min="14" max="14" width="19" style="1" customWidth="1"/>
    <col min="15" max="15" width="23" style="1" customWidth="1"/>
    <col min="16" max="16384" width="9.1796875" style="1"/>
  </cols>
  <sheetData>
    <row r="2" spans="1:15" ht="84.5" x14ac:dyDescent="0.35">
      <c r="A2" s="11" t="s">
        <v>1</v>
      </c>
      <c r="B2" s="12" t="s">
        <v>135</v>
      </c>
      <c r="C2" s="2" t="s">
        <v>191</v>
      </c>
      <c r="D2" s="11" t="s">
        <v>81</v>
      </c>
      <c r="E2" s="6" t="s">
        <v>95</v>
      </c>
      <c r="F2" s="11" t="s">
        <v>353</v>
      </c>
      <c r="G2" s="12" t="s">
        <v>352</v>
      </c>
      <c r="H2" s="94" t="s">
        <v>219</v>
      </c>
      <c r="I2" s="9" t="s">
        <v>104</v>
      </c>
      <c r="K2" s="20" t="s">
        <v>192</v>
      </c>
      <c r="L2" s="21" t="s">
        <v>193</v>
      </c>
      <c r="M2" s="20" t="str">
        <f>F2</f>
        <v>Tặng gói smart</v>
      </c>
      <c r="N2" s="22" t="str">
        <f>G2</f>
        <v>Miễn phí quản lý căn hộ</v>
      </c>
      <c r="O2" s="22" t="str">
        <f>H2</f>
        <v>Chiết khấu trực tiếp trên gia bán căn hộ</v>
      </c>
    </row>
    <row r="3" spans="1:15" x14ac:dyDescent="0.35">
      <c r="A3" s="13">
        <v>501</v>
      </c>
      <c r="B3" s="17">
        <v>103.9</v>
      </c>
      <c r="C3" s="17"/>
      <c r="D3" s="15" t="s">
        <v>110</v>
      </c>
      <c r="E3" s="7"/>
      <c r="F3" s="7">
        <v>125000000</v>
      </c>
      <c r="G3" s="7">
        <f>(15000*B3)*12</f>
        <v>18702000</v>
      </c>
      <c r="H3" s="96">
        <f>E3*1%</f>
        <v>0</v>
      </c>
      <c r="I3" s="3" t="s">
        <v>106</v>
      </c>
      <c r="K3" s="3">
        <v>5</v>
      </c>
      <c r="L3" s="16">
        <f>SUM(E3:E21)</f>
        <v>2916072000</v>
      </c>
      <c r="M3" s="16">
        <f>SUM(F3:F21)</f>
        <v>1334000000</v>
      </c>
      <c r="N3" s="16">
        <f>SUM(G3:G21)</f>
        <v>245376000</v>
      </c>
      <c r="O3" s="16">
        <f>SUM(H3:H21)</f>
        <v>29160720</v>
      </c>
    </row>
    <row r="4" spans="1:15" x14ac:dyDescent="0.35">
      <c r="A4" s="13">
        <v>502</v>
      </c>
      <c r="B4" s="18">
        <v>32.1</v>
      </c>
      <c r="C4" s="18"/>
      <c r="D4" s="14" t="s">
        <v>111</v>
      </c>
      <c r="E4" s="10"/>
      <c r="F4" s="7">
        <v>35000000</v>
      </c>
      <c r="G4" s="7">
        <f t="shared" ref="G4:G8" si="0">(15000*B4)*12</f>
        <v>5778000</v>
      </c>
      <c r="H4" s="96">
        <f t="shared" ref="H4:H67" si="1">E4*1%</f>
        <v>0</v>
      </c>
      <c r="I4" s="3" t="s">
        <v>184</v>
      </c>
      <c r="K4" s="3">
        <v>6</v>
      </c>
      <c r="L4" s="16">
        <f>SUM(E22:E47)</f>
        <v>0</v>
      </c>
      <c r="M4" s="16">
        <f>SUM(F22:F47)</f>
        <v>1995000000</v>
      </c>
      <c r="N4" s="16">
        <f>SUM(G22:G47)</f>
        <v>315144000</v>
      </c>
      <c r="O4" s="16">
        <f>SUM(H22:H47)</f>
        <v>0</v>
      </c>
    </row>
    <row r="5" spans="1:15" x14ac:dyDescent="0.35">
      <c r="A5" s="13">
        <v>503</v>
      </c>
      <c r="B5" s="18">
        <v>32.1</v>
      </c>
      <c r="C5" s="18"/>
      <c r="D5" s="14" t="s">
        <v>111</v>
      </c>
      <c r="E5" s="10"/>
      <c r="F5" s="7">
        <v>35000000</v>
      </c>
      <c r="G5" s="7">
        <f t="shared" si="0"/>
        <v>5778000</v>
      </c>
      <c r="H5" s="96">
        <f t="shared" si="1"/>
        <v>0</v>
      </c>
      <c r="I5" s="3" t="s">
        <v>184</v>
      </c>
      <c r="K5" s="3">
        <v>7</v>
      </c>
      <c r="L5" s="16">
        <f>SUM(E48:E73)</f>
        <v>10449288000</v>
      </c>
      <c r="M5" s="16">
        <f>SUM(F48:F73)</f>
        <v>1995000000</v>
      </c>
      <c r="N5" s="16">
        <f>SUM(G48:G73)</f>
        <v>315180000</v>
      </c>
      <c r="O5" s="16">
        <f>SUM(H48:H73)</f>
        <v>104492880</v>
      </c>
    </row>
    <row r="6" spans="1:15" x14ac:dyDescent="0.35">
      <c r="A6" s="13">
        <v>504</v>
      </c>
      <c r="B6" s="18">
        <v>36.5</v>
      </c>
      <c r="C6" s="18"/>
      <c r="D6" s="14" t="s">
        <v>112</v>
      </c>
      <c r="E6" s="10"/>
      <c r="F6" s="7">
        <v>35000000</v>
      </c>
      <c r="G6" s="7">
        <f t="shared" si="0"/>
        <v>6570000</v>
      </c>
      <c r="H6" s="96">
        <f t="shared" si="1"/>
        <v>0</v>
      </c>
      <c r="I6" s="3" t="s">
        <v>184</v>
      </c>
      <c r="K6" s="3">
        <v>8</v>
      </c>
      <c r="L6" s="16">
        <f>SUM(E74:E99)</f>
        <v>9189536800</v>
      </c>
      <c r="M6" s="16">
        <f>SUM(F74:F99)</f>
        <v>1995000000</v>
      </c>
      <c r="N6" s="16">
        <f>SUM(G74:G99)</f>
        <v>315180000</v>
      </c>
      <c r="O6" s="16">
        <f>SUM(H74:H99)</f>
        <v>91895368</v>
      </c>
    </row>
    <row r="7" spans="1:15" x14ac:dyDescent="0.35">
      <c r="A7" s="14">
        <v>512</v>
      </c>
      <c r="B7" s="18">
        <v>52.1</v>
      </c>
      <c r="C7" s="18"/>
      <c r="D7" s="14" t="s">
        <v>126</v>
      </c>
      <c r="E7" s="10"/>
      <c r="F7" s="7">
        <v>40000000</v>
      </c>
      <c r="G7" s="7">
        <f t="shared" si="0"/>
        <v>9378000</v>
      </c>
      <c r="H7" s="96">
        <f t="shared" si="1"/>
        <v>0</v>
      </c>
      <c r="I7" s="3" t="s">
        <v>185</v>
      </c>
      <c r="K7" s="3">
        <v>9</v>
      </c>
      <c r="L7" s="16">
        <f>SUM(E100:E125)</f>
        <v>7686608000</v>
      </c>
      <c r="M7" s="16">
        <f>SUM(F100:F125)</f>
        <v>1995000000</v>
      </c>
      <c r="N7" s="16">
        <f>SUM(G100:G125)</f>
        <v>315180000</v>
      </c>
      <c r="O7" s="16">
        <f>SUM(H100:H125)</f>
        <v>76866080</v>
      </c>
    </row>
    <row r="8" spans="1:15" x14ac:dyDescent="0.35">
      <c r="A8" s="5" t="s">
        <v>159</v>
      </c>
      <c r="B8" s="18">
        <v>75.099999999999994</v>
      </c>
      <c r="C8" s="18"/>
      <c r="D8" s="14" t="s">
        <v>115</v>
      </c>
      <c r="E8" s="10"/>
      <c r="F8" s="7">
        <v>85000000</v>
      </c>
      <c r="G8" s="7">
        <f t="shared" si="0"/>
        <v>13518000</v>
      </c>
      <c r="H8" s="96">
        <f t="shared" si="1"/>
        <v>0</v>
      </c>
      <c r="I8" s="3" t="s">
        <v>105</v>
      </c>
      <c r="K8" s="3">
        <v>10</v>
      </c>
      <c r="L8" s="16">
        <f>SUM(E126:E151)</f>
        <v>5315040000</v>
      </c>
      <c r="M8" s="16">
        <f>SUM(F126:F151)</f>
        <v>1995000000</v>
      </c>
      <c r="N8" s="16">
        <f>SUM(G126:G151)</f>
        <v>315180000</v>
      </c>
      <c r="O8" s="16">
        <f>SUM(H126:H151)</f>
        <v>53150400</v>
      </c>
    </row>
    <row r="9" spans="1:15" x14ac:dyDescent="0.35">
      <c r="A9" s="5" t="s">
        <v>160</v>
      </c>
      <c r="B9" s="18">
        <v>128.80000000000001</v>
      </c>
      <c r="C9" s="18">
        <v>14</v>
      </c>
      <c r="D9" s="14" t="s">
        <v>152</v>
      </c>
      <c r="E9" s="10"/>
      <c r="F9" s="7">
        <v>125000000</v>
      </c>
      <c r="G9" s="7">
        <f>(15000*(B9+C9)*12)</f>
        <v>25704000</v>
      </c>
      <c r="H9" s="96">
        <f t="shared" si="1"/>
        <v>0</v>
      </c>
      <c r="I9" s="3" t="s">
        <v>106</v>
      </c>
      <c r="K9" s="3">
        <v>11</v>
      </c>
      <c r="L9" s="16">
        <f>SUM(E152:E177)</f>
        <v>10618288000</v>
      </c>
      <c r="M9" s="16">
        <f>SUM(F152:F177)</f>
        <v>1995000000</v>
      </c>
      <c r="N9" s="16">
        <f>SUM(G152:G177)</f>
        <v>315180000</v>
      </c>
      <c r="O9" s="16">
        <f>SUM(H152:H177)</f>
        <v>106182880</v>
      </c>
    </row>
    <row r="10" spans="1:15" x14ac:dyDescent="0.35">
      <c r="A10" s="5">
        <v>515</v>
      </c>
      <c r="B10" s="18">
        <v>71.3</v>
      </c>
      <c r="C10" s="18">
        <v>16.600000000000001</v>
      </c>
      <c r="D10" s="14" t="s">
        <v>153</v>
      </c>
      <c r="E10" s="10"/>
      <c r="F10" s="7">
        <v>85000000</v>
      </c>
      <c r="G10" s="7">
        <f t="shared" ref="G10:G16" si="2">(15000*(B10+C10)*12)</f>
        <v>15822000</v>
      </c>
      <c r="H10" s="96">
        <f t="shared" si="1"/>
        <v>0</v>
      </c>
      <c r="I10" s="3" t="s">
        <v>105</v>
      </c>
      <c r="K10" s="3">
        <v>12</v>
      </c>
      <c r="L10" s="16">
        <f>SUM(E178:E203)</f>
        <v>5375040000</v>
      </c>
      <c r="M10" s="16">
        <f>SUM(F178:F203)</f>
        <v>1995000000</v>
      </c>
      <c r="N10" s="16">
        <f>SUM(G178:G203)</f>
        <v>315180000</v>
      </c>
      <c r="O10" s="16">
        <f>SUM(H178:H203)</f>
        <v>53750400</v>
      </c>
    </row>
    <row r="11" spans="1:15" x14ac:dyDescent="0.35">
      <c r="A11" s="5">
        <v>516</v>
      </c>
      <c r="B11" s="18">
        <v>71.7</v>
      </c>
      <c r="C11" s="18">
        <v>16.5</v>
      </c>
      <c r="D11" s="14" t="s">
        <v>153</v>
      </c>
      <c r="E11" s="10">
        <v>2916072000</v>
      </c>
      <c r="F11" s="7">
        <v>85000000</v>
      </c>
      <c r="G11" s="7">
        <f t="shared" si="2"/>
        <v>15876000</v>
      </c>
      <c r="H11" s="96">
        <f t="shared" si="1"/>
        <v>29160720</v>
      </c>
      <c r="I11" s="3" t="s">
        <v>105</v>
      </c>
      <c r="K11" s="3" t="s">
        <v>194</v>
      </c>
      <c r="L11" s="16">
        <f>SUM(E204:E229)</f>
        <v>7043280000</v>
      </c>
      <c r="M11" s="16">
        <f>SUM(F204:F229)</f>
        <v>1995000000</v>
      </c>
      <c r="N11" s="16">
        <f>SUM(G204:G229)</f>
        <v>315180000</v>
      </c>
      <c r="O11" s="16">
        <f>SUM(H204:H229)</f>
        <v>70432800</v>
      </c>
    </row>
    <row r="12" spans="1:15" x14ac:dyDescent="0.35">
      <c r="A12" s="5">
        <v>517</v>
      </c>
      <c r="B12" s="18">
        <v>71.8</v>
      </c>
      <c r="C12" s="18">
        <v>16.5</v>
      </c>
      <c r="D12" s="14" t="s">
        <v>153</v>
      </c>
      <c r="E12" s="10"/>
      <c r="F12" s="7">
        <v>85000000</v>
      </c>
      <c r="G12" s="7">
        <f t="shared" si="2"/>
        <v>15894000</v>
      </c>
      <c r="H12" s="96">
        <f t="shared" si="1"/>
        <v>0</v>
      </c>
      <c r="I12" s="3" t="s">
        <v>105</v>
      </c>
      <c r="K12" s="3" t="s">
        <v>195</v>
      </c>
      <c r="L12" s="16">
        <f>SUM(E230:E255)</f>
        <v>10765072000</v>
      </c>
      <c r="M12" s="16">
        <f>SUM(F230:F255)</f>
        <v>1995000000</v>
      </c>
      <c r="N12" s="16">
        <f>SUM(G230:G255)</f>
        <v>315180000</v>
      </c>
      <c r="O12" s="16">
        <f>SUM(H230:H255)</f>
        <v>107650720</v>
      </c>
    </row>
    <row r="13" spans="1:15" x14ac:dyDescent="0.35">
      <c r="A13" s="5">
        <v>518</v>
      </c>
      <c r="B13" s="18">
        <v>71.400000000000006</v>
      </c>
      <c r="C13" s="18">
        <v>16.600000000000001</v>
      </c>
      <c r="D13" s="14" t="s">
        <v>153</v>
      </c>
      <c r="E13" s="10"/>
      <c r="F13" s="7">
        <v>85000000</v>
      </c>
      <c r="G13" s="7">
        <f t="shared" si="2"/>
        <v>15840000</v>
      </c>
      <c r="H13" s="96">
        <f t="shared" si="1"/>
        <v>0</v>
      </c>
      <c r="I13" s="3" t="s">
        <v>105</v>
      </c>
      <c r="K13" s="3">
        <v>15</v>
      </c>
      <c r="L13" s="16">
        <f>SUM(E256:E281)</f>
        <v>0</v>
      </c>
      <c r="M13" s="16">
        <f>SUM(F256:F281)</f>
        <v>1995000000</v>
      </c>
      <c r="N13" s="16">
        <f>SUM(G256:G281)</f>
        <v>315180000</v>
      </c>
      <c r="O13" s="16">
        <f>SUM(H256:H281)</f>
        <v>0</v>
      </c>
    </row>
    <row r="14" spans="1:15" x14ac:dyDescent="0.35">
      <c r="A14" s="5">
        <v>519</v>
      </c>
      <c r="B14" s="18">
        <v>46.9</v>
      </c>
      <c r="C14" s="18">
        <v>10.5</v>
      </c>
      <c r="D14" s="14" t="s">
        <v>154</v>
      </c>
      <c r="E14" s="10"/>
      <c r="F14" s="7">
        <v>40000000</v>
      </c>
      <c r="G14" s="7">
        <f t="shared" si="2"/>
        <v>10332000</v>
      </c>
      <c r="H14" s="96">
        <f t="shared" si="1"/>
        <v>0</v>
      </c>
      <c r="I14" s="3" t="s">
        <v>185</v>
      </c>
      <c r="K14" s="3">
        <v>16</v>
      </c>
      <c r="L14" s="16">
        <f>SUM(E282:E307)</f>
        <v>0</v>
      </c>
      <c r="M14" s="16">
        <f>SUM(F282:F307)</f>
        <v>1995000000</v>
      </c>
      <c r="N14" s="16">
        <f>SUM(G282:G307)</f>
        <v>315180000</v>
      </c>
      <c r="O14" s="16">
        <f>SUM(H282:H307)</f>
        <v>0</v>
      </c>
    </row>
    <row r="15" spans="1:15" x14ac:dyDescent="0.35">
      <c r="A15" s="5">
        <v>520</v>
      </c>
      <c r="B15" s="18">
        <v>30.3</v>
      </c>
      <c r="C15" s="18">
        <v>7</v>
      </c>
      <c r="D15" s="14" t="s">
        <v>155</v>
      </c>
      <c r="E15" s="10"/>
      <c r="F15" s="7">
        <v>35000000</v>
      </c>
      <c r="G15" s="7">
        <f t="shared" si="2"/>
        <v>6714000</v>
      </c>
      <c r="H15" s="96">
        <f t="shared" si="1"/>
        <v>0</v>
      </c>
      <c r="I15" s="3" t="s">
        <v>184</v>
      </c>
      <c r="K15" s="3">
        <v>17</v>
      </c>
      <c r="L15" s="16">
        <f>SUM(E308:E333)</f>
        <v>5555040000</v>
      </c>
      <c r="M15" s="16">
        <f>SUM(F308:F333)</f>
        <v>1995000000</v>
      </c>
      <c r="N15" s="16">
        <f>SUM(G308:G333)</f>
        <v>315180000</v>
      </c>
      <c r="O15" s="16">
        <f>SUM(H308:H333)</f>
        <v>55550400</v>
      </c>
    </row>
    <row r="16" spans="1:15" x14ac:dyDescent="0.35">
      <c r="A16" s="5">
        <v>521</v>
      </c>
      <c r="B16" s="18">
        <v>66.5</v>
      </c>
      <c r="C16" s="18">
        <v>15.5</v>
      </c>
      <c r="D16" s="14" t="s">
        <v>156</v>
      </c>
      <c r="E16" s="10"/>
      <c r="F16" s="7">
        <f t="shared" ref="F16" si="3">2*7000000</f>
        <v>14000000</v>
      </c>
      <c r="G16" s="7">
        <f t="shared" si="2"/>
        <v>14760000</v>
      </c>
      <c r="H16" s="96">
        <f t="shared" si="1"/>
        <v>0</v>
      </c>
      <c r="I16" s="3" t="s">
        <v>186</v>
      </c>
      <c r="K16" s="3">
        <v>18</v>
      </c>
      <c r="L16" s="16">
        <f>SUM(E334:E359)</f>
        <v>2824456799.9999995</v>
      </c>
      <c r="M16" s="16">
        <f>SUM(F334:F359)</f>
        <v>1995000000</v>
      </c>
      <c r="N16" s="16">
        <f>SUM(G334:G359)</f>
        <v>315180000</v>
      </c>
      <c r="O16" s="16">
        <f>SUM(H334:H359)</f>
        <v>28244567.999999996</v>
      </c>
    </row>
    <row r="17" spans="1:15" x14ac:dyDescent="0.35">
      <c r="A17" s="5">
        <v>522</v>
      </c>
      <c r="B17" s="18">
        <v>72.2</v>
      </c>
      <c r="C17" s="18"/>
      <c r="D17" s="14" t="s">
        <v>118</v>
      </c>
      <c r="E17" s="10"/>
      <c r="F17" s="7">
        <v>85000000</v>
      </c>
      <c r="G17" s="7">
        <f>(B17*15000)*12</f>
        <v>12996000</v>
      </c>
      <c r="H17" s="96">
        <f t="shared" si="1"/>
        <v>0</v>
      </c>
      <c r="I17" s="3" t="s">
        <v>105</v>
      </c>
      <c r="K17" s="3">
        <v>19</v>
      </c>
      <c r="L17" s="16">
        <f>SUM(E360:E385)</f>
        <v>0</v>
      </c>
      <c r="M17" s="16">
        <f>SUM(F360:F385)</f>
        <v>1995000000</v>
      </c>
      <c r="N17" s="16">
        <f>SUM(G360:G385)</f>
        <v>315180000</v>
      </c>
      <c r="O17" s="16">
        <f>SUM(H360:H385)</f>
        <v>0</v>
      </c>
    </row>
    <row r="18" spans="1:15" x14ac:dyDescent="0.35">
      <c r="A18" s="5">
        <v>523</v>
      </c>
      <c r="B18" s="18">
        <v>71.7</v>
      </c>
      <c r="C18" s="18"/>
      <c r="D18" s="14" t="s">
        <v>118</v>
      </c>
      <c r="E18" s="10"/>
      <c r="F18" s="7">
        <v>85000000</v>
      </c>
      <c r="G18" s="7">
        <f t="shared" ref="G18:G81" si="4">(B18*15000)*12</f>
        <v>12906000</v>
      </c>
      <c r="H18" s="96">
        <f t="shared" si="1"/>
        <v>0</v>
      </c>
      <c r="I18" s="3" t="s">
        <v>105</v>
      </c>
      <c r="K18" s="3">
        <v>20</v>
      </c>
      <c r="L18" s="16">
        <f>SUM(E386:E411)</f>
        <v>0</v>
      </c>
      <c r="M18" s="16">
        <f>SUM(F386:F411)</f>
        <v>1995000000</v>
      </c>
      <c r="N18" s="16">
        <f>SUM(G386:G411)</f>
        <v>315180000</v>
      </c>
      <c r="O18" s="16">
        <f>SUM(H386:H411)</f>
        <v>0</v>
      </c>
    </row>
    <row r="19" spans="1:15" x14ac:dyDescent="0.35">
      <c r="A19" s="5">
        <v>524</v>
      </c>
      <c r="B19" s="18">
        <v>71.7</v>
      </c>
      <c r="C19" s="18"/>
      <c r="D19" s="14" t="s">
        <v>118</v>
      </c>
      <c r="E19" s="10"/>
      <c r="F19" s="7">
        <v>85000000</v>
      </c>
      <c r="G19" s="7">
        <f t="shared" si="4"/>
        <v>12906000</v>
      </c>
      <c r="H19" s="96">
        <f t="shared" si="1"/>
        <v>0</v>
      </c>
      <c r="I19" s="3" t="s">
        <v>105</v>
      </c>
      <c r="K19" s="3">
        <v>21</v>
      </c>
      <c r="L19" s="16">
        <f>SUM(E412:E437)</f>
        <v>5670032000</v>
      </c>
      <c r="M19" s="16">
        <f>SUM(F412:F437)</f>
        <v>1995000000</v>
      </c>
      <c r="N19" s="16">
        <f>SUM(G412:G437)</f>
        <v>315180000</v>
      </c>
      <c r="O19" s="16">
        <f>SUM(H412:H437)</f>
        <v>56700320</v>
      </c>
    </row>
    <row r="20" spans="1:15" x14ac:dyDescent="0.35">
      <c r="A20" s="5">
        <v>525</v>
      </c>
      <c r="B20" s="18">
        <v>71.599999999999994</v>
      </c>
      <c r="C20" s="18"/>
      <c r="D20" s="14" t="s">
        <v>118</v>
      </c>
      <c r="E20" s="10"/>
      <c r="F20" s="7">
        <v>85000000</v>
      </c>
      <c r="G20" s="7">
        <f t="shared" si="4"/>
        <v>12888000</v>
      </c>
      <c r="H20" s="96">
        <f t="shared" si="1"/>
        <v>0</v>
      </c>
      <c r="I20" s="3" t="s">
        <v>105</v>
      </c>
      <c r="K20" s="3">
        <v>22</v>
      </c>
      <c r="L20" s="16">
        <f>SUM(E438:E463)</f>
        <v>5755040000</v>
      </c>
      <c r="M20" s="16">
        <f>SUM(F438:F463)</f>
        <v>1995000000</v>
      </c>
      <c r="N20" s="16">
        <f>SUM(G438:G463)</f>
        <v>315180000</v>
      </c>
      <c r="O20" s="16">
        <f>SUM(H438:H463)</f>
        <v>57550400</v>
      </c>
    </row>
    <row r="21" spans="1:15" x14ac:dyDescent="0.35">
      <c r="A21" s="5">
        <v>526</v>
      </c>
      <c r="B21" s="18">
        <v>72.3</v>
      </c>
      <c r="C21" s="18"/>
      <c r="D21" s="14" t="s">
        <v>118</v>
      </c>
      <c r="E21" s="10"/>
      <c r="F21" s="7">
        <v>85000000</v>
      </c>
      <c r="G21" s="7">
        <f t="shared" si="4"/>
        <v>13014000</v>
      </c>
      <c r="H21" s="96">
        <f t="shared" si="1"/>
        <v>0</v>
      </c>
      <c r="I21" s="3" t="s">
        <v>105</v>
      </c>
      <c r="K21" s="3">
        <v>23</v>
      </c>
      <c r="L21" s="16">
        <f>SUM(E464:E489)</f>
        <v>0</v>
      </c>
      <c r="M21" s="16">
        <f>SUM(F464:F489)</f>
        <v>1995000000</v>
      </c>
      <c r="N21" s="16">
        <f>SUM(G464:G489)</f>
        <v>315180000</v>
      </c>
      <c r="O21" s="16">
        <f>SUM(H464:H489)</f>
        <v>0</v>
      </c>
    </row>
    <row r="22" spans="1:15" x14ac:dyDescent="0.35">
      <c r="A22" s="5">
        <v>601</v>
      </c>
      <c r="B22" s="4">
        <v>102.7</v>
      </c>
      <c r="C22" s="4"/>
      <c r="D22" s="10" t="s">
        <v>110</v>
      </c>
      <c r="E22" s="7"/>
      <c r="F22" s="7">
        <v>125000000</v>
      </c>
      <c r="G22" s="7">
        <f t="shared" si="4"/>
        <v>18486000</v>
      </c>
      <c r="H22" s="96">
        <f t="shared" si="1"/>
        <v>0</v>
      </c>
      <c r="I22" s="3" t="s">
        <v>106</v>
      </c>
      <c r="K22" s="3">
        <v>24</v>
      </c>
      <c r="L22" s="16">
        <f>SUM(E490:E515)</f>
        <v>5868736000</v>
      </c>
      <c r="M22" s="16">
        <f>SUM(F490:F515)</f>
        <v>1995000000</v>
      </c>
      <c r="N22" s="16">
        <f>SUM(G490:G515)</f>
        <v>315180000</v>
      </c>
      <c r="O22" s="16">
        <f>SUM(H490:H515)</f>
        <v>58687360</v>
      </c>
    </row>
    <row r="23" spans="1:15" x14ac:dyDescent="0.35">
      <c r="A23" s="5">
        <v>602</v>
      </c>
      <c r="B23" s="4">
        <v>31.9</v>
      </c>
      <c r="C23" s="4"/>
      <c r="D23" s="4" t="s">
        <v>111</v>
      </c>
      <c r="E23" s="7"/>
      <c r="F23" s="7">
        <v>35000000</v>
      </c>
      <c r="G23" s="7">
        <f t="shared" si="4"/>
        <v>5742000</v>
      </c>
      <c r="H23" s="96">
        <f t="shared" si="1"/>
        <v>0</v>
      </c>
      <c r="I23" s="3" t="s">
        <v>184</v>
      </c>
      <c r="K23" s="3">
        <v>25</v>
      </c>
      <c r="L23" s="16">
        <f>SUM(E516:E540)</f>
        <v>1962740000</v>
      </c>
      <c r="M23" s="16">
        <f>SUM(F516:F540)</f>
        <v>1700000000</v>
      </c>
      <c r="N23" s="16">
        <f>SUM(G516:G540)</f>
        <v>304740000</v>
      </c>
      <c r="O23" s="16">
        <f>SUM(H516:H540)</f>
        <v>19627400</v>
      </c>
    </row>
    <row r="24" spans="1:15" x14ac:dyDescent="0.35">
      <c r="A24" s="5">
        <v>603</v>
      </c>
      <c r="B24" s="4">
        <v>31.9</v>
      </c>
      <c r="C24" s="4"/>
      <c r="D24" s="4" t="s">
        <v>111</v>
      </c>
      <c r="E24" s="7"/>
      <c r="F24" s="7">
        <v>35000000</v>
      </c>
      <c r="G24" s="7">
        <f t="shared" si="4"/>
        <v>5742000</v>
      </c>
      <c r="H24" s="96">
        <f t="shared" si="1"/>
        <v>0</v>
      </c>
      <c r="I24" s="3" t="s">
        <v>184</v>
      </c>
      <c r="K24" s="3">
        <v>26</v>
      </c>
      <c r="L24" s="16">
        <f>SUM(E541:E565)</f>
        <v>0</v>
      </c>
      <c r="M24" s="16">
        <f>SUM(F541:F565)</f>
        <v>1700000000</v>
      </c>
      <c r="N24" s="16">
        <f>SUM(G541:G565)</f>
        <v>299322000</v>
      </c>
      <c r="O24" s="16">
        <f>SUM(H541:H565)</f>
        <v>0</v>
      </c>
    </row>
    <row r="25" spans="1:15" x14ac:dyDescent="0.35">
      <c r="A25" s="5">
        <v>604</v>
      </c>
      <c r="B25" s="4">
        <v>36.5</v>
      </c>
      <c r="C25" s="4"/>
      <c r="D25" s="4" t="s">
        <v>112</v>
      </c>
      <c r="E25" s="7"/>
      <c r="F25" s="7">
        <v>35000000</v>
      </c>
      <c r="G25" s="7">
        <f t="shared" si="4"/>
        <v>6570000</v>
      </c>
      <c r="H25" s="96">
        <f t="shared" si="1"/>
        <v>0</v>
      </c>
      <c r="I25" s="3" t="s">
        <v>184</v>
      </c>
      <c r="K25" s="3">
        <v>27</v>
      </c>
      <c r="L25" s="16">
        <f>SUM(E566:E586)</f>
        <v>0</v>
      </c>
      <c r="M25" s="16">
        <f>SUM(F566:F586)</f>
        <v>1555000000</v>
      </c>
      <c r="N25" s="16">
        <f>SUM(G566:G586)</f>
        <v>289800000</v>
      </c>
      <c r="O25" s="16">
        <f>SUM(H566:H586)</f>
        <v>0</v>
      </c>
    </row>
    <row r="26" spans="1:15" x14ac:dyDescent="0.35">
      <c r="A26" s="5">
        <v>605</v>
      </c>
      <c r="B26" s="4">
        <v>107.2</v>
      </c>
      <c r="C26" s="4"/>
      <c r="D26" s="4" t="s">
        <v>113</v>
      </c>
      <c r="E26" s="7"/>
      <c r="F26" s="7">
        <v>125000000</v>
      </c>
      <c r="G26" s="7">
        <f t="shared" si="4"/>
        <v>19296000</v>
      </c>
      <c r="H26" s="96">
        <f t="shared" si="1"/>
        <v>0</v>
      </c>
      <c r="I26" s="3" t="s">
        <v>106</v>
      </c>
      <c r="K26" s="3">
        <v>28</v>
      </c>
      <c r="L26" s="16">
        <f>SUM(E587:E603)</f>
        <v>0</v>
      </c>
      <c r="M26" s="16">
        <f>SUM(F587:F606)</f>
        <v>1385000000</v>
      </c>
      <c r="N26" s="16">
        <f>SUM(G587:G606)</f>
        <v>260982000</v>
      </c>
      <c r="O26" s="16" t="e">
        <f>SUM(H587:H606)</f>
        <v>#REF!</v>
      </c>
    </row>
    <row r="27" spans="1:15" x14ac:dyDescent="0.35">
      <c r="A27" s="5">
        <v>606</v>
      </c>
      <c r="B27" s="4">
        <v>48.5</v>
      </c>
      <c r="C27" s="4"/>
      <c r="D27" s="4" t="s">
        <v>114</v>
      </c>
      <c r="E27" s="7"/>
      <c r="F27" s="7">
        <v>40000000</v>
      </c>
      <c r="G27" s="7">
        <f t="shared" si="4"/>
        <v>8730000</v>
      </c>
      <c r="H27" s="96">
        <f t="shared" si="1"/>
        <v>0</v>
      </c>
      <c r="I27" s="3" t="s">
        <v>185</v>
      </c>
      <c r="K27" s="23"/>
    </row>
    <row r="28" spans="1:15" x14ac:dyDescent="0.35">
      <c r="A28" s="5">
        <v>607</v>
      </c>
      <c r="B28" s="4">
        <v>73.8</v>
      </c>
      <c r="C28" s="4"/>
      <c r="D28" s="4" t="s">
        <v>115</v>
      </c>
      <c r="E28" s="7"/>
      <c r="F28" s="7">
        <v>85000000</v>
      </c>
      <c r="G28" s="7">
        <f t="shared" si="4"/>
        <v>13284000</v>
      </c>
      <c r="H28" s="96">
        <f t="shared" si="1"/>
        <v>0</v>
      </c>
      <c r="I28" s="3" t="s">
        <v>105</v>
      </c>
      <c r="K28" s="23"/>
    </row>
    <row r="29" spans="1:15" x14ac:dyDescent="0.35">
      <c r="A29" s="5">
        <v>608</v>
      </c>
      <c r="B29" s="4">
        <v>73.8</v>
      </c>
      <c r="C29" s="4"/>
      <c r="D29" s="4" t="s">
        <v>115</v>
      </c>
      <c r="E29" s="7"/>
      <c r="F29" s="7">
        <v>85000000</v>
      </c>
      <c r="G29" s="7">
        <f t="shared" si="4"/>
        <v>13284000</v>
      </c>
      <c r="H29" s="96">
        <f t="shared" si="1"/>
        <v>0</v>
      </c>
      <c r="I29" s="3" t="s">
        <v>105</v>
      </c>
      <c r="K29" s="23"/>
    </row>
    <row r="30" spans="1:15" x14ac:dyDescent="0.35">
      <c r="A30" s="5">
        <v>609</v>
      </c>
      <c r="B30" s="4">
        <v>73.8</v>
      </c>
      <c r="C30" s="4"/>
      <c r="D30" s="4" t="s">
        <v>115</v>
      </c>
      <c r="E30" s="7"/>
      <c r="F30" s="7">
        <v>85000000</v>
      </c>
      <c r="G30" s="7">
        <f t="shared" si="4"/>
        <v>13284000</v>
      </c>
      <c r="H30" s="96">
        <f t="shared" si="1"/>
        <v>0</v>
      </c>
      <c r="I30" s="3" t="s">
        <v>105</v>
      </c>
      <c r="K30" s="23"/>
    </row>
    <row r="31" spans="1:15" x14ac:dyDescent="0.35">
      <c r="A31" s="5">
        <v>610</v>
      </c>
      <c r="B31" s="4">
        <v>67.7</v>
      </c>
      <c r="C31" s="4"/>
      <c r="D31" s="4" t="s">
        <v>116</v>
      </c>
      <c r="E31" s="7"/>
      <c r="F31" s="7">
        <v>85000000</v>
      </c>
      <c r="G31" s="7">
        <f t="shared" si="4"/>
        <v>12186000</v>
      </c>
      <c r="H31" s="96">
        <f t="shared" si="1"/>
        <v>0</v>
      </c>
      <c r="I31" s="3" t="s">
        <v>105</v>
      </c>
      <c r="K31" s="23"/>
    </row>
    <row r="32" spans="1:15" x14ac:dyDescent="0.35">
      <c r="A32" s="5">
        <v>611</v>
      </c>
      <c r="B32" s="4">
        <v>68</v>
      </c>
      <c r="C32" s="4"/>
      <c r="D32" s="4" t="s">
        <v>116</v>
      </c>
      <c r="E32" s="7"/>
      <c r="F32" s="7">
        <v>85000000</v>
      </c>
      <c r="G32" s="7">
        <f t="shared" si="4"/>
        <v>12240000</v>
      </c>
      <c r="H32" s="96">
        <f t="shared" si="1"/>
        <v>0</v>
      </c>
      <c r="I32" s="3" t="s">
        <v>105</v>
      </c>
      <c r="K32" s="23"/>
    </row>
    <row r="33" spans="1:11" x14ac:dyDescent="0.35">
      <c r="A33" s="5">
        <v>612</v>
      </c>
      <c r="B33" s="4">
        <v>52.2</v>
      </c>
      <c r="C33" s="4"/>
      <c r="D33" s="4" t="s">
        <v>126</v>
      </c>
      <c r="E33" s="7"/>
      <c r="F33" s="7">
        <v>40000000</v>
      </c>
      <c r="G33" s="7">
        <f t="shared" si="4"/>
        <v>9396000</v>
      </c>
      <c r="H33" s="96">
        <f t="shared" si="1"/>
        <v>0</v>
      </c>
      <c r="I33" s="3" t="s">
        <v>185</v>
      </c>
      <c r="K33" s="23"/>
    </row>
    <row r="34" spans="1:11" x14ac:dyDescent="0.35">
      <c r="A34" s="5" t="s">
        <v>64</v>
      </c>
      <c r="B34" s="4">
        <v>73.8</v>
      </c>
      <c r="C34" s="4"/>
      <c r="D34" s="4" t="s">
        <v>115</v>
      </c>
      <c r="E34" s="7"/>
      <c r="F34" s="7">
        <v>85000000</v>
      </c>
      <c r="G34" s="7">
        <f t="shared" si="4"/>
        <v>13284000</v>
      </c>
      <c r="H34" s="96">
        <f t="shared" si="1"/>
        <v>0</v>
      </c>
      <c r="I34" s="3" t="s">
        <v>105</v>
      </c>
      <c r="K34" s="23"/>
    </row>
    <row r="35" spans="1:11" x14ac:dyDescent="0.35">
      <c r="A35" s="5" t="s">
        <v>65</v>
      </c>
      <c r="B35" s="4">
        <v>129.19999999999999</v>
      </c>
      <c r="C35" s="4"/>
      <c r="D35" s="4" t="s">
        <v>117</v>
      </c>
      <c r="E35" s="7"/>
      <c r="F35" s="7">
        <v>125000000</v>
      </c>
      <c r="G35" s="7">
        <f t="shared" si="4"/>
        <v>23255999.999999996</v>
      </c>
      <c r="H35" s="96">
        <f t="shared" si="1"/>
        <v>0</v>
      </c>
      <c r="I35" s="3" t="s">
        <v>106</v>
      </c>
      <c r="K35" s="23"/>
    </row>
    <row r="36" spans="1:11" x14ac:dyDescent="0.35">
      <c r="A36" s="5">
        <v>615</v>
      </c>
      <c r="B36" s="4">
        <v>70.8</v>
      </c>
      <c r="C36" s="4"/>
      <c r="D36" s="3" t="s">
        <v>118</v>
      </c>
      <c r="E36" s="7"/>
      <c r="F36" s="7">
        <v>85000000</v>
      </c>
      <c r="G36" s="7">
        <f t="shared" si="4"/>
        <v>12744000</v>
      </c>
      <c r="H36" s="96">
        <f t="shared" si="1"/>
        <v>0</v>
      </c>
      <c r="I36" s="3" t="s">
        <v>105</v>
      </c>
      <c r="K36" s="23"/>
    </row>
    <row r="37" spans="1:11" x14ac:dyDescent="0.35">
      <c r="A37" s="5">
        <v>616</v>
      </c>
      <c r="B37" s="4">
        <v>70.8</v>
      </c>
      <c r="C37" s="4"/>
      <c r="D37" s="3" t="s">
        <v>118</v>
      </c>
      <c r="E37" s="7"/>
      <c r="F37" s="7">
        <v>85000000</v>
      </c>
      <c r="G37" s="7">
        <f t="shared" si="4"/>
        <v>12744000</v>
      </c>
      <c r="H37" s="96">
        <f t="shared" si="1"/>
        <v>0</v>
      </c>
      <c r="I37" s="3" t="s">
        <v>105</v>
      </c>
      <c r="K37" s="23"/>
    </row>
    <row r="38" spans="1:11" x14ac:dyDescent="0.35">
      <c r="A38" s="5">
        <v>617</v>
      </c>
      <c r="B38" s="4">
        <v>70.8</v>
      </c>
      <c r="C38" s="4"/>
      <c r="D38" s="3" t="s">
        <v>118</v>
      </c>
      <c r="E38" s="7"/>
      <c r="F38" s="7">
        <v>85000000</v>
      </c>
      <c r="G38" s="7">
        <f t="shared" si="4"/>
        <v>12744000</v>
      </c>
      <c r="H38" s="96">
        <f t="shared" si="1"/>
        <v>0</v>
      </c>
      <c r="I38" s="3" t="s">
        <v>105</v>
      </c>
      <c r="K38" s="23"/>
    </row>
    <row r="39" spans="1:11" x14ac:dyDescent="0.35">
      <c r="A39" s="5">
        <v>618</v>
      </c>
      <c r="B39" s="4">
        <v>70.8</v>
      </c>
      <c r="C39" s="4"/>
      <c r="D39" s="3" t="s">
        <v>118</v>
      </c>
      <c r="E39" s="7"/>
      <c r="F39" s="7">
        <v>85000000</v>
      </c>
      <c r="G39" s="7">
        <f t="shared" si="4"/>
        <v>12744000</v>
      </c>
      <c r="H39" s="96">
        <f t="shared" si="1"/>
        <v>0</v>
      </c>
      <c r="I39" s="3" t="s">
        <v>105</v>
      </c>
      <c r="K39" s="23"/>
    </row>
    <row r="40" spans="1:11" x14ac:dyDescent="0.35">
      <c r="A40" s="5">
        <v>619</v>
      </c>
      <c r="B40" s="4">
        <v>46.5</v>
      </c>
      <c r="C40" s="4"/>
      <c r="D40" s="3" t="s">
        <v>119</v>
      </c>
      <c r="E40" s="7"/>
      <c r="F40" s="7">
        <v>40000000</v>
      </c>
      <c r="G40" s="7">
        <f t="shared" si="4"/>
        <v>8370000</v>
      </c>
      <c r="H40" s="96">
        <f t="shared" si="1"/>
        <v>0</v>
      </c>
      <c r="I40" s="3" t="s">
        <v>185</v>
      </c>
      <c r="K40" s="23"/>
    </row>
    <row r="41" spans="1:11" x14ac:dyDescent="0.35">
      <c r="A41" s="5">
        <v>620</v>
      </c>
      <c r="B41" s="4">
        <v>30.3</v>
      </c>
      <c r="C41" s="4"/>
      <c r="D41" s="3" t="s">
        <v>120</v>
      </c>
      <c r="E41" s="7"/>
      <c r="F41" s="7">
        <v>35000000</v>
      </c>
      <c r="G41" s="7">
        <f t="shared" si="4"/>
        <v>5454000</v>
      </c>
      <c r="H41" s="96">
        <f t="shared" si="1"/>
        <v>0</v>
      </c>
      <c r="I41" s="3" t="s">
        <v>184</v>
      </c>
      <c r="K41" s="23"/>
    </row>
    <row r="42" spans="1:11" x14ac:dyDescent="0.35">
      <c r="A42" s="5">
        <v>621</v>
      </c>
      <c r="B42" s="4">
        <v>66</v>
      </c>
      <c r="C42" s="4"/>
      <c r="D42" s="3" t="s">
        <v>121</v>
      </c>
      <c r="E42" s="7"/>
      <c r="F42" s="7">
        <v>85000000</v>
      </c>
      <c r="G42" s="7">
        <f t="shared" si="4"/>
        <v>11880000</v>
      </c>
      <c r="H42" s="96">
        <f t="shared" si="1"/>
        <v>0</v>
      </c>
      <c r="I42" s="3" t="s">
        <v>186</v>
      </c>
      <c r="K42" s="23"/>
    </row>
    <row r="43" spans="1:11" x14ac:dyDescent="0.35">
      <c r="A43" s="5">
        <v>622</v>
      </c>
      <c r="B43" s="4">
        <v>70.8</v>
      </c>
      <c r="C43" s="4"/>
      <c r="D43" s="3" t="s">
        <v>118</v>
      </c>
      <c r="E43" s="7"/>
      <c r="F43" s="7">
        <v>85000000</v>
      </c>
      <c r="G43" s="7">
        <f t="shared" si="4"/>
        <v>12744000</v>
      </c>
      <c r="H43" s="96">
        <f t="shared" si="1"/>
        <v>0</v>
      </c>
      <c r="I43" s="3" t="s">
        <v>105</v>
      </c>
      <c r="K43" s="23"/>
    </row>
    <row r="44" spans="1:11" x14ac:dyDescent="0.35">
      <c r="A44" s="5">
        <v>623</v>
      </c>
      <c r="B44" s="4">
        <v>70.8</v>
      </c>
      <c r="C44" s="4"/>
      <c r="D44" s="3" t="s">
        <v>118</v>
      </c>
      <c r="E44" s="7"/>
      <c r="F44" s="7">
        <v>85000000</v>
      </c>
      <c r="G44" s="7">
        <f t="shared" si="4"/>
        <v>12744000</v>
      </c>
      <c r="H44" s="96">
        <f t="shared" si="1"/>
        <v>0</v>
      </c>
      <c r="I44" s="3" t="s">
        <v>105</v>
      </c>
      <c r="K44" s="23"/>
    </row>
    <row r="45" spans="1:11" x14ac:dyDescent="0.35">
      <c r="A45" s="5">
        <v>624</v>
      </c>
      <c r="B45" s="4">
        <v>70.8</v>
      </c>
      <c r="C45" s="4"/>
      <c r="D45" s="3" t="s">
        <v>118</v>
      </c>
      <c r="E45" s="7"/>
      <c r="F45" s="7">
        <v>85000000</v>
      </c>
      <c r="G45" s="7">
        <f t="shared" si="4"/>
        <v>12744000</v>
      </c>
      <c r="H45" s="96">
        <f t="shared" si="1"/>
        <v>0</v>
      </c>
      <c r="I45" s="3" t="s">
        <v>105</v>
      </c>
      <c r="K45" s="23"/>
    </row>
    <row r="46" spans="1:11" x14ac:dyDescent="0.35">
      <c r="A46" s="5">
        <v>625</v>
      </c>
      <c r="B46" s="4">
        <v>70.599999999999994</v>
      </c>
      <c r="C46" s="4"/>
      <c r="D46" s="3" t="s">
        <v>118</v>
      </c>
      <c r="E46" s="7"/>
      <c r="F46" s="7">
        <v>85000000</v>
      </c>
      <c r="G46" s="7">
        <f t="shared" si="4"/>
        <v>12708000</v>
      </c>
      <c r="H46" s="96">
        <f t="shared" si="1"/>
        <v>0</v>
      </c>
      <c r="I46" s="3" t="s">
        <v>105</v>
      </c>
      <c r="K46" s="23"/>
    </row>
    <row r="47" spans="1:11" x14ac:dyDescent="0.35">
      <c r="A47" s="5">
        <v>626</v>
      </c>
      <c r="B47" s="4">
        <v>70.8</v>
      </c>
      <c r="C47" s="4"/>
      <c r="D47" s="3" t="s">
        <v>118</v>
      </c>
      <c r="E47" s="7"/>
      <c r="F47" s="7">
        <v>85000000</v>
      </c>
      <c r="G47" s="7">
        <f t="shared" si="4"/>
        <v>12744000</v>
      </c>
      <c r="H47" s="96">
        <f t="shared" si="1"/>
        <v>0</v>
      </c>
      <c r="I47" s="3" t="s">
        <v>105</v>
      </c>
      <c r="K47" s="23"/>
    </row>
    <row r="48" spans="1:11" x14ac:dyDescent="0.35">
      <c r="A48" s="5">
        <v>701</v>
      </c>
      <c r="B48" s="4">
        <v>102.7</v>
      </c>
      <c r="C48" s="4"/>
      <c r="D48" s="3" t="s">
        <v>110</v>
      </c>
      <c r="E48" s="7">
        <v>3771144000</v>
      </c>
      <c r="F48" s="7">
        <v>125000000</v>
      </c>
      <c r="G48" s="7">
        <f t="shared" si="4"/>
        <v>18486000</v>
      </c>
      <c r="H48" s="96">
        <f t="shared" si="1"/>
        <v>37711440</v>
      </c>
      <c r="I48" s="3" t="s">
        <v>106</v>
      </c>
      <c r="K48" s="23"/>
    </row>
    <row r="49" spans="1:11" x14ac:dyDescent="0.35">
      <c r="A49" s="5">
        <v>702</v>
      </c>
      <c r="B49" s="4">
        <v>31.9</v>
      </c>
      <c r="C49" s="4"/>
      <c r="D49" s="3" t="s">
        <v>111</v>
      </c>
      <c r="E49" s="7"/>
      <c r="F49" s="7">
        <v>35000000</v>
      </c>
      <c r="G49" s="7">
        <f t="shared" si="4"/>
        <v>5742000</v>
      </c>
      <c r="H49" s="96">
        <f t="shared" si="1"/>
        <v>0</v>
      </c>
      <c r="I49" s="3" t="s">
        <v>184</v>
      </c>
      <c r="K49" s="23"/>
    </row>
    <row r="50" spans="1:11" x14ac:dyDescent="0.35">
      <c r="A50" s="5">
        <v>703</v>
      </c>
      <c r="B50" s="4">
        <v>31.9</v>
      </c>
      <c r="C50" s="4"/>
      <c r="D50" s="3" t="s">
        <v>111</v>
      </c>
      <c r="E50" s="7"/>
      <c r="F50" s="7">
        <v>35000000</v>
      </c>
      <c r="G50" s="7">
        <f t="shared" si="4"/>
        <v>5742000</v>
      </c>
      <c r="H50" s="96">
        <f t="shared" si="1"/>
        <v>0</v>
      </c>
      <c r="I50" s="3" t="s">
        <v>184</v>
      </c>
      <c r="K50" s="23"/>
    </row>
    <row r="51" spans="1:11" x14ac:dyDescent="0.35">
      <c r="A51" s="5">
        <v>704</v>
      </c>
      <c r="B51" s="4">
        <v>36.5</v>
      </c>
      <c r="C51" s="4"/>
      <c r="D51" s="3" t="s">
        <v>112</v>
      </c>
      <c r="E51" s="7"/>
      <c r="F51" s="7">
        <v>35000000</v>
      </c>
      <c r="G51" s="7">
        <f t="shared" si="4"/>
        <v>6570000</v>
      </c>
      <c r="H51" s="96">
        <f t="shared" si="1"/>
        <v>0</v>
      </c>
      <c r="I51" s="3" t="s">
        <v>184</v>
      </c>
      <c r="K51" s="23"/>
    </row>
    <row r="52" spans="1:11" x14ac:dyDescent="0.35">
      <c r="A52" s="5">
        <v>705</v>
      </c>
      <c r="B52" s="4">
        <v>107.2</v>
      </c>
      <c r="C52" s="4"/>
      <c r="D52" s="3" t="s">
        <v>113</v>
      </c>
      <c r="E52" s="7">
        <v>4129344000</v>
      </c>
      <c r="F52" s="7">
        <v>125000000</v>
      </c>
      <c r="G52" s="7">
        <f t="shared" si="4"/>
        <v>19296000</v>
      </c>
      <c r="H52" s="96">
        <f t="shared" si="1"/>
        <v>41293440</v>
      </c>
      <c r="I52" s="3" t="s">
        <v>106</v>
      </c>
      <c r="K52" s="23"/>
    </row>
    <row r="53" spans="1:11" x14ac:dyDescent="0.35">
      <c r="A53" s="5">
        <v>706</v>
      </c>
      <c r="B53" s="4">
        <v>48.6</v>
      </c>
      <c r="C53" s="4"/>
      <c r="D53" s="3" t="s">
        <v>114</v>
      </c>
      <c r="E53" s="7"/>
      <c r="F53" s="7">
        <v>40000000</v>
      </c>
      <c r="G53" s="7">
        <f t="shared" si="4"/>
        <v>8748000</v>
      </c>
      <c r="H53" s="96">
        <f t="shared" si="1"/>
        <v>0</v>
      </c>
      <c r="I53" s="3" t="s">
        <v>185</v>
      </c>
      <c r="K53" s="23"/>
    </row>
    <row r="54" spans="1:11" x14ac:dyDescent="0.35">
      <c r="A54" s="5">
        <v>707</v>
      </c>
      <c r="B54" s="4">
        <v>73.8</v>
      </c>
      <c r="C54" s="4"/>
      <c r="D54" s="3" t="s">
        <v>115</v>
      </c>
      <c r="E54" s="7"/>
      <c r="F54" s="7">
        <v>85000000</v>
      </c>
      <c r="G54" s="7">
        <f t="shared" si="4"/>
        <v>13284000</v>
      </c>
      <c r="H54" s="96">
        <f t="shared" si="1"/>
        <v>0</v>
      </c>
      <c r="I54" s="3" t="s">
        <v>105</v>
      </c>
      <c r="K54" s="23"/>
    </row>
    <row r="55" spans="1:11" x14ac:dyDescent="0.35">
      <c r="A55" s="5">
        <v>708</v>
      </c>
      <c r="B55" s="4">
        <v>73.8</v>
      </c>
      <c r="C55" s="4"/>
      <c r="D55" s="3" t="s">
        <v>115</v>
      </c>
      <c r="E55" s="7"/>
      <c r="F55" s="7">
        <v>85000000</v>
      </c>
      <c r="G55" s="7">
        <f t="shared" si="4"/>
        <v>13284000</v>
      </c>
      <c r="H55" s="96">
        <f t="shared" si="1"/>
        <v>0</v>
      </c>
      <c r="I55" s="3" t="s">
        <v>105</v>
      </c>
      <c r="K55" s="23"/>
    </row>
    <row r="56" spans="1:11" x14ac:dyDescent="0.35">
      <c r="A56" s="5">
        <v>709</v>
      </c>
      <c r="B56" s="4">
        <v>73.8</v>
      </c>
      <c r="C56" s="4"/>
      <c r="D56" s="3" t="s">
        <v>115</v>
      </c>
      <c r="E56" s="7"/>
      <c r="F56" s="7">
        <v>85000000</v>
      </c>
      <c r="G56" s="7">
        <f t="shared" si="4"/>
        <v>13284000</v>
      </c>
      <c r="H56" s="96">
        <f t="shared" si="1"/>
        <v>0</v>
      </c>
      <c r="I56" s="3" t="s">
        <v>105</v>
      </c>
      <c r="K56" s="23"/>
    </row>
    <row r="57" spans="1:11" x14ac:dyDescent="0.35">
      <c r="A57" s="5">
        <v>710</v>
      </c>
      <c r="B57" s="4">
        <v>67.7</v>
      </c>
      <c r="C57" s="4"/>
      <c r="D57" s="3" t="s">
        <v>116</v>
      </c>
      <c r="E57" s="7"/>
      <c r="F57" s="7">
        <v>85000000</v>
      </c>
      <c r="G57" s="7">
        <f t="shared" si="4"/>
        <v>12186000</v>
      </c>
      <c r="H57" s="96">
        <f t="shared" si="1"/>
        <v>0</v>
      </c>
      <c r="I57" s="3" t="s">
        <v>105</v>
      </c>
      <c r="K57" s="23"/>
    </row>
    <row r="58" spans="1:11" x14ac:dyDescent="0.35">
      <c r="A58" s="5">
        <v>711</v>
      </c>
      <c r="B58" s="4">
        <v>68</v>
      </c>
      <c r="C58" s="4"/>
      <c r="D58" s="3" t="s">
        <v>116</v>
      </c>
      <c r="E58" s="7"/>
      <c r="F58" s="7">
        <v>85000000</v>
      </c>
      <c r="G58" s="7">
        <f t="shared" si="4"/>
        <v>12240000</v>
      </c>
      <c r="H58" s="96">
        <f t="shared" si="1"/>
        <v>0</v>
      </c>
      <c r="I58" s="3" t="s">
        <v>105</v>
      </c>
      <c r="K58" s="23"/>
    </row>
    <row r="59" spans="1:11" x14ac:dyDescent="0.35">
      <c r="A59" s="5">
        <v>712</v>
      </c>
      <c r="B59" s="4">
        <v>52.2</v>
      </c>
      <c r="C59" s="4"/>
      <c r="D59" s="3" t="s">
        <v>126</v>
      </c>
      <c r="E59" s="7"/>
      <c r="F59" s="7">
        <v>40000000</v>
      </c>
      <c r="G59" s="7">
        <f t="shared" si="4"/>
        <v>9396000</v>
      </c>
      <c r="H59" s="96">
        <f t="shared" si="1"/>
        <v>0</v>
      </c>
      <c r="I59" s="3" t="s">
        <v>185</v>
      </c>
      <c r="K59" s="23"/>
    </row>
    <row r="60" spans="1:11" x14ac:dyDescent="0.35">
      <c r="A60" s="5" t="s">
        <v>63</v>
      </c>
      <c r="B60" s="4">
        <v>73.8</v>
      </c>
      <c r="C60" s="4"/>
      <c r="D60" s="3" t="s">
        <v>115</v>
      </c>
      <c r="E60" s="7"/>
      <c r="F60" s="7">
        <v>85000000</v>
      </c>
      <c r="G60" s="7">
        <f t="shared" si="4"/>
        <v>13284000</v>
      </c>
      <c r="H60" s="96">
        <f t="shared" si="1"/>
        <v>0</v>
      </c>
      <c r="I60" s="3" t="s">
        <v>105</v>
      </c>
      <c r="K60" s="23"/>
    </row>
    <row r="61" spans="1:11" x14ac:dyDescent="0.35">
      <c r="A61" s="5" t="s">
        <v>66</v>
      </c>
      <c r="B61" s="4">
        <v>129.19999999999999</v>
      </c>
      <c r="C61" s="4"/>
      <c r="D61" s="3" t="s">
        <v>117</v>
      </c>
      <c r="E61" s="7"/>
      <c r="F61" s="7">
        <v>125000000</v>
      </c>
      <c r="G61" s="7">
        <f t="shared" si="4"/>
        <v>23255999.999999996</v>
      </c>
      <c r="H61" s="96">
        <f t="shared" si="1"/>
        <v>0</v>
      </c>
      <c r="I61" s="3" t="s">
        <v>106</v>
      </c>
      <c r="K61" s="23"/>
    </row>
    <row r="62" spans="1:11" x14ac:dyDescent="0.35">
      <c r="A62" s="5">
        <v>715</v>
      </c>
      <c r="B62" s="4">
        <v>70.8</v>
      </c>
      <c r="C62" s="4"/>
      <c r="D62" s="3" t="s">
        <v>118</v>
      </c>
      <c r="E62" s="7"/>
      <c r="F62" s="7">
        <v>85000000</v>
      </c>
      <c r="G62" s="7">
        <f t="shared" si="4"/>
        <v>12744000</v>
      </c>
      <c r="H62" s="96">
        <f t="shared" si="1"/>
        <v>0</v>
      </c>
      <c r="I62" s="3" t="s">
        <v>105</v>
      </c>
      <c r="K62" s="23"/>
    </row>
    <row r="63" spans="1:11" x14ac:dyDescent="0.35">
      <c r="A63" s="5">
        <v>716</v>
      </c>
      <c r="B63" s="4">
        <v>70.8</v>
      </c>
      <c r="C63" s="4"/>
      <c r="D63" s="3" t="s">
        <v>118</v>
      </c>
      <c r="E63" s="7"/>
      <c r="F63" s="7">
        <v>85000000</v>
      </c>
      <c r="G63" s="7">
        <f t="shared" si="4"/>
        <v>12744000</v>
      </c>
      <c r="H63" s="96">
        <f t="shared" si="1"/>
        <v>0</v>
      </c>
      <c r="I63" s="3" t="s">
        <v>105</v>
      </c>
      <c r="K63" s="23"/>
    </row>
    <row r="64" spans="1:11" x14ac:dyDescent="0.35">
      <c r="A64" s="5">
        <v>717</v>
      </c>
      <c r="B64" s="4">
        <v>70.8</v>
      </c>
      <c r="C64" s="4"/>
      <c r="D64" s="3" t="s">
        <v>118</v>
      </c>
      <c r="E64" s="7"/>
      <c r="F64" s="7">
        <v>85000000</v>
      </c>
      <c r="G64" s="7">
        <f t="shared" si="4"/>
        <v>12744000</v>
      </c>
      <c r="H64" s="96">
        <f t="shared" si="1"/>
        <v>0</v>
      </c>
      <c r="I64" s="3" t="s">
        <v>105</v>
      </c>
      <c r="K64" s="23"/>
    </row>
    <row r="65" spans="1:11" x14ac:dyDescent="0.35">
      <c r="A65" s="5">
        <v>718</v>
      </c>
      <c r="B65" s="4">
        <v>70.8</v>
      </c>
      <c r="C65" s="4"/>
      <c r="D65" s="3" t="s">
        <v>118</v>
      </c>
      <c r="E65" s="7">
        <v>2548800000</v>
      </c>
      <c r="F65" s="7">
        <v>85000000</v>
      </c>
      <c r="G65" s="7">
        <f t="shared" si="4"/>
        <v>12744000</v>
      </c>
      <c r="H65" s="96">
        <f t="shared" si="1"/>
        <v>25488000</v>
      </c>
      <c r="I65" s="3" t="s">
        <v>105</v>
      </c>
      <c r="K65" s="23"/>
    </row>
    <row r="66" spans="1:11" x14ac:dyDescent="0.35">
      <c r="A66" s="5">
        <v>719</v>
      </c>
      <c r="B66" s="4">
        <v>46.5</v>
      </c>
      <c r="C66" s="4"/>
      <c r="D66" s="3" t="s">
        <v>119</v>
      </c>
      <c r="E66" s="7"/>
      <c r="F66" s="7">
        <v>40000000</v>
      </c>
      <c r="G66" s="7">
        <f t="shared" si="4"/>
        <v>8370000</v>
      </c>
      <c r="H66" s="96">
        <f t="shared" si="1"/>
        <v>0</v>
      </c>
      <c r="I66" s="3" t="s">
        <v>185</v>
      </c>
      <c r="K66" s="23"/>
    </row>
    <row r="67" spans="1:11" x14ac:dyDescent="0.35">
      <c r="A67" s="5">
        <v>720</v>
      </c>
      <c r="B67" s="4">
        <v>30.3</v>
      </c>
      <c r="C67" s="4"/>
      <c r="D67" s="3" t="s">
        <v>120</v>
      </c>
      <c r="E67" s="7"/>
      <c r="F67" s="7">
        <v>35000000</v>
      </c>
      <c r="G67" s="7">
        <f t="shared" si="4"/>
        <v>5454000</v>
      </c>
      <c r="H67" s="96">
        <f t="shared" si="1"/>
        <v>0</v>
      </c>
      <c r="I67" s="3" t="s">
        <v>184</v>
      </c>
      <c r="K67" s="23"/>
    </row>
    <row r="68" spans="1:11" x14ac:dyDescent="0.35">
      <c r="A68" s="5">
        <v>721</v>
      </c>
      <c r="B68" s="4">
        <v>66</v>
      </c>
      <c r="C68" s="4"/>
      <c r="D68" s="3" t="s">
        <v>121</v>
      </c>
      <c r="E68" s="7"/>
      <c r="F68" s="7">
        <v>85000000</v>
      </c>
      <c r="G68" s="7">
        <f t="shared" si="4"/>
        <v>11880000</v>
      </c>
      <c r="H68" s="96">
        <f t="shared" ref="H68:H131" si="5">E68*1%</f>
        <v>0</v>
      </c>
      <c r="I68" s="3" t="s">
        <v>186</v>
      </c>
      <c r="K68" s="23"/>
    </row>
    <row r="69" spans="1:11" x14ac:dyDescent="0.35">
      <c r="A69" s="5">
        <v>722</v>
      </c>
      <c r="B69" s="4">
        <v>70.8</v>
      </c>
      <c r="C69" s="4"/>
      <c r="D69" s="3" t="s">
        <v>118</v>
      </c>
      <c r="E69" s="7"/>
      <c r="F69" s="7">
        <v>85000000</v>
      </c>
      <c r="G69" s="7">
        <f t="shared" si="4"/>
        <v>12744000</v>
      </c>
      <c r="H69" s="96">
        <f t="shared" si="5"/>
        <v>0</v>
      </c>
      <c r="I69" s="3" t="s">
        <v>105</v>
      </c>
      <c r="K69" s="23"/>
    </row>
    <row r="70" spans="1:11" x14ac:dyDescent="0.35">
      <c r="A70" s="5">
        <v>723</v>
      </c>
      <c r="B70" s="4">
        <v>70.8</v>
      </c>
      <c r="C70" s="4"/>
      <c r="D70" s="3" t="s">
        <v>118</v>
      </c>
      <c r="E70" s="7"/>
      <c r="F70" s="7">
        <v>85000000</v>
      </c>
      <c r="G70" s="7">
        <f t="shared" si="4"/>
        <v>12744000</v>
      </c>
      <c r="H70" s="96">
        <f t="shared" si="5"/>
        <v>0</v>
      </c>
      <c r="I70" s="3" t="s">
        <v>105</v>
      </c>
      <c r="K70" s="23"/>
    </row>
    <row r="71" spans="1:11" x14ac:dyDescent="0.35">
      <c r="A71" s="5">
        <v>724</v>
      </c>
      <c r="B71" s="4">
        <v>70.8</v>
      </c>
      <c r="C71" s="4"/>
      <c r="D71" s="3" t="s">
        <v>118</v>
      </c>
      <c r="E71" s="7"/>
      <c r="F71" s="7">
        <v>85000000</v>
      </c>
      <c r="G71" s="7">
        <f t="shared" si="4"/>
        <v>12744000</v>
      </c>
      <c r="H71" s="96">
        <f t="shared" si="5"/>
        <v>0</v>
      </c>
      <c r="I71" s="3" t="s">
        <v>105</v>
      </c>
      <c r="K71" s="23"/>
    </row>
    <row r="72" spans="1:11" x14ac:dyDescent="0.35">
      <c r="A72" s="5">
        <v>725</v>
      </c>
      <c r="B72" s="4">
        <v>70.7</v>
      </c>
      <c r="C72" s="4"/>
      <c r="D72" s="3" t="s">
        <v>118</v>
      </c>
      <c r="E72" s="7"/>
      <c r="F72" s="7">
        <v>85000000</v>
      </c>
      <c r="G72" s="7">
        <f t="shared" si="4"/>
        <v>12726000</v>
      </c>
      <c r="H72" s="96">
        <f t="shared" si="5"/>
        <v>0</v>
      </c>
      <c r="I72" s="3" t="s">
        <v>105</v>
      </c>
      <c r="K72" s="23"/>
    </row>
    <row r="73" spans="1:11" x14ac:dyDescent="0.35">
      <c r="A73" s="5">
        <v>726</v>
      </c>
      <c r="B73" s="4">
        <v>70.8</v>
      </c>
      <c r="C73" s="4"/>
      <c r="D73" s="3" t="s">
        <v>118</v>
      </c>
      <c r="E73" s="7"/>
      <c r="F73" s="7">
        <v>85000000</v>
      </c>
      <c r="G73" s="7">
        <f t="shared" si="4"/>
        <v>12744000</v>
      </c>
      <c r="H73" s="96">
        <f t="shared" si="5"/>
        <v>0</v>
      </c>
      <c r="I73" s="3" t="s">
        <v>105</v>
      </c>
      <c r="K73" s="23"/>
    </row>
    <row r="74" spans="1:11" x14ac:dyDescent="0.35">
      <c r="A74" s="5">
        <v>801</v>
      </c>
      <c r="B74" s="4">
        <v>102.7</v>
      </c>
      <c r="C74" s="4"/>
      <c r="D74" s="3" t="s">
        <v>110</v>
      </c>
      <c r="E74" s="7">
        <v>3790144000</v>
      </c>
      <c r="F74" s="7">
        <v>125000000</v>
      </c>
      <c r="G74" s="7">
        <f t="shared" si="4"/>
        <v>18486000</v>
      </c>
      <c r="H74" s="96">
        <f t="shared" si="5"/>
        <v>37901440</v>
      </c>
      <c r="I74" s="3" t="s">
        <v>106</v>
      </c>
      <c r="K74" s="23"/>
    </row>
    <row r="75" spans="1:11" x14ac:dyDescent="0.35">
      <c r="A75" s="5">
        <v>802</v>
      </c>
      <c r="B75" s="4">
        <v>31.9</v>
      </c>
      <c r="C75" s="4"/>
      <c r="D75" s="3" t="s">
        <v>111</v>
      </c>
      <c r="E75" s="7"/>
      <c r="F75" s="7">
        <v>35000000</v>
      </c>
      <c r="G75" s="7">
        <f t="shared" si="4"/>
        <v>5742000</v>
      </c>
      <c r="H75" s="96">
        <f t="shared" si="5"/>
        <v>0</v>
      </c>
      <c r="I75" s="3" t="s">
        <v>184</v>
      </c>
      <c r="K75" s="23"/>
    </row>
    <row r="76" spans="1:11" x14ac:dyDescent="0.35">
      <c r="A76" s="5">
        <v>803</v>
      </c>
      <c r="B76" s="4">
        <v>31.9</v>
      </c>
      <c r="C76" s="4"/>
      <c r="D76" s="3" t="s">
        <v>111</v>
      </c>
      <c r="E76" s="7"/>
      <c r="F76" s="7">
        <v>35000000</v>
      </c>
      <c r="G76" s="7">
        <f t="shared" si="4"/>
        <v>5742000</v>
      </c>
      <c r="H76" s="96">
        <f t="shared" si="5"/>
        <v>0</v>
      </c>
      <c r="I76" s="3" t="s">
        <v>184</v>
      </c>
      <c r="K76" s="23"/>
    </row>
    <row r="77" spans="1:11" x14ac:dyDescent="0.35">
      <c r="A77" s="5">
        <v>804</v>
      </c>
      <c r="B77" s="4">
        <v>36.5</v>
      </c>
      <c r="C77" s="4"/>
      <c r="D77" s="3" t="s">
        <v>112</v>
      </c>
      <c r="E77" s="7"/>
      <c r="F77" s="7">
        <v>35000000</v>
      </c>
      <c r="G77" s="7">
        <f t="shared" si="4"/>
        <v>6570000</v>
      </c>
      <c r="H77" s="96">
        <f t="shared" si="5"/>
        <v>0</v>
      </c>
      <c r="I77" s="3" t="s">
        <v>184</v>
      </c>
      <c r="K77" s="23"/>
    </row>
    <row r="78" spans="1:11" x14ac:dyDescent="0.35">
      <c r="A78" s="5">
        <v>805</v>
      </c>
      <c r="B78" s="4">
        <v>107.2</v>
      </c>
      <c r="C78" s="4"/>
      <c r="D78" s="3" t="s">
        <v>113</v>
      </c>
      <c r="E78" s="7"/>
      <c r="F78" s="7">
        <v>125000000</v>
      </c>
      <c r="G78" s="7">
        <f t="shared" si="4"/>
        <v>19296000</v>
      </c>
      <c r="H78" s="96">
        <f t="shared" si="5"/>
        <v>0</v>
      </c>
      <c r="I78" s="3" t="s">
        <v>106</v>
      </c>
      <c r="K78" s="23"/>
    </row>
    <row r="79" spans="1:11" x14ac:dyDescent="0.35">
      <c r="A79" s="5">
        <v>806</v>
      </c>
      <c r="B79" s="4">
        <v>48.6</v>
      </c>
      <c r="C79" s="4"/>
      <c r="D79" s="3" t="s">
        <v>114</v>
      </c>
      <c r="E79" s="7"/>
      <c r="F79" s="7">
        <v>40000000</v>
      </c>
      <c r="G79" s="7">
        <f t="shared" si="4"/>
        <v>8748000</v>
      </c>
      <c r="H79" s="96">
        <f t="shared" si="5"/>
        <v>0</v>
      </c>
      <c r="I79" s="3" t="s">
        <v>185</v>
      </c>
      <c r="K79" s="23"/>
    </row>
    <row r="80" spans="1:11" x14ac:dyDescent="0.35">
      <c r="A80" s="5">
        <v>807</v>
      </c>
      <c r="B80" s="4">
        <v>73.8</v>
      </c>
      <c r="C80" s="4"/>
      <c r="D80" s="3" t="s">
        <v>115</v>
      </c>
      <c r="E80" s="7">
        <v>2674456799.9999995</v>
      </c>
      <c r="F80" s="7">
        <v>85000000</v>
      </c>
      <c r="G80" s="7">
        <f t="shared" si="4"/>
        <v>13284000</v>
      </c>
      <c r="H80" s="96">
        <f t="shared" si="5"/>
        <v>26744567.999999996</v>
      </c>
      <c r="I80" s="3" t="s">
        <v>105</v>
      </c>
      <c r="K80" s="23"/>
    </row>
    <row r="81" spans="1:11" x14ac:dyDescent="0.35">
      <c r="A81" s="5">
        <v>808</v>
      </c>
      <c r="B81" s="4">
        <v>73.8</v>
      </c>
      <c r="C81" s="4"/>
      <c r="D81" s="3" t="s">
        <v>115</v>
      </c>
      <c r="E81" s="7"/>
      <c r="F81" s="7">
        <v>85000000</v>
      </c>
      <c r="G81" s="7">
        <f t="shared" si="4"/>
        <v>13284000</v>
      </c>
      <c r="H81" s="96">
        <f t="shared" si="5"/>
        <v>0</v>
      </c>
      <c r="I81" s="3" t="s">
        <v>105</v>
      </c>
      <c r="K81" s="23"/>
    </row>
    <row r="82" spans="1:11" x14ac:dyDescent="0.35">
      <c r="A82" s="5">
        <v>809</v>
      </c>
      <c r="B82" s="4">
        <v>73.8</v>
      </c>
      <c r="C82" s="4"/>
      <c r="D82" s="3" t="s">
        <v>115</v>
      </c>
      <c r="E82" s="7">
        <v>2724936000</v>
      </c>
      <c r="F82" s="7">
        <v>85000000</v>
      </c>
      <c r="G82" s="7">
        <f t="shared" ref="G82:G145" si="6">(B82*15000)*12</f>
        <v>13284000</v>
      </c>
      <c r="H82" s="96">
        <f t="shared" si="5"/>
        <v>27249360</v>
      </c>
      <c r="I82" s="3" t="s">
        <v>105</v>
      </c>
      <c r="K82" s="23"/>
    </row>
    <row r="83" spans="1:11" x14ac:dyDescent="0.35">
      <c r="A83" s="5">
        <v>810</v>
      </c>
      <c r="B83" s="4">
        <v>67.7</v>
      </c>
      <c r="C83" s="4"/>
      <c r="D83" s="3" t="s">
        <v>116</v>
      </c>
      <c r="E83" s="7"/>
      <c r="F83" s="7">
        <v>85000000</v>
      </c>
      <c r="G83" s="7">
        <f t="shared" si="6"/>
        <v>12186000</v>
      </c>
      <c r="H83" s="96">
        <f t="shared" si="5"/>
        <v>0</v>
      </c>
      <c r="I83" s="3" t="s">
        <v>105</v>
      </c>
      <c r="K83" s="23"/>
    </row>
    <row r="84" spans="1:11" x14ac:dyDescent="0.35">
      <c r="A84" s="5">
        <v>811</v>
      </c>
      <c r="B84" s="4">
        <v>68</v>
      </c>
      <c r="C84" s="4"/>
      <c r="D84" s="3" t="s">
        <v>116</v>
      </c>
      <c r="E84" s="7"/>
      <c r="F84" s="7">
        <v>85000000</v>
      </c>
      <c r="G84" s="7">
        <f t="shared" si="6"/>
        <v>12240000</v>
      </c>
      <c r="H84" s="96">
        <f t="shared" si="5"/>
        <v>0</v>
      </c>
      <c r="I84" s="3" t="s">
        <v>105</v>
      </c>
      <c r="K84" s="23"/>
    </row>
    <row r="85" spans="1:11" x14ac:dyDescent="0.35">
      <c r="A85" s="5">
        <v>812</v>
      </c>
      <c r="B85" s="4">
        <v>52.2</v>
      </c>
      <c r="C85" s="4"/>
      <c r="D85" s="3" t="s">
        <v>126</v>
      </c>
      <c r="E85" s="7"/>
      <c r="F85" s="7">
        <v>40000000</v>
      </c>
      <c r="G85" s="7">
        <f t="shared" si="6"/>
        <v>9396000</v>
      </c>
      <c r="H85" s="96">
        <f t="shared" si="5"/>
        <v>0</v>
      </c>
      <c r="I85" s="3" t="s">
        <v>185</v>
      </c>
      <c r="K85" s="23"/>
    </row>
    <row r="86" spans="1:11" x14ac:dyDescent="0.35">
      <c r="A86" s="5" t="s">
        <v>62</v>
      </c>
      <c r="B86" s="4">
        <v>73.8</v>
      </c>
      <c r="C86" s="4"/>
      <c r="D86" s="3" t="s">
        <v>115</v>
      </c>
      <c r="E86" s="7"/>
      <c r="F86" s="7">
        <v>85000000</v>
      </c>
      <c r="G86" s="7">
        <f t="shared" si="6"/>
        <v>13284000</v>
      </c>
      <c r="H86" s="96">
        <f t="shared" si="5"/>
        <v>0</v>
      </c>
      <c r="I86" s="3" t="s">
        <v>105</v>
      </c>
      <c r="K86" s="23"/>
    </row>
    <row r="87" spans="1:11" x14ac:dyDescent="0.35">
      <c r="A87" s="5" t="s">
        <v>67</v>
      </c>
      <c r="B87" s="4">
        <v>129.19999999999999</v>
      </c>
      <c r="C87" s="4"/>
      <c r="D87" s="3" t="s">
        <v>117</v>
      </c>
      <c r="E87" s="7"/>
      <c r="F87" s="7">
        <v>125000000</v>
      </c>
      <c r="G87" s="7">
        <f t="shared" si="6"/>
        <v>23255999.999999996</v>
      </c>
      <c r="H87" s="96">
        <f t="shared" si="5"/>
        <v>0</v>
      </c>
      <c r="I87" s="3" t="s">
        <v>106</v>
      </c>
      <c r="K87" s="23"/>
    </row>
    <row r="88" spans="1:11" x14ac:dyDescent="0.35">
      <c r="A88" s="5">
        <v>815</v>
      </c>
      <c r="B88" s="4">
        <v>70.8</v>
      </c>
      <c r="C88" s="4"/>
      <c r="D88" s="3" t="s">
        <v>118</v>
      </c>
      <c r="E88" s="7"/>
      <c r="F88" s="7">
        <v>85000000</v>
      </c>
      <c r="G88" s="7">
        <f t="shared" si="6"/>
        <v>12744000</v>
      </c>
      <c r="H88" s="96">
        <f t="shared" si="5"/>
        <v>0</v>
      </c>
      <c r="I88" s="3" t="s">
        <v>105</v>
      </c>
      <c r="K88" s="23"/>
    </row>
    <row r="89" spans="1:11" x14ac:dyDescent="0.35">
      <c r="A89" s="5">
        <v>816</v>
      </c>
      <c r="B89" s="4">
        <v>70.8</v>
      </c>
      <c r="C89" s="4"/>
      <c r="D89" s="3" t="s">
        <v>118</v>
      </c>
      <c r="E89" s="7"/>
      <c r="F89" s="7">
        <v>85000000</v>
      </c>
      <c r="G89" s="7">
        <f t="shared" si="6"/>
        <v>12744000</v>
      </c>
      <c r="H89" s="96">
        <f t="shared" si="5"/>
        <v>0</v>
      </c>
      <c r="I89" s="3" t="s">
        <v>105</v>
      </c>
      <c r="K89" s="23"/>
    </row>
    <row r="90" spans="1:11" x14ac:dyDescent="0.35">
      <c r="A90" s="5">
        <v>817</v>
      </c>
      <c r="B90" s="4">
        <v>70.8</v>
      </c>
      <c r="C90" s="4"/>
      <c r="D90" s="3" t="s">
        <v>118</v>
      </c>
      <c r="E90" s="7"/>
      <c r="F90" s="7">
        <v>85000000</v>
      </c>
      <c r="G90" s="7">
        <f t="shared" si="6"/>
        <v>12744000</v>
      </c>
      <c r="H90" s="96">
        <f t="shared" si="5"/>
        <v>0</v>
      </c>
      <c r="I90" s="3" t="s">
        <v>105</v>
      </c>
      <c r="K90" s="23"/>
    </row>
    <row r="91" spans="1:11" x14ac:dyDescent="0.35">
      <c r="A91" s="5">
        <v>818</v>
      </c>
      <c r="B91" s="4">
        <v>70.8</v>
      </c>
      <c r="C91" s="4"/>
      <c r="D91" s="3" t="s">
        <v>118</v>
      </c>
      <c r="E91" s="7"/>
      <c r="F91" s="7">
        <v>85000000</v>
      </c>
      <c r="G91" s="7">
        <f t="shared" si="6"/>
        <v>12744000</v>
      </c>
      <c r="H91" s="96">
        <f t="shared" si="5"/>
        <v>0</v>
      </c>
      <c r="I91" s="3" t="s">
        <v>105</v>
      </c>
      <c r="K91" s="23"/>
    </row>
    <row r="92" spans="1:11" x14ac:dyDescent="0.35">
      <c r="A92" s="5">
        <v>819</v>
      </c>
      <c r="B92" s="4">
        <v>46.5</v>
      </c>
      <c r="C92" s="4"/>
      <c r="D92" s="3" t="s">
        <v>119</v>
      </c>
      <c r="E92" s="7"/>
      <c r="F92" s="7">
        <v>40000000</v>
      </c>
      <c r="G92" s="7">
        <f t="shared" si="6"/>
        <v>8370000</v>
      </c>
      <c r="H92" s="96">
        <f t="shared" si="5"/>
        <v>0</v>
      </c>
      <c r="I92" s="3" t="s">
        <v>185</v>
      </c>
      <c r="K92" s="23"/>
    </row>
    <row r="93" spans="1:11" x14ac:dyDescent="0.35">
      <c r="A93" s="5">
        <v>820</v>
      </c>
      <c r="B93" s="4">
        <v>30.3</v>
      </c>
      <c r="C93" s="4"/>
      <c r="D93" s="3" t="s">
        <v>120</v>
      </c>
      <c r="E93" s="7"/>
      <c r="F93" s="7">
        <v>35000000</v>
      </c>
      <c r="G93" s="7">
        <f t="shared" si="6"/>
        <v>5454000</v>
      </c>
      <c r="H93" s="96">
        <f t="shared" si="5"/>
        <v>0</v>
      </c>
      <c r="I93" s="3" t="s">
        <v>184</v>
      </c>
      <c r="K93" s="23"/>
    </row>
    <row r="94" spans="1:11" x14ac:dyDescent="0.35">
      <c r="A94" s="5">
        <v>821</v>
      </c>
      <c r="B94" s="4">
        <v>66</v>
      </c>
      <c r="C94" s="4"/>
      <c r="D94" s="3" t="s">
        <v>121</v>
      </c>
      <c r="E94" s="7"/>
      <c r="F94" s="7">
        <v>85000000</v>
      </c>
      <c r="G94" s="7">
        <f t="shared" si="6"/>
        <v>11880000</v>
      </c>
      <c r="H94" s="96">
        <f t="shared" si="5"/>
        <v>0</v>
      </c>
      <c r="I94" s="3" t="s">
        <v>186</v>
      </c>
      <c r="K94" s="23"/>
    </row>
    <row r="95" spans="1:11" x14ac:dyDescent="0.35">
      <c r="A95" s="5">
        <v>822</v>
      </c>
      <c r="B95" s="4">
        <v>70.8</v>
      </c>
      <c r="C95" s="4"/>
      <c r="D95" s="3" t="s">
        <v>118</v>
      </c>
      <c r="E95" s="7"/>
      <c r="F95" s="7">
        <v>85000000</v>
      </c>
      <c r="G95" s="7">
        <f t="shared" si="6"/>
        <v>12744000</v>
      </c>
      <c r="H95" s="96">
        <f t="shared" si="5"/>
        <v>0</v>
      </c>
      <c r="I95" s="3" t="s">
        <v>105</v>
      </c>
      <c r="K95" s="23"/>
    </row>
    <row r="96" spans="1:11" x14ac:dyDescent="0.35">
      <c r="A96" s="5">
        <v>823</v>
      </c>
      <c r="B96" s="4">
        <v>70.8</v>
      </c>
      <c r="C96" s="4"/>
      <c r="D96" s="3" t="s">
        <v>118</v>
      </c>
      <c r="E96" s="7"/>
      <c r="F96" s="7">
        <v>85000000</v>
      </c>
      <c r="G96" s="7">
        <f t="shared" si="6"/>
        <v>12744000</v>
      </c>
      <c r="H96" s="96">
        <f t="shared" si="5"/>
        <v>0</v>
      </c>
      <c r="I96" s="3" t="s">
        <v>105</v>
      </c>
      <c r="K96" s="23"/>
    </row>
    <row r="97" spans="1:11" x14ac:dyDescent="0.35">
      <c r="A97" s="5">
        <v>824</v>
      </c>
      <c r="B97" s="4">
        <v>70.8</v>
      </c>
      <c r="C97" s="4"/>
      <c r="D97" s="3" t="s">
        <v>118</v>
      </c>
      <c r="E97" s="7"/>
      <c r="F97" s="7">
        <v>85000000</v>
      </c>
      <c r="G97" s="7">
        <f t="shared" si="6"/>
        <v>12744000</v>
      </c>
      <c r="H97" s="96">
        <f t="shared" si="5"/>
        <v>0</v>
      </c>
      <c r="I97" s="3" t="s">
        <v>105</v>
      </c>
      <c r="K97" s="23"/>
    </row>
    <row r="98" spans="1:11" x14ac:dyDescent="0.35">
      <c r="A98" s="5">
        <v>825</v>
      </c>
      <c r="B98" s="4">
        <v>70.7</v>
      </c>
      <c r="C98" s="4"/>
      <c r="D98" s="3" t="s">
        <v>118</v>
      </c>
      <c r="E98" s="7"/>
      <c r="F98" s="7">
        <v>85000000</v>
      </c>
      <c r="G98" s="7">
        <f t="shared" si="6"/>
        <v>12726000</v>
      </c>
      <c r="H98" s="96">
        <f t="shared" si="5"/>
        <v>0</v>
      </c>
      <c r="I98" s="3" t="s">
        <v>105</v>
      </c>
      <c r="K98" s="23"/>
    </row>
    <row r="99" spans="1:11" x14ac:dyDescent="0.35">
      <c r="A99" s="5">
        <v>826</v>
      </c>
      <c r="B99" s="4">
        <v>70.8</v>
      </c>
      <c r="C99" s="4"/>
      <c r="D99" s="3" t="s">
        <v>118</v>
      </c>
      <c r="E99" s="7"/>
      <c r="F99" s="7">
        <v>85000000</v>
      </c>
      <c r="G99" s="7">
        <f t="shared" si="6"/>
        <v>12744000</v>
      </c>
      <c r="H99" s="96">
        <f t="shared" si="5"/>
        <v>0</v>
      </c>
      <c r="I99" s="3" t="s">
        <v>105</v>
      </c>
      <c r="K99" s="23"/>
    </row>
    <row r="100" spans="1:11" x14ac:dyDescent="0.35">
      <c r="A100" s="5">
        <v>901</v>
      </c>
      <c r="B100" s="4">
        <v>102.7</v>
      </c>
      <c r="C100" s="4"/>
      <c r="D100" s="3" t="s">
        <v>110</v>
      </c>
      <c r="E100" s="7"/>
      <c r="F100" s="7">
        <v>125000000</v>
      </c>
      <c r="G100" s="7">
        <f t="shared" si="6"/>
        <v>18486000</v>
      </c>
      <c r="H100" s="96">
        <f t="shared" si="5"/>
        <v>0</v>
      </c>
      <c r="I100" s="3" t="s">
        <v>106</v>
      </c>
      <c r="K100" s="23"/>
    </row>
    <row r="101" spans="1:11" x14ac:dyDescent="0.35">
      <c r="A101" s="5">
        <v>902</v>
      </c>
      <c r="B101" s="4">
        <v>31.9</v>
      </c>
      <c r="C101" s="4"/>
      <c r="D101" s="3" t="s">
        <v>111</v>
      </c>
      <c r="E101" s="7"/>
      <c r="F101" s="7">
        <v>35000000</v>
      </c>
      <c r="G101" s="7">
        <f t="shared" si="6"/>
        <v>5742000</v>
      </c>
      <c r="H101" s="96">
        <f t="shared" si="5"/>
        <v>0</v>
      </c>
      <c r="I101" s="3" t="s">
        <v>184</v>
      </c>
      <c r="K101" s="23"/>
    </row>
    <row r="102" spans="1:11" x14ac:dyDescent="0.35">
      <c r="A102" s="5">
        <v>903</v>
      </c>
      <c r="B102" s="4">
        <v>31.9</v>
      </c>
      <c r="C102" s="4"/>
      <c r="D102" s="3" t="s">
        <v>111</v>
      </c>
      <c r="E102" s="7"/>
      <c r="F102" s="7">
        <v>35000000</v>
      </c>
      <c r="G102" s="7">
        <f t="shared" si="6"/>
        <v>5742000</v>
      </c>
      <c r="H102" s="96">
        <f t="shared" si="5"/>
        <v>0</v>
      </c>
      <c r="I102" s="3" t="s">
        <v>184</v>
      </c>
      <c r="K102" s="23"/>
    </row>
    <row r="103" spans="1:11" x14ac:dyDescent="0.35">
      <c r="A103" s="5">
        <v>904</v>
      </c>
      <c r="B103" s="4">
        <v>36.5</v>
      </c>
      <c r="C103" s="4"/>
      <c r="D103" s="3" t="s">
        <v>112</v>
      </c>
      <c r="E103" s="7"/>
      <c r="F103" s="7">
        <v>35000000</v>
      </c>
      <c r="G103" s="7">
        <f t="shared" si="6"/>
        <v>6570000</v>
      </c>
      <c r="H103" s="96">
        <f t="shared" si="5"/>
        <v>0</v>
      </c>
      <c r="I103" s="3" t="s">
        <v>184</v>
      </c>
      <c r="K103" s="23"/>
    </row>
    <row r="104" spans="1:11" x14ac:dyDescent="0.35">
      <c r="A104" s="5">
        <v>905</v>
      </c>
      <c r="B104" s="4">
        <v>107.2</v>
      </c>
      <c r="C104" s="4"/>
      <c r="D104" s="3" t="s">
        <v>113</v>
      </c>
      <c r="E104" s="7"/>
      <c r="F104" s="7">
        <v>125000000</v>
      </c>
      <c r="G104" s="7">
        <f t="shared" si="6"/>
        <v>19296000</v>
      </c>
      <c r="H104" s="96">
        <f t="shared" si="5"/>
        <v>0</v>
      </c>
      <c r="I104" s="3" t="s">
        <v>106</v>
      </c>
      <c r="K104" s="23"/>
    </row>
    <row r="105" spans="1:11" x14ac:dyDescent="0.35">
      <c r="A105" s="5">
        <v>906</v>
      </c>
      <c r="B105" s="4">
        <v>48.6</v>
      </c>
      <c r="C105" s="4"/>
      <c r="D105" s="3" t="s">
        <v>114</v>
      </c>
      <c r="E105" s="7"/>
      <c r="F105" s="7">
        <v>40000000</v>
      </c>
      <c r="G105" s="7">
        <f t="shared" si="6"/>
        <v>8748000</v>
      </c>
      <c r="H105" s="96">
        <f t="shared" si="5"/>
        <v>0</v>
      </c>
      <c r="I105" s="3" t="s">
        <v>185</v>
      </c>
      <c r="K105" s="23"/>
    </row>
    <row r="106" spans="1:11" x14ac:dyDescent="0.35">
      <c r="A106" s="5">
        <v>907</v>
      </c>
      <c r="B106" s="4">
        <v>73.8</v>
      </c>
      <c r="C106" s="4"/>
      <c r="D106" s="3" t="s">
        <v>115</v>
      </c>
      <c r="E106" s="7"/>
      <c r="F106" s="7">
        <v>85000000</v>
      </c>
      <c r="G106" s="7">
        <f t="shared" si="6"/>
        <v>13284000</v>
      </c>
      <c r="H106" s="96">
        <f t="shared" si="5"/>
        <v>0</v>
      </c>
      <c r="I106" s="3" t="s">
        <v>105</v>
      </c>
      <c r="K106" s="23"/>
    </row>
    <row r="107" spans="1:11" x14ac:dyDescent="0.35">
      <c r="A107" s="5">
        <v>908</v>
      </c>
      <c r="B107" s="4">
        <v>73.8</v>
      </c>
      <c r="C107" s="4"/>
      <c r="D107" s="3" t="s">
        <v>115</v>
      </c>
      <c r="E107" s="7"/>
      <c r="F107" s="7">
        <v>85000000</v>
      </c>
      <c r="G107" s="7">
        <f t="shared" si="6"/>
        <v>13284000</v>
      </c>
      <c r="H107" s="96">
        <f t="shared" si="5"/>
        <v>0</v>
      </c>
      <c r="I107" s="3" t="s">
        <v>105</v>
      </c>
      <c r="K107" s="23"/>
    </row>
    <row r="108" spans="1:11" x14ac:dyDescent="0.35">
      <c r="A108" s="5">
        <v>909</v>
      </c>
      <c r="B108" s="4">
        <v>73.8</v>
      </c>
      <c r="C108" s="4"/>
      <c r="D108" s="3" t="s">
        <v>115</v>
      </c>
      <c r="E108" s="7"/>
      <c r="F108" s="7">
        <v>85000000</v>
      </c>
      <c r="G108" s="7">
        <f t="shared" si="6"/>
        <v>13284000</v>
      </c>
      <c r="H108" s="96">
        <f t="shared" si="5"/>
        <v>0</v>
      </c>
      <c r="I108" s="3" t="s">
        <v>105</v>
      </c>
      <c r="K108" s="23"/>
    </row>
    <row r="109" spans="1:11" x14ac:dyDescent="0.35">
      <c r="A109" s="5">
        <v>910</v>
      </c>
      <c r="B109" s="4">
        <v>67.7</v>
      </c>
      <c r="C109" s="4"/>
      <c r="D109" s="3" t="s">
        <v>116</v>
      </c>
      <c r="E109" s="7"/>
      <c r="F109" s="7">
        <v>85000000</v>
      </c>
      <c r="G109" s="7">
        <f t="shared" si="6"/>
        <v>12186000</v>
      </c>
      <c r="H109" s="96">
        <f t="shared" si="5"/>
        <v>0</v>
      </c>
      <c r="I109" s="3" t="s">
        <v>105</v>
      </c>
      <c r="K109" s="23"/>
    </row>
    <row r="110" spans="1:11" x14ac:dyDescent="0.35">
      <c r="A110" s="5">
        <v>911</v>
      </c>
      <c r="B110" s="4">
        <v>68</v>
      </c>
      <c r="C110" s="4"/>
      <c r="D110" s="3" t="s">
        <v>116</v>
      </c>
      <c r="E110" s="7"/>
      <c r="F110" s="7">
        <v>85000000</v>
      </c>
      <c r="G110" s="7">
        <f t="shared" si="6"/>
        <v>12240000</v>
      </c>
      <c r="H110" s="96">
        <f t="shared" si="5"/>
        <v>0</v>
      </c>
      <c r="I110" s="3" t="s">
        <v>105</v>
      </c>
      <c r="K110" s="23"/>
    </row>
    <row r="111" spans="1:11" x14ac:dyDescent="0.35">
      <c r="A111" s="5">
        <v>912</v>
      </c>
      <c r="B111" s="4">
        <v>52.2</v>
      </c>
      <c r="C111" s="4"/>
      <c r="D111" s="3" t="s">
        <v>126</v>
      </c>
      <c r="E111" s="7"/>
      <c r="F111" s="7">
        <v>40000000</v>
      </c>
      <c r="G111" s="7">
        <f t="shared" si="6"/>
        <v>9396000</v>
      </c>
      <c r="H111" s="96">
        <f t="shared" si="5"/>
        <v>0</v>
      </c>
      <c r="I111" s="3" t="s">
        <v>185</v>
      </c>
      <c r="K111" s="23"/>
    </row>
    <row r="112" spans="1:11" x14ac:dyDescent="0.35">
      <c r="A112" s="5" t="s">
        <v>61</v>
      </c>
      <c r="B112" s="4">
        <v>73.8</v>
      </c>
      <c r="C112" s="4"/>
      <c r="D112" s="3" t="s">
        <v>115</v>
      </c>
      <c r="E112" s="7"/>
      <c r="F112" s="7">
        <v>85000000</v>
      </c>
      <c r="G112" s="7">
        <f t="shared" si="6"/>
        <v>13284000</v>
      </c>
      <c r="H112" s="96">
        <f t="shared" si="5"/>
        <v>0</v>
      </c>
      <c r="I112" s="3" t="s">
        <v>105</v>
      </c>
      <c r="K112" s="23"/>
    </row>
    <row r="113" spans="1:11" x14ac:dyDescent="0.35">
      <c r="A113" s="5" t="s">
        <v>68</v>
      </c>
      <c r="B113" s="4">
        <v>129.19999999999999</v>
      </c>
      <c r="C113" s="4"/>
      <c r="D113" s="3" t="s">
        <v>117</v>
      </c>
      <c r="E113" s="7">
        <v>5107808000</v>
      </c>
      <c r="F113" s="7">
        <v>125000000</v>
      </c>
      <c r="G113" s="7">
        <f t="shared" si="6"/>
        <v>23255999.999999996</v>
      </c>
      <c r="H113" s="96">
        <f t="shared" si="5"/>
        <v>51078080</v>
      </c>
      <c r="I113" s="3" t="s">
        <v>106</v>
      </c>
      <c r="K113" s="23"/>
    </row>
    <row r="114" spans="1:11" x14ac:dyDescent="0.35">
      <c r="A114" s="5">
        <v>915</v>
      </c>
      <c r="B114" s="4">
        <v>70.8</v>
      </c>
      <c r="C114" s="4"/>
      <c r="D114" s="3" t="s">
        <v>118</v>
      </c>
      <c r="E114" s="7"/>
      <c r="F114" s="7">
        <v>85000000</v>
      </c>
      <c r="G114" s="7">
        <f t="shared" si="6"/>
        <v>12744000</v>
      </c>
      <c r="H114" s="96">
        <f t="shared" si="5"/>
        <v>0</v>
      </c>
      <c r="I114" s="3" t="s">
        <v>105</v>
      </c>
      <c r="K114" s="23"/>
    </row>
    <row r="115" spans="1:11" x14ac:dyDescent="0.35">
      <c r="A115" s="5">
        <v>916</v>
      </c>
      <c r="B115" s="4">
        <v>70.8</v>
      </c>
      <c r="C115" s="4"/>
      <c r="D115" s="3" t="s">
        <v>118</v>
      </c>
      <c r="E115" s="7"/>
      <c r="F115" s="7">
        <v>85000000</v>
      </c>
      <c r="G115" s="7">
        <f t="shared" si="6"/>
        <v>12744000</v>
      </c>
      <c r="H115" s="96">
        <f t="shared" si="5"/>
        <v>0</v>
      </c>
      <c r="I115" s="3" t="s">
        <v>105</v>
      </c>
      <c r="K115" s="23"/>
    </row>
    <row r="116" spans="1:11" x14ac:dyDescent="0.35">
      <c r="A116" s="5">
        <v>917</v>
      </c>
      <c r="B116" s="4">
        <v>70.8</v>
      </c>
      <c r="C116" s="4"/>
      <c r="D116" s="3" t="s">
        <v>118</v>
      </c>
      <c r="E116" s="7">
        <v>2578800000</v>
      </c>
      <c r="F116" s="7">
        <v>85000000</v>
      </c>
      <c r="G116" s="7">
        <f t="shared" si="6"/>
        <v>12744000</v>
      </c>
      <c r="H116" s="96">
        <f t="shared" si="5"/>
        <v>25788000</v>
      </c>
      <c r="I116" s="3" t="s">
        <v>105</v>
      </c>
      <c r="K116" s="23"/>
    </row>
    <row r="117" spans="1:11" x14ac:dyDescent="0.35">
      <c r="A117" s="5">
        <v>918</v>
      </c>
      <c r="B117" s="4">
        <v>70.8</v>
      </c>
      <c r="C117" s="4"/>
      <c r="D117" s="3" t="s">
        <v>118</v>
      </c>
      <c r="E117" s="7"/>
      <c r="F117" s="7">
        <v>85000000</v>
      </c>
      <c r="G117" s="7">
        <f t="shared" si="6"/>
        <v>12744000</v>
      </c>
      <c r="H117" s="96">
        <f t="shared" si="5"/>
        <v>0</v>
      </c>
      <c r="I117" s="3" t="s">
        <v>105</v>
      </c>
      <c r="K117" s="23"/>
    </row>
    <row r="118" spans="1:11" x14ac:dyDescent="0.35">
      <c r="A118" s="5">
        <v>919</v>
      </c>
      <c r="B118" s="4">
        <v>46.5</v>
      </c>
      <c r="C118" s="4"/>
      <c r="D118" s="3" t="s">
        <v>119</v>
      </c>
      <c r="E118" s="7"/>
      <c r="F118" s="7">
        <v>40000000</v>
      </c>
      <c r="G118" s="7">
        <f t="shared" si="6"/>
        <v>8370000</v>
      </c>
      <c r="H118" s="96">
        <f t="shared" si="5"/>
        <v>0</v>
      </c>
      <c r="I118" s="3" t="s">
        <v>185</v>
      </c>
      <c r="K118" s="23"/>
    </row>
    <row r="119" spans="1:11" x14ac:dyDescent="0.35">
      <c r="A119" s="5">
        <v>920</v>
      </c>
      <c r="B119" s="4">
        <v>30.3</v>
      </c>
      <c r="C119" s="4"/>
      <c r="D119" s="3" t="s">
        <v>120</v>
      </c>
      <c r="E119" s="7"/>
      <c r="F119" s="7">
        <v>35000000</v>
      </c>
      <c r="G119" s="7">
        <f t="shared" si="6"/>
        <v>5454000</v>
      </c>
      <c r="H119" s="96">
        <f t="shared" si="5"/>
        <v>0</v>
      </c>
      <c r="I119" s="3" t="s">
        <v>184</v>
      </c>
      <c r="K119" s="23"/>
    </row>
    <row r="120" spans="1:11" x14ac:dyDescent="0.35">
      <c r="A120" s="5">
        <v>921</v>
      </c>
      <c r="B120" s="4">
        <v>66</v>
      </c>
      <c r="C120" s="4"/>
      <c r="D120" s="3" t="s">
        <v>121</v>
      </c>
      <c r="E120" s="7"/>
      <c r="F120" s="7">
        <v>85000000</v>
      </c>
      <c r="G120" s="7">
        <f t="shared" si="6"/>
        <v>11880000</v>
      </c>
      <c r="H120" s="96">
        <f t="shared" si="5"/>
        <v>0</v>
      </c>
      <c r="I120" s="3" t="s">
        <v>186</v>
      </c>
      <c r="K120" s="23"/>
    </row>
    <row r="121" spans="1:11" x14ac:dyDescent="0.35">
      <c r="A121" s="5">
        <v>922</v>
      </c>
      <c r="B121" s="4">
        <v>70.8</v>
      </c>
      <c r="C121" s="4"/>
      <c r="D121" s="3" t="s">
        <v>118</v>
      </c>
      <c r="E121" s="7"/>
      <c r="F121" s="7">
        <v>85000000</v>
      </c>
      <c r="G121" s="7">
        <f t="shared" si="6"/>
        <v>12744000</v>
      </c>
      <c r="H121" s="96">
        <f t="shared" si="5"/>
        <v>0</v>
      </c>
      <c r="I121" s="3" t="s">
        <v>105</v>
      </c>
      <c r="K121" s="23"/>
    </row>
    <row r="122" spans="1:11" x14ac:dyDescent="0.35">
      <c r="A122" s="5">
        <v>923</v>
      </c>
      <c r="B122" s="4">
        <v>70.8</v>
      </c>
      <c r="C122" s="4"/>
      <c r="D122" s="3" t="s">
        <v>118</v>
      </c>
      <c r="E122" s="7"/>
      <c r="F122" s="7">
        <v>85000000</v>
      </c>
      <c r="G122" s="7">
        <f t="shared" si="6"/>
        <v>12744000</v>
      </c>
      <c r="H122" s="96">
        <f t="shared" si="5"/>
        <v>0</v>
      </c>
      <c r="I122" s="3" t="s">
        <v>105</v>
      </c>
      <c r="K122" s="23"/>
    </row>
    <row r="123" spans="1:11" x14ac:dyDescent="0.35">
      <c r="A123" s="5">
        <v>924</v>
      </c>
      <c r="B123" s="4">
        <v>70.8</v>
      </c>
      <c r="C123" s="4"/>
      <c r="D123" s="3" t="s">
        <v>118</v>
      </c>
      <c r="E123" s="7"/>
      <c r="F123" s="7">
        <v>85000000</v>
      </c>
      <c r="G123" s="7">
        <f t="shared" si="6"/>
        <v>12744000</v>
      </c>
      <c r="H123" s="96">
        <f t="shared" si="5"/>
        <v>0</v>
      </c>
      <c r="I123" s="3" t="s">
        <v>105</v>
      </c>
      <c r="K123" s="23"/>
    </row>
    <row r="124" spans="1:11" x14ac:dyDescent="0.35">
      <c r="A124" s="5">
        <v>925</v>
      </c>
      <c r="B124" s="4">
        <v>70.7</v>
      </c>
      <c r="C124" s="4"/>
      <c r="D124" s="3" t="s">
        <v>118</v>
      </c>
      <c r="E124" s="7"/>
      <c r="F124" s="7">
        <v>85000000</v>
      </c>
      <c r="G124" s="7">
        <f t="shared" si="6"/>
        <v>12726000</v>
      </c>
      <c r="H124" s="96">
        <f t="shared" si="5"/>
        <v>0</v>
      </c>
      <c r="I124" s="3" t="s">
        <v>105</v>
      </c>
      <c r="K124" s="23"/>
    </row>
    <row r="125" spans="1:11" x14ac:dyDescent="0.35">
      <c r="A125" s="5">
        <v>926</v>
      </c>
      <c r="B125" s="4">
        <v>70.8</v>
      </c>
      <c r="C125" s="4"/>
      <c r="D125" s="3" t="s">
        <v>118</v>
      </c>
      <c r="E125" s="7"/>
      <c r="F125" s="7">
        <v>85000000</v>
      </c>
      <c r="G125" s="7">
        <f t="shared" si="6"/>
        <v>12744000</v>
      </c>
      <c r="H125" s="96">
        <f t="shared" si="5"/>
        <v>0</v>
      </c>
      <c r="I125" s="3" t="s">
        <v>105</v>
      </c>
      <c r="K125" s="23"/>
    </row>
    <row r="126" spans="1:11" x14ac:dyDescent="0.35">
      <c r="A126" s="5">
        <v>1001</v>
      </c>
      <c r="B126" s="4">
        <v>102.7</v>
      </c>
      <c r="C126" s="4"/>
      <c r="D126" s="3" t="s">
        <v>110</v>
      </c>
      <c r="E126" s="7"/>
      <c r="F126" s="7">
        <v>125000000</v>
      </c>
      <c r="G126" s="7">
        <f t="shared" si="6"/>
        <v>18486000</v>
      </c>
      <c r="H126" s="96">
        <f t="shared" si="5"/>
        <v>0</v>
      </c>
      <c r="I126" s="3" t="s">
        <v>106</v>
      </c>
      <c r="K126" s="23"/>
    </row>
    <row r="127" spans="1:11" x14ac:dyDescent="0.35">
      <c r="A127" s="5">
        <v>1002</v>
      </c>
      <c r="B127" s="4">
        <v>31.9</v>
      </c>
      <c r="C127" s="4"/>
      <c r="D127" s="3" t="s">
        <v>111</v>
      </c>
      <c r="E127" s="7"/>
      <c r="F127" s="7">
        <v>35000000</v>
      </c>
      <c r="G127" s="7">
        <f t="shared" si="6"/>
        <v>5742000</v>
      </c>
      <c r="H127" s="96">
        <f t="shared" si="5"/>
        <v>0</v>
      </c>
      <c r="I127" s="3" t="s">
        <v>184</v>
      </c>
      <c r="K127" s="23"/>
    </row>
    <row r="128" spans="1:11" x14ac:dyDescent="0.35">
      <c r="A128" s="5">
        <v>1003</v>
      </c>
      <c r="B128" s="4">
        <v>31.9</v>
      </c>
      <c r="C128" s="4"/>
      <c r="D128" s="3" t="s">
        <v>111</v>
      </c>
      <c r="E128" s="7"/>
      <c r="F128" s="7">
        <v>35000000</v>
      </c>
      <c r="G128" s="7">
        <f t="shared" si="6"/>
        <v>5742000</v>
      </c>
      <c r="H128" s="96">
        <f t="shared" si="5"/>
        <v>0</v>
      </c>
      <c r="I128" s="3" t="s">
        <v>184</v>
      </c>
      <c r="K128" s="23"/>
    </row>
    <row r="129" spans="1:11" x14ac:dyDescent="0.35">
      <c r="A129" s="5">
        <v>1004</v>
      </c>
      <c r="B129" s="4">
        <v>36.5</v>
      </c>
      <c r="C129" s="4"/>
      <c r="D129" s="3" t="s">
        <v>112</v>
      </c>
      <c r="E129" s="7"/>
      <c r="F129" s="7">
        <v>35000000</v>
      </c>
      <c r="G129" s="7">
        <f t="shared" si="6"/>
        <v>6570000</v>
      </c>
      <c r="H129" s="96">
        <f t="shared" si="5"/>
        <v>0</v>
      </c>
      <c r="I129" s="3" t="s">
        <v>184</v>
      </c>
      <c r="K129" s="23"/>
    </row>
    <row r="130" spans="1:11" x14ac:dyDescent="0.35">
      <c r="A130" s="5">
        <v>1005</v>
      </c>
      <c r="B130" s="4">
        <v>107.2</v>
      </c>
      <c r="C130" s="4"/>
      <c r="D130" s="3" t="s">
        <v>113</v>
      </c>
      <c r="E130" s="7"/>
      <c r="F130" s="7">
        <v>125000000</v>
      </c>
      <c r="G130" s="7">
        <f t="shared" si="6"/>
        <v>19296000</v>
      </c>
      <c r="H130" s="96">
        <f t="shared" si="5"/>
        <v>0</v>
      </c>
      <c r="I130" s="3" t="s">
        <v>106</v>
      </c>
      <c r="K130" s="23"/>
    </row>
    <row r="131" spans="1:11" x14ac:dyDescent="0.35">
      <c r="A131" s="5">
        <v>1006</v>
      </c>
      <c r="B131" s="4">
        <v>48.6</v>
      </c>
      <c r="C131" s="4"/>
      <c r="D131" s="3" t="s">
        <v>114</v>
      </c>
      <c r="E131" s="7"/>
      <c r="F131" s="7">
        <v>40000000</v>
      </c>
      <c r="G131" s="7">
        <f t="shared" si="6"/>
        <v>8748000</v>
      </c>
      <c r="H131" s="96">
        <f t="shared" si="5"/>
        <v>0</v>
      </c>
      <c r="I131" s="3" t="s">
        <v>185</v>
      </c>
      <c r="K131" s="23"/>
    </row>
    <row r="132" spans="1:11" x14ac:dyDescent="0.35">
      <c r="A132" s="5">
        <v>1007</v>
      </c>
      <c r="B132" s="4">
        <v>73.8</v>
      </c>
      <c r="C132" s="4"/>
      <c r="D132" s="3" t="s">
        <v>115</v>
      </c>
      <c r="E132" s="7"/>
      <c r="F132" s="7">
        <v>85000000</v>
      </c>
      <c r="G132" s="7">
        <f t="shared" si="6"/>
        <v>13284000</v>
      </c>
      <c r="H132" s="96">
        <f t="shared" ref="H132:H195" si="7">E132*1%</f>
        <v>0</v>
      </c>
      <c r="I132" s="3" t="s">
        <v>105</v>
      </c>
      <c r="K132" s="23"/>
    </row>
    <row r="133" spans="1:11" x14ac:dyDescent="0.35">
      <c r="A133" s="5">
        <v>1008</v>
      </c>
      <c r="B133" s="4">
        <v>73.8</v>
      </c>
      <c r="C133" s="4"/>
      <c r="D133" s="3" t="s">
        <v>115</v>
      </c>
      <c r="E133" s="7"/>
      <c r="F133" s="7">
        <v>85000000</v>
      </c>
      <c r="G133" s="7">
        <f t="shared" si="6"/>
        <v>13284000</v>
      </c>
      <c r="H133" s="96">
        <f t="shared" si="7"/>
        <v>0</v>
      </c>
      <c r="I133" s="3" t="s">
        <v>105</v>
      </c>
      <c r="K133" s="23"/>
    </row>
    <row r="134" spans="1:11" x14ac:dyDescent="0.35">
      <c r="A134" s="5">
        <v>1009</v>
      </c>
      <c r="B134" s="4">
        <v>73.8</v>
      </c>
      <c r="C134" s="4"/>
      <c r="D134" s="3" t="s">
        <v>115</v>
      </c>
      <c r="E134" s="7"/>
      <c r="F134" s="7">
        <v>85000000</v>
      </c>
      <c r="G134" s="7">
        <f t="shared" si="6"/>
        <v>13284000</v>
      </c>
      <c r="H134" s="96">
        <f t="shared" si="7"/>
        <v>0</v>
      </c>
      <c r="I134" s="3" t="s">
        <v>105</v>
      </c>
      <c r="K134" s="23"/>
    </row>
    <row r="135" spans="1:11" x14ac:dyDescent="0.35">
      <c r="A135" s="5">
        <v>1010</v>
      </c>
      <c r="B135" s="4">
        <v>67.7</v>
      </c>
      <c r="C135" s="4"/>
      <c r="D135" s="3" t="s">
        <v>116</v>
      </c>
      <c r="E135" s="7"/>
      <c r="F135" s="7">
        <v>85000000</v>
      </c>
      <c r="G135" s="7">
        <f t="shared" si="6"/>
        <v>12186000</v>
      </c>
      <c r="H135" s="96">
        <f t="shared" si="7"/>
        <v>0</v>
      </c>
      <c r="I135" s="3" t="s">
        <v>105</v>
      </c>
      <c r="K135" s="23"/>
    </row>
    <row r="136" spans="1:11" x14ac:dyDescent="0.35">
      <c r="A136" s="5">
        <v>1011</v>
      </c>
      <c r="B136" s="4">
        <v>68</v>
      </c>
      <c r="C136" s="4"/>
      <c r="D136" s="3" t="s">
        <v>116</v>
      </c>
      <c r="E136" s="7"/>
      <c r="F136" s="7">
        <v>85000000</v>
      </c>
      <c r="G136" s="7">
        <f t="shared" si="6"/>
        <v>12240000</v>
      </c>
      <c r="H136" s="96">
        <f t="shared" si="7"/>
        <v>0</v>
      </c>
      <c r="I136" s="3" t="s">
        <v>105</v>
      </c>
      <c r="K136" s="23"/>
    </row>
    <row r="137" spans="1:11" x14ac:dyDescent="0.35">
      <c r="A137" s="5">
        <v>1012</v>
      </c>
      <c r="B137" s="4">
        <v>52.2</v>
      </c>
      <c r="C137" s="4"/>
      <c r="D137" s="3" t="s">
        <v>126</v>
      </c>
      <c r="E137" s="7"/>
      <c r="F137" s="7">
        <v>40000000</v>
      </c>
      <c r="G137" s="7">
        <f t="shared" si="6"/>
        <v>9396000</v>
      </c>
      <c r="H137" s="96">
        <f t="shared" si="7"/>
        <v>0</v>
      </c>
      <c r="I137" s="3" t="s">
        <v>185</v>
      </c>
      <c r="K137" s="23"/>
    </row>
    <row r="138" spans="1:11" x14ac:dyDescent="0.35">
      <c r="A138" s="5" t="s">
        <v>60</v>
      </c>
      <c r="B138" s="4">
        <v>73.8</v>
      </c>
      <c r="C138" s="4"/>
      <c r="D138" s="3" t="s">
        <v>115</v>
      </c>
      <c r="E138" s="7"/>
      <c r="F138" s="7">
        <v>85000000</v>
      </c>
      <c r="G138" s="7">
        <f t="shared" si="6"/>
        <v>13284000</v>
      </c>
      <c r="H138" s="96">
        <f t="shared" si="7"/>
        <v>0</v>
      </c>
      <c r="I138" s="3" t="s">
        <v>105</v>
      </c>
      <c r="K138" s="23"/>
    </row>
    <row r="139" spans="1:11" x14ac:dyDescent="0.35">
      <c r="A139" s="5" t="s">
        <v>69</v>
      </c>
      <c r="B139" s="4">
        <v>129.19999999999999</v>
      </c>
      <c r="C139" s="4"/>
      <c r="D139" s="3" t="s">
        <v>117</v>
      </c>
      <c r="E139" s="7"/>
      <c r="F139" s="7">
        <v>125000000</v>
      </c>
      <c r="G139" s="7">
        <f t="shared" si="6"/>
        <v>23255999.999999996</v>
      </c>
      <c r="H139" s="96">
        <f t="shared" si="7"/>
        <v>0</v>
      </c>
      <c r="I139" s="3" t="s">
        <v>106</v>
      </c>
      <c r="K139" s="23"/>
    </row>
    <row r="140" spans="1:11" x14ac:dyDescent="0.35">
      <c r="A140" s="5">
        <v>1015</v>
      </c>
      <c r="B140" s="4">
        <v>70.8</v>
      </c>
      <c r="C140" s="4"/>
      <c r="D140" s="3" t="s">
        <v>118</v>
      </c>
      <c r="E140" s="7"/>
      <c r="F140" s="7">
        <v>85000000</v>
      </c>
      <c r="G140" s="7">
        <f t="shared" si="6"/>
        <v>12744000</v>
      </c>
      <c r="H140" s="96">
        <f t="shared" si="7"/>
        <v>0</v>
      </c>
      <c r="I140" s="3" t="s">
        <v>105</v>
      </c>
      <c r="K140" s="23"/>
    </row>
    <row r="141" spans="1:11" x14ac:dyDescent="0.35">
      <c r="A141" s="5">
        <v>1016</v>
      </c>
      <c r="B141" s="4">
        <v>70.8</v>
      </c>
      <c r="C141" s="4"/>
      <c r="D141" s="3" t="s">
        <v>118</v>
      </c>
      <c r="E141" s="7"/>
      <c r="F141" s="7">
        <v>85000000</v>
      </c>
      <c r="G141" s="7">
        <f t="shared" si="6"/>
        <v>12744000</v>
      </c>
      <c r="H141" s="96">
        <f t="shared" si="7"/>
        <v>0</v>
      </c>
      <c r="I141" s="3" t="s">
        <v>105</v>
      </c>
      <c r="K141" s="23"/>
    </row>
    <row r="142" spans="1:11" x14ac:dyDescent="0.35">
      <c r="A142" s="5">
        <v>1017</v>
      </c>
      <c r="B142" s="4">
        <v>70.8</v>
      </c>
      <c r="C142" s="4"/>
      <c r="D142" s="3" t="s">
        <v>118</v>
      </c>
      <c r="E142" s="7"/>
      <c r="F142" s="7">
        <v>85000000</v>
      </c>
      <c r="G142" s="7">
        <f t="shared" si="6"/>
        <v>12744000</v>
      </c>
      <c r="H142" s="96">
        <f t="shared" si="7"/>
        <v>0</v>
      </c>
      <c r="I142" s="3" t="s">
        <v>105</v>
      </c>
      <c r="K142" s="23"/>
    </row>
    <row r="143" spans="1:11" x14ac:dyDescent="0.35">
      <c r="A143" s="5">
        <v>1018</v>
      </c>
      <c r="B143" s="4">
        <v>70.8</v>
      </c>
      <c r="C143" s="4"/>
      <c r="D143" s="3" t="s">
        <v>118</v>
      </c>
      <c r="E143" s="7">
        <v>2593800000</v>
      </c>
      <c r="F143" s="7">
        <v>85000000</v>
      </c>
      <c r="G143" s="7">
        <f t="shared" si="6"/>
        <v>12744000</v>
      </c>
      <c r="H143" s="96">
        <f t="shared" si="7"/>
        <v>25938000</v>
      </c>
      <c r="I143" s="3" t="s">
        <v>105</v>
      </c>
      <c r="K143" s="23"/>
    </row>
    <row r="144" spans="1:11" x14ac:dyDescent="0.35">
      <c r="A144" s="5">
        <v>1019</v>
      </c>
      <c r="B144" s="4">
        <v>46.5</v>
      </c>
      <c r="C144" s="4"/>
      <c r="D144" s="3" t="s">
        <v>119</v>
      </c>
      <c r="E144" s="7"/>
      <c r="F144" s="7">
        <v>40000000</v>
      </c>
      <c r="G144" s="7">
        <f t="shared" si="6"/>
        <v>8370000</v>
      </c>
      <c r="H144" s="96">
        <f t="shared" si="7"/>
        <v>0</v>
      </c>
      <c r="I144" s="3" t="s">
        <v>185</v>
      </c>
      <c r="K144" s="23"/>
    </row>
    <row r="145" spans="1:11" x14ac:dyDescent="0.35">
      <c r="A145" s="5">
        <v>1020</v>
      </c>
      <c r="B145" s="4">
        <v>30.3</v>
      </c>
      <c r="C145" s="4"/>
      <c r="D145" s="3" t="s">
        <v>120</v>
      </c>
      <c r="E145" s="7"/>
      <c r="F145" s="7">
        <v>35000000</v>
      </c>
      <c r="G145" s="7">
        <f t="shared" si="6"/>
        <v>5454000</v>
      </c>
      <c r="H145" s="96">
        <f t="shared" si="7"/>
        <v>0</v>
      </c>
      <c r="I145" s="3" t="s">
        <v>184</v>
      </c>
      <c r="K145" s="23"/>
    </row>
    <row r="146" spans="1:11" x14ac:dyDescent="0.35">
      <c r="A146" s="5">
        <v>1021</v>
      </c>
      <c r="B146" s="4">
        <v>66</v>
      </c>
      <c r="C146" s="4"/>
      <c r="D146" s="3" t="s">
        <v>121</v>
      </c>
      <c r="E146" s="7"/>
      <c r="F146" s="7">
        <v>85000000</v>
      </c>
      <c r="G146" s="7">
        <f t="shared" ref="G146:G209" si="8">(B146*15000)*12</f>
        <v>11880000</v>
      </c>
      <c r="H146" s="96">
        <f t="shared" si="7"/>
        <v>0</v>
      </c>
      <c r="I146" s="3" t="s">
        <v>186</v>
      </c>
      <c r="K146" s="23"/>
    </row>
    <row r="147" spans="1:11" x14ac:dyDescent="0.35">
      <c r="A147" s="5">
        <v>1022</v>
      </c>
      <c r="B147" s="4">
        <v>70.8</v>
      </c>
      <c r="C147" s="4"/>
      <c r="D147" s="3" t="s">
        <v>118</v>
      </c>
      <c r="E147" s="7"/>
      <c r="F147" s="7">
        <v>85000000</v>
      </c>
      <c r="G147" s="7">
        <f t="shared" si="8"/>
        <v>12744000</v>
      </c>
      <c r="H147" s="96">
        <f t="shared" si="7"/>
        <v>0</v>
      </c>
      <c r="I147" s="3" t="s">
        <v>105</v>
      </c>
      <c r="K147" s="23"/>
    </row>
    <row r="148" spans="1:11" x14ac:dyDescent="0.35">
      <c r="A148" s="5">
        <v>1023</v>
      </c>
      <c r="B148" s="4">
        <v>70.8</v>
      </c>
      <c r="C148" s="4"/>
      <c r="D148" s="3" t="s">
        <v>118</v>
      </c>
      <c r="E148" s="7"/>
      <c r="F148" s="7">
        <v>85000000</v>
      </c>
      <c r="G148" s="7">
        <f t="shared" si="8"/>
        <v>12744000</v>
      </c>
      <c r="H148" s="96">
        <f t="shared" si="7"/>
        <v>0</v>
      </c>
      <c r="I148" s="3" t="s">
        <v>105</v>
      </c>
      <c r="K148" s="23"/>
    </row>
    <row r="149" spans="1:11" x14ac:dyDescent="0.35">
      <c r="A149" s="5">
        <v>1024</v>
      </c>
      <c r="B149" s="4">
        <v>70.8</v>
      </c>
      <c r="C149" s="4"/>
      <c r="D149" s="3" t="s">
        <v>118</v>
      </c>
      <c r="E149" s="7">
        <v>2721240000</v>
      </c>
      <c r="F149" s="7">
        <v>85000000</v>
      </c>
      <c r="G149" s="7">
        <f t="shared" si="8"/>
        <v>12744000</v>
      </c>
      <c r="H149" s="96">
        <f t="shared" si="7"/>
        <v>27212400</v>
      </c>
      <c r="I149" s="3" t="s">
        <v>105</v>
      </c>
      <c r="K149" s="23"/>
    </row>
    <row r="150" spans="1:11" x14ac:dyDescent="0.35">
      <c r="A150" s="5">
        <v>1025</v>
      </c>
      <c r="B150" s="4">
        <v>70.7</v>
      </c>
      <c r="C150" s="4"/>
      <c r="D150" s="3" t="s">
        <v>118</v>
      </c>
      <c r="E150" s="7"/>
      <c r="F150" s="7">
        <v>85000000</v>
      </c>
      <c r="G150" s="7">
        <f t="shared" si="8"/>
        <v>12726000</v>
      </c>
      <c r="H150" s="96">
        <f t="shared" si="7"/>
        <v>0</v>
      </c>
      <c r="I150" s="3" t="s">
        <v>105</v>
      </c>
      <c r="K150" s="23"/>
    </row>
    <row r="151" spans="1:11" x14ac:dyDescent="0.35">
      <c r="A151" s="5">
        <v>1026</v>
      </c>
      <c r="B151" s="4">
        <v>70.8</v>
      </c>
      <c r="C151" s="4"/>
      <c r="D151" s="3" t="s">
        <v>118</v>
      </c>
      <c r="E151" s="7"/>
      <c r="F151" s="7">
        <v>85000000</v>
      </c>
      <c r="G151" s="7">
        <f t="shared" si="8"/>
        <v>12744000</v>
      </c>
      <c r="H151" s="96">
        <f t="shared" si="7"/>
        <v>0</v>
      </c>
      <c r="I151" s="3" t="s">
        <v>105</v>
      </c>
      <c r="K151" s="23"/>
    </row>
    <row r="152" spans="1:11" x14ac:dyDescent="0.35">
      <c r="A152" s="5">
        <v>1101</v>
      </c>
      <c r="B152" s="4">
        <v>102.7</v>
      </c>
      <c r="C152" s="4"/>
      <c r="D152" s="3" t="s">
        <v>110</v>
      </c>
      <c r="E152" s="7"/>
      <c r="F152" s="7">
        <v>125000000</v>
      </c>
      <c r="G152" s="7">
        <f t="shared" si="8"/>
        <v>18486000</v>
      </c>
      <c r="H152" s="96">
        <f t="shared" si="7"/>
        <v>0</v>
      </c>
      <c r="I152" s="3" t="s">
        <v>106</v>
      </c>
      <c r="K152" s="23"/>
    </row>
    <row r="153" spans="1:11" x14ac:dyDescent="0.35">
      <c r="A153" s="5">
        <v>1102</v>
      </c>
      <c r="B153" s="4">
        <v>31.9</v>
      </c>
      <c r="C153" s="4"/>
      <c r="D153" s="3" t="s">
        <v>111</v>
      </c>
      <c r="E153" s="7"/>
      <c r="F153" s="7">
        <v>35000000</v>
      </c>
      <c r="G153" s="7">
        <f t="shared" si="8"/>
        <v>5742000</v>
      </c>
      <c r="H153" s="96">
        <f t="shared" si="7"/>
        <v>0</v>
      </c>
      <c r="I153" s="3" t="s">
        <v>184</v>
      </c>
      <c r="K153" s="23"/>
    </row>
    <row r="154" spans="1:11" x14ac:dyDescent="0.35">
      <c r="A154" s="5">
        <v>1103</v>
      </c>
      <c r="B154" s="4">
        <v>31.9</v>
      </c>
      <c r="C154" s="4"/>
      <c r="D154" s="3" t="s">
        <v>111</v>
      </c>
      <c r="E154" s="7"/>
      <c r="F154" s="7">
        <v>35000000</v>
      </c>
      <c r="G154" s="7">
        <f t="shared" si="8"/>
        <v>5742000</v>
      </c>
      <c r="H154" s="96">
        <f t="shared" si="7"/>
        <v>0</v>
      </c>
      <c r="I154" s="3" t="s">
        <v>184</v>
      </c>
      <c r="K154" s="23"/>
    </row>
    <row r="155" spans="1:11" x14ac:dyDescent="0.35">
      <c r="A155" s="5">
        <v>1104</v>
      </c>
      <c r="B155" s="4">
        <v>36.5</v>
      </c>
      <c r="C155" s="4"/>
      <c r="D155" s="3" t="s">
        <v>112</v>
      </c>
      <c r="E155" s="7"/>
      <c r="F155" s="7">
        <v>35000000</v>
      </c>
      <c r="G155" s="7">
        <f t="shared" si="8"/>
        <v>6570000</v>
      </c>
      <c r="H155" s="96">
        <f t="shared" si="7"/>
        <v>0</v>
      </c>
      <c r="I155" s="3" t="s">
        <v>184</v>
      </c>
      <c r="K155" s="23"/>
    </row>
    <row r="156" spans="1:11" x14ac:dyDescent="0.35">
      <c r="A156" s="5">
        <v>1105</v>
      </c>
      <c r="B156" s="4">
        <v>107.2</v>
      </c>
      <c r="C156" s="4"/>
      <c r="D156" s="3" t="s">
        <v>113</v>
      </c>
      <c r="E156" s="7"/>
      <c r="F156" s="7">
        <v>125000000</v>
      </c>
      <c r="G156" s="7">
        <f t="shared" si="8"/>
        <v>19296000</v>
      </c>
      <c r="H156" s="96">
        <f t="shared" si="7"/>
        <v>0</v>
      </c>
      <c r="I156" s="3" t="s">
        <v>106</v>
      </c>
      <c r="K156" s="23"/>
    </row>
    <row r="157" spans="1:11" x14ac:dyDescent="0.35">
      <c r="A157" s="5">
        <v>1106</v>
      </c>
      <c r="B157" s="4">
        <v>48.6</v>
      </c>
      <c r="C157" s="4"/>
      <c r="D157" s="3" t="s">
        <v>114</v>
      </c>
      <c r="E157" s="7"/>
      <c r="F157" s="7">
        <v>40000000</v>
      </c>
      <c r="G157" s="7">
        <f t="shared" si="8"/>
        <v>8748000</v>
      </c>
      <c r="H157" s="96">
        <f t="shared" si="7"/>
        <v>0</v>
      </c>
      <c r="I157" s="3" t="s">
        <v>185</v>
      </c>
      <c r="K157" s="23"/>
    </row>
    <row r="158" spans="1:11" x14ac:dyDescent="0.35">
      <c r="A158" s="5">
        <v>1107</v>
      </c>
      <c r="B158" s="4">
        <v>73.8</v>
      </c>
      <c r="C158" s="4"/>
      <c r="D158" s="3" t="s">
        <v>115</v>
      </c>
      <c r="E158" s="7"/>
      <c r="F158" s="7">
        <v>85000000</v>
      </c>
      <c r="G158" s="7">
        <f t="shared" si="8"/>
        <v>13284000</v>
      </c>
      <c r="H158" s="96">
        <f t="shared" si="7"/>
        <v>0</v>
      </c>
      <c r="I158" s="3" t="s">
        <v>105</v>
      </c>
      <c r="K158" s="23"/>
    </row>
    <row r="159" spans="1:11" x14ac:dyDescent="0.35">
      <c r="A159" s="5">
        <v>1108</v>
      </c>
      <c r="B159" s="4">
        <v>73.8</v>
      </c>
      <c r="C159" s="4"/>
      <c r="D159" s="3" t="s">
        <v>115</v>
      </c>
      <c r="E159" s="7"/>
      <c r="F159" s="7">
        <v>85000000</v>
      </c>
      <c r="G159" s="7">
        <f t="shared" si="8"/>
        <v>13284000</v>
      </c>
      <c r="H159" s="96">
        <f t="shared" si="7"/>
        <v>0</v>
      </c>
      <c r="I159" s="3" t="s">
        <v>105</v>
      </c>
      <c r="K159" s="23"/>
    </row>
    <row r="160" spans="1:11" x14ac:dyDescent="0.35">
      <c r="A160" s="5">
        <v>1109</v>
      </c>
      <c r="B160" s="4">
        <v>73.8</v>
      </c>
      <c r="C160" s="4"/>
      <c r="D160" s="3" t="s">
        <v>115</v>
      </c>
      <c r="E160" s="7"/>
      <c r="F160" s="7">
        <v>85000000</v>
      </c>
      <c r="G160" s="7">
        <f t="shared" si="8"/>
        <v>13284000</v>
      </c>
      <c r="H160" s="96">
        <f t="shared" si="7"/>
        <v>0</v>
      </c>
      <c r="I160" s="3" t="s">
        <v>105</v>
      </c>
      <c r="K160" s="23"/>
    </row>
    <row r="161" spans="1:11" x14ac:dyDescent="0.35">
      <c r="A161" s="5">
        <v>1110</v>
      </c>
      <c r="B161" s="4">
        <v>67.7</v>
      </c>
      <c r="C161" s="4"/>
      <c r="D161" s="3" t="s">
        <v>116</v>
      </c>
      <c r="E161" s="7"/>
      <c r="F161" s="7">
        <v>85000000</v>
      </c>
      <c r="G161" s="7">
        <f t="shared" si="8"/>
        <v>12186000</v>
      </c>
      <c r="H161" s="96">
        <f t="shared" si="7"/>
        <v>0</v>
      </c>
      <c r="I161" s="3" t="s">
        <v>105</v>
      </c>
      <c r="K161" s="23"/>
    </row>
    <row r="162" spans="1:11" x14ac:dyDescent="0.35">
      <c r="A162" s="5">
        <v>1111</v>
      </c>
      <c r="B162" s="4">
        <v>68</v>
      </c>
      <c r="C162" s="4"/>
      <c r="D162" s="3" t="s">
        <v>116</v>
      </c>
      <c r="E162" s="7"/>
      <c r="F162" s="7">
        <v>85000000</v>
      </c>
      <c r="G162" s="7">
        <f t="shared" si="8"/>
        <v>12240000</v>
      </c>
      <c r="H162" s="96">
        <f t="shared" si="7"/>
        <v>0</v>
      </c>
      <c r="I162" s="3" t="s">
        <v>105</v>
      </c>
      <c r="K162" s="23"/>
    </row>
    <row r="163" spans="1:11" x14ac:dyDescent="0.35">
      <c r="A163" s="5">
        <v>1112</v>
      </c>
      <c r="B163" s="4">
        <v>52.2</v>
      </c>
      <c r="C163" s="4"/>
      <c r="D163" s="3" t="s">
        <v>126</v>
      </c>
      <c r="E163" s="7"/>
      <c r="F163" s="7">
        <v>40000000</v>
      </c>
      <c r="G163" s="7">
        <f t="shared" si="8"/>
        <v>9396000</v>
      </c>
      <c r="H163" s="96">
        <f t="shared" si="7"/>
        <v>0</v>
      </c>
      <c r="I163" s="3" t="s">
        <v>185</v>
      </c>
      <c r="K163" s="23"/>
    </row>
    <row r="164" spans="1:11" x14ac:dyDescent="0.35">
      <c r="A164" s="5" t="s">
        <v>59</v>
      </c>
      <c r="B164" s="4">
        <v>73.8</v>
      </c>
      <c r="C164" s="4"/>
      <c r="D164" s="3" t="s">
        <v>115</v>
      </c>
      <c r="E164" s="7"/>
      <c r="F164" s="7">
        <v>85000000</v>
      </c>
      <c r="G164" s="7">
        <f t="shared" si="8"/>
        <v>13284000</v>
      </c>
      <c r="H164" s="96">
        <f t="shared" si="7"/>
        <v>0</v>
      </c>
      <c r="I164" s="3" t="s">
        <v>105</v>
      </c>
      <c r="K164" s="23"/>
    </row>
    <row r="165" spans="1:11" x14ac:dyDescent="0.35">
      <c r="A165" s="5" t="s">
        <v>70</v>
      </c>
      <c r="B165" s="4">
        <v>129.19999999999999</v>
      </c>
      <c r="C165" s="4"/>
      <c r="D165" s="3" t="s">
        <v>117</v>
      </c>
      <c r="E165" s="7">
        <v>5145808000</v>
      </c>
      <c r="F165" s="7">
        <v>125000000</v>
      </c>
      <c r="G165" s="7">
        <f t="shared" si="8"/>
        <v>23255999.999999996</v>
      </c>
      <c r="H165" s="96">
        <f t="shared" si="7"/>
        <v>51458080</v>
      </c>
      <c r="I165" s="3" t="s">
        <v>106</v>
      </c>
      <c r="K165" s="23"/>
    </row>
    <row r="166" spans="1:11" x14ac:dyDescent="0.35">
      <c r="A166" s="5">
        <v>1115</v>
      </c>
      <c r="B166" s="4">
        <v>70.8</v>
      </c>
      <c r="C166" s="4"/>
      <c r="D166" s="3" t="s">
        <v>118</v>
      </c>
      <c r="E166" s="7">
        <v>2736240000</v>
      </c>
      <c r="F166" s="7">
        <v>85000000</v>
      </c>
      <c r="G166" s="7">
        <f t="shared" si="8"/>
        <v>12744000</v>
      </c>
      <c r="H166" s="96">
        <f t="shared" si="7"/>
        <v>27362400</v>
      </c>
      <c r="I166" s="3" t="s">
        <v>105</v>
      </c>
      <c r="K166" s="23"/>
    </row>
    <row r="167" spans="1:11" x14ac:dyDescent="0.35">
      <c r="A167" s="5">
        <v>1116</v>
      </c>
      <c r="B167" s="4">
        <v>70.8</v>
      </c>
      <c r="C167" s="4"/>
      <c r="D167" s="3" t="s">
        <v>118</v>
      </c>
      <c r="E167" s="7"/>
      <c r="F167" s="7">
        <v>85000000</v>
      </c>
      <c r="G167" s="7">
        <f t="shared" si="8"/>
        <v>12744000</v>
      </c>
      <c r="H167" s="96">
        <f t="shared" si="7"/>
        <v>0</v>
      </c>
      <c r="I167" s="3" t="s">
        <v>105</v>
      </c>
      <c r="K167" s="23"/>
    </row>
    <row r="168" spans="1:11" x14ac:dyDescent="0.35">
      <c r="A168" s="5">
        <v>1117</v>
      </c>
      <c r="B168" s="4">
        <v>70.8</v>
      </c>
      <c r="C168" s="4"/>
      <c r="D168" s="3" t="s">
        <v>118</v>
      </c>
      <c r="E168" s="7"/>
      <c r="F168" s="7">
        <v>85000000</v>
      </c>
      <c r="G168" s="7">
        <f t="shared" si="8"/>
        <v>12744000</v>
      </c>
      <c r="H168" s="96">
        <f t="shared" si="7"/>
        <v>0</v>
      </c>
      <c r="I168" s="3" t="s">
        <v>105</v>
      </c>
      <c r="K168" s="23"/>
    </row>
    <row r="169" spans="1:11" x14ac:dyDescent="0.35">
      <c r="A169" s="5">
        <v>1118</v>
      </c>
      <c r="B169" s="4">
        <v>70.8</v>
      </c>
      <c r="C169" s="4"/>
      <c r="D169" s="3" t="s">
        <v>118</v>
      </c>
      <c r="E169" s="7"/>
      <c r="F169" s="7">
        <v>85000000</v>
      </c>
      <c r="G169" s="7">
        <f t="shared" si="8"/>
        <v>12744000</v>
      </c>
      <c r="H169" s="96">
        <f t="shared" si="7"/>
        <v>0</v>
      </c>
      <c r="I169" s="3" t="s">
        <v>105</v>
      </c>
      <c r="K169" s="23"/>
    </row>
    <row r="170" spans="1:11" x14ac:dyDescent="0.35">
      <c r="A170" s="5">
        <v>1119</v>
      </c>
      <c r="B170" s="4">
        <v>46.5</v>
      </c>
      <c r="C170" s="4"/>
      <c r="D170" s="3" t="s">
        <v>119</v>
      </c>
      <c r="E170" s="7"/>
      <c r="F170" s="7">
        <v>40000000</v>
      </c>
      <c r="G170" s="7">
        <f t="shared" si="8"/>
        <v>8370000</v>
      </c>
      <c r="H170" s="96">
        <f t="shared" si="7"/>
        <v>0</v>
      </c>
      <c r="I170" s="3" t="s">
        <v>185</v>
      </c>
      <c r="K170" s="23"/>
    </row>
    <row r="171" spans="1:11" x14ac:dyDescent="0.35">
      <c r="A171" s="5">
        <v>1120</v>
      </c>
      <c r="B171" s="4">
        <v>30.3</v>
      </c>
      <c r="C171" s="4"/>
      <c r="D171" s="3" t="s">
        <v>120</v>
      </c>
      <c r="E171" s="7"/>
      <c r="F171" s="7">
        <v>35000000</v>
      </c>
      <c r="G171" s="7">
        <f t="shared" si="8"/>
        <v>5454000</v>
      </c>
      <c r="H171" s="96">
        <f t="shared" si="7"/>
        <v>0</v>
      </c>
      <c r="I171" s="3" t="s">
        <v>184</v>
      </c>
      <c r="K171" s="23"/>
    </row>
    <row r="172" spans="1:11" x14ac:dyDescent="0.35">
      <c r="A172" s="5">
        <v>1121</v>
      </c>
      <c r="B172" s="4">
        <v>66</v>
      </c>
      <c r="C172" s="4"/>
      <c r="D172" s="3" t="s">
        <v>121</v>
      </c>
      <c r="E172" s="7"/>
      <c r="F172" s="7">
        <v>85000000</v>
      </c>
      <c r="G172" s="7">
        <f t="shared" si="8"/>
        <v>11880000</v>
      </c>
      <c r="H172" s="96">
        <f t="shared" si="7"/>
        <v>0</v>
      </c>
      <c r="I172" s="3" t="s">
        <v>186</v>
      </c>
      <c r="K172" s="23"/>
    </row>
    <row r="173" spans="1:11" x14ac:dyDescent="0.35">
      <c r="A173" s="5">
        <v>1122</v>
      </c>
      <c r="B173" s="4">
        <v>70.8</v>
      </c>
      <c r="C173" s="4"/>
      <c r="D173" s="3" t="s">
        <v>118</v>
      </c>
      <c r="E173" s="7"/>
      <c r="F173" s="7">
        <v>85000000</v>
      </c>
      <c r="G173" s="7">
        <f t="shared" si="8"/>
        <v>12744000</v>
      </c>
      <c r="H173" s="96">
        <f t="shared" si="7"/>
        <v>0</v>
      </c>
      <c r="I173" s="3" t="s">
        <v>105</v>
      </c>
      <c r="K173" s="23"/>
    </row>
    <row r="174" spans="1:11" x14ac:dyDescent="0.35">
      <c r="A174" s="5">
        <v>1123</v>
      </c>
      <c r="B174" s="4">
        <v>70.8</v>
      </c>
      <c r="C174" s="4"/>
      <c r="D174" s="3" t="s">
        <v>118</v>
      </c>
      <c r="E174" s="7"/>
      <c r="F174" s="7">
        <v>85000000</v>
      </c>
      <c r="G174" s="7">
        <f t="shared" si="8"/>
        <v>12744000</v>
      </c>
      <c r="H174" s="96">
        <f t="shared" si="7"/>
        <v>0</v>
      </c>
      <c r="I174" s="3" t="s">
        <v>105</v>
      </c>
      <c r="K174" s="23"/>
    </row>
    <row r="175" spans="1:11" x14ac:dyDescent="0.35">
      <c r="A175" s="5">
        <v>1124</v>
      </c>
      <c r="B175" s="4">
        <v>70.8</v>
      </c>
      <c r="C175" s="4"/>
      <c r="D175" s="3" t="s">
        <v>118</v>
      </c>
      <c r="E175" s="7"/>
      <c r="F175" s="7">
        <v>85000000</v>
      </c>
      <c r="G175" s="7">
        <f t="shared" si="8"/>
        <v>12744000</v>
      </c>
      <c r="H175" s="96">
        <f t="shared" si="7"/>
        <v>0</v>
      </c>
      <c r="I175" s="3" t="s">
        <v>105</v>
      </c>
      <c r="K175" s="23"/>
    </row>
    <row r="176" spans="1:11" x14ac:dyDescent="0.35">
      <c r="A176" s="5">
        <v>1125</v>
      </c>
      <c r="B176" s="4">
        <v>70.7</v>
      </c>
      <c r="C176" s="4"/>
      <c r="D176" s="3" t="s">
        <v>118</v>
      </c>
      <c r="E176" s="7">
        <v>2736240000</v>
      </c>
      <c r="F176" s="7">
        <v>85000000</v>
      </c>
      <c r="G176" s="7">
        <f t="shared" si="8"/>
        <v>12726000</v>
      </c>
      <c r="H176" s="96">
        <f t="shared" si="7"/>
        <v>27362400</v>
      </c>
      <c r="I176" s="3" t="s">
        <v>105</v>
      </c>
      <c r="K176" s="23"/>
    </row>
    <row r="177" spans="1:11" x14ac:dyDescent="0.35">
      <c r="A177" s="5">
        <v>1126</v>
      </c>
      <c r="B177" s="4">
        <v>70.8</v>
      </c>
      <c r="C177" s="4"/>
      <c r="D177" s="3" t="s">
        <v>118</v>
      </c>
      <c r="E177" s="7"/>
      <c r="F177" s="7">
        <v>85000000</v>
      </c>
      <c r="G177" s="7">
        <f t="shared" si="8"/>
        <v>12744000</v>
      </c>
      <c r="H177" s="96">
        <f t="shared" si="7"/>
        <v>0</v>
      </c>
      <c r="I177" s="3" t="s">
        <v>105</v>
      </c>
      <c r="K177" s="23"/>
    </row>
    <row r="178" spans="1:11" x14ac:dyDescent="0.35">
      <c r="A178" s="5">
        <v>1201</v>
      </c>
      <c r="B178" s="4">
        <v>102.7</v>
      </c>
      <c r="C178" s="4"/>
      <c r="D178" s="3" t="s">
        <v>110</v>
      </c>
      <c r="E178" s="7"/>
      <c r="F178" s="7">
        <v>125000000</v>
      </c>
      <c r="G178" s="7">
        <f t="shared" si="8"/>
        <v>18486000</v>
      </c>
      <c r="H178" s="96">
        <f t="shared" si="7"/>
        <v>0</v>
      </c>
      <c r="I178" s="3" t="s">
        <v>106</v>
      </c>
      <c r="K178" s="23"/>
    </row>
    <row r="179" spans="1:11" x14ac:dyDescent="0.35">
      <c r="A179" s="5">
        <v>1202</v>
      </c>
      <c r="B179" s="4">
        <v>31.9</v>
      </c>
      <c r="C179" s="4"/>
      <c r="D179" s="3" t="s">
        <v>111</v>
      </c>
      <c r="E179" s="7"/>
      <c r="F179" s="7">
        <v>35000000</v>
      </c>
      <c r="G179" s="7">
        <f t="shared" si="8"/>
        <v>5742000</v>
      </c>
      <c r="H179" s="96">
        <f t="shared" si="7"/>
        <v>0</v>
      </c>
      <c r="I179" s="3" t="s">
        <v>184</v>
      </c>
      <c r="K179" s="23"/>
    </row>
    <row r="180" spans="1:11" x14ac:dyDescent="0.35">
      <c r="A180" s="5">
        <v>1203</v>
      </c>
      <c r="B180" s="4">
        <v>31.9</v>
      </c>
      <c r="C180" s="4"/>
      <c r="D180" s="3" t="s">
        <v>111</v>
      </c>
      <c r="E180" s="7"/>
      <c r="F180" s="7">
        <v>35000000</v>
      </c>
      <c r="G180" s="7">
        <f t="shared" si="8"/>
        <v>5742000</v>
      </c>
      <c r="H180" s="96">
        <f t="shared" si="7"/>
        <v>0</v>
      </c>
      <c r="I180" s="3" t="s">
        <v>184</v>
      </c>
      <c r="K180" s="23"/>
    </row>
    <row r="181" spans="1:11" x14ac:dyDescent="0.35">
      <c r="A181" s="5">
        <v>1204</v>
      </c>
      <c r="B181" s="4">
        <v>36.5</v>
      </c>
      <c r="C181" s="4"/>
      <c r="D181" s="3" t="s">
        <v>112</v>
      </c>
      <c r="E181" s="7"/>
      <c r="F181" s="7">
        <v>35000000</v>
      </c>
      <c r="G181" s="7">
        <f t="shared" si="8"/>
        <v>6570000</v>
      </c>
      <c r="H181" s="96">
        <f t="shared" si="7"/>
        <v>0</v>
      </c>
      <c r="I181" s="3" t="s">
        <v>184</v>
      </c>
      <c r="K181" s="23"/>
    </row>
    <row r="182" spans="1:11" x14ac:dyDescent="0.35">
      <c r="A182" s="5">
        <v>1205</v>
      </c>
      <c r="B182" s="4">
        <v>107.2</v>
      </c>
      <c r="C182" s="4"/>
      <c r="D182" s="3" t="s">
        <v>113</v>
      </c>
      <c r="E182" s="7"/>
      <c r="F182" s="7">
        <v>125000000</v>
      </c>
      <c r="G182" s="7">
        <f t="shared" si="8"/>
        <v>19296000</v>
      </c>
      <c r="H182" s="96">
        <f t="shared" si="7"/>
        <v>0</v>
      </c>
      <c r="I182" s="3" t="s">
        <v>106</v>
      </c>
      <c r="K182" s="23"/>
    </row>
    <row r="183" spans="1:11" x14ac:dyDescent="0.35">
      <c r="A183" s="5">
        <v>1206</v>
      </c>
      <c r="B183" s="4">
        <v>48.6</v>
      </c>
      <c r="C183" s="4"/>
      <c r="D183" s="3" t="s">
        <v>114</v>
      </c>
      <c r="E183" s="7"/>
      <c r="F183" s="7">
        <v>40000000</v>
      </c>
      <c r="G183" s="7">
        <f t="shared" si="8"/>
        <v>8748000</v>
      </c>
      <c r="H183" s="96">
        <f t="shared" si="7"/>
        <v>0</v>
      </c>
      <c r="I183" s="3" t="s">
        <v>185</v>
      </c>
      <c r="K183" s="23"/>
    </row>
    <row r="184" spans="1:11" x14ac:dyDescent="0.35">
      <c r="A184" s="5">
        <v>1207</v>
      </c>
      <c r="B184" s="4">
        <v>73.8</v>
      </c>
      <c r="C184" s="4"/>
      <c r="D184" s="3" t="s">
        <v>115</v>
      </c>
      <c r="E184" s="7"/>
      <c r="F184" s="7">
        <v>85000000</v>
      </c>
      <c r="G184" s="7">
        <f t="shared" si="8"/>
        <v>13284000</v>
      </c>
      <c r="H184" s="96">
        <f t="shared" si="7"/>
        <v>0</v>
      </c>
      <c r="I184" s="3" t="s">
        <v>105</v>
      </c>
      <c r="K184" s="23"/>
    </row>
    <row r="185" spans="1:11" x14ac:dyDescent="0.35">
      <c r="A185" s="5">
        <v>1208</v>
      </c>
      <c r="B185" s="4">
        <v>73.8</v>
      </c>
      <c r="C185" s="4"/>
      <c r="D185" s="3" t="s">
        <v>115</v>
      </c>
      <c r="E185" s="7"/>
      <c r="F185" s="7">
        <v>85000000</v>
      </c>
      <c r="G185" s="7">
        <f t="shared" si="8"/>
        <v>13284000</v>
      </c>
      <c r="H185" s="96">
        <f t="shared" si="7"/>
        <v>0</v>
      </c>
      <c r="I185" s="3" t="s">
        <v>105</v>
      </c>
      <c r="K185" s="23"/>
    </row>
    <row r="186" spans="1:11" x14ac:dyDescent="0.35">
      <c r="A186" s="5">
        <v>1209</v>
      </c>
      <c r="B186" s="4">
        <v>73.8</v>
      </c>
      <c r="C186" s="4"/>
      <c r="D186" s="3" t="s">
        <v>115</v>
      </c>
      <c r="E186" s="7"/>
      <c r="F186" s="7">
        <v>85000000</v>
      </c>
      <c r="G186" s="7">
        <f t="shared" si="8"/>
        <v>13284000</v>
      </c>
      <c r="H186" s="96">
        <f t="shared" si="7"/>
        <v>0</v>
      </c>
      <c r="I186" s="3" t="s">
        <v>105</v>
      </c>
      <c r="K186" s="23"/>
    </row>
    <row r="187" spans="1:11" x14ac:dyDescent="0.35">
      <c r="A187" s="5">
        <v>1210</v>
      </c>
      <c r="B187" s="4">
        <v>67.7</v>
      </c>
      <c r="C187" s="4"/>
      <c r="D187" s="3" t="s">
        <v>116</v>
      </c>
      <c r="E187" s="7"/>
      <c r="F187" s="7">
        <v>85000000</v>
      </c>
      <c r="G187" s="7">
        <f t="shared" si="8"/>
        <v>12186000</v>
      </c>
      <c r="H187" s="96">
        <f t="shared" si="7"/>
        <v>0</v>
      </c>
      <c r="I187" s="3" t="s">
        <v>105</v>
      </c>
      <c r="K187" s="23"/>
    </row>
    <row r="188" spans="1:11" x14ac:dyDescent="0.35">
      <c r="A188" s="5">
        <v>1211</v>
      </c>
      <c r="B188" s="4">
        <v>68</v>
      </c>
      <c r="C188" s="4"/>
      <c r="D188" s="3" t="s">
        <v>116</v>
      </c>
      <c r="E188" s="7"/>
      <c r="F188" s="7">
        <v>85000000</v>
      </c>
      <c r="G188" s="7">
        <f t="shared" si="8"/>
        <v>12240000</v>
      </c>
      <c r="H188" s="96">
        <f t="shared" si="7"/>
        <v>0</v>
      </c>
      <c r="I188" s="3" t="s">
        <v>105</v>
      </c>
      <c r="K188" s="23"/>
    </row>
    <row r="189" spans="1:11" x14ac:dyDescent="0.35">
      <c r="A189" s="5">
        <v>1212</v>
      </c>
      <c r="B189" s="4">
        <v>52.2</v>
      </c>
      <c r="C189" s="4"/>
      <c r="D189" s="3" t="s">
        <v>126</v>
      </c>
      <c r="E189" s="7"/>
      <c r="F189" s="7">
        <v>40000000</v>
      </c>
      <c r="G189" s="7">
        <f t="shared" si="8"/>
        <v>9396000</v>
      </c>
      <c r="H189" s="96">
        <f t="shared" si="7"/>
        <v>0</v>
      </c>
      <c r="I189" s="3" t="s">
        <v>185</v>
      </c>
      <c r="K189" s="23"/>
    </row>
    <row r="190" spans="1:11" x14ac:dyDescent="0.35">
      <c r="A190" s="5" t="s">
        <v>122</v>
      </c>
      <c r="B190" s="4">
        <v>73.8</v>
      </c>
      <c r="C190" s="4"/>
      <c r="D190" s="3" t="s">
        <v>115</v>
      </c>
      <c r="E190" s="7"/>
      <c r="F190" s="7">
        <v>85000000</v>
      </c>
      <c r="G190" s="7">
        <f t="shared" si="8"/>
        <v>13284000</v>
      </c>
      <c r="H190" s="96">
        <f t="shared" si="7"/>
        <v>0</v>
      </c>
      <c r="I190" s="3" t="s">
        <v>105</v>
      </c>
      <c r="K190" s="23"/>
    </row>
    <row r="191" spans="1:11" x14ac:dyDescent="0.35">
      <c r="A191" s="5" t="s">
        <v>123</v>
      </c>
      <c r="B191" s="4">
        <v>129.19999999999999</v>
      </c>
      <c r="C191" s="4"/>
      <c r="D191" s="3" t="s">
        <v>117</v>
      </c>
      <c r="E191" s="7"/>
      <c r="F191" s="7">
        <v>125000000</v>
      </c>
      <c r="G191" s="7">
        <f t="shared" si="8"/>
        <v>23255999.999999996</v>
      </c>
      <c r="H191" s="96">
        <f t="shared" si="7"/>
        <v>0</v>
      </c>
      <c r="I191" s="3" t="s">
        <v>106</v>
      </c>
      <c r="K191" s="23"/>
    </row>
    <row r="192" spans="1:11" x14ac:dyDescent="0.35">
      <c r="A192" s="5">
        <v>1215</v>
      </c>
      <c r="B192" s="4">
        <v>70.8</v>
      </c>
      <c r="C192" s="4"/>
      <c r="D192" s="3" t="s">
        <v>118</v>
      </c>
      <c r="E192" s="7"/>
      <c r="F192" s="7">
        <v>85000000</v>
      </c>
      <c r="G192" s="7">
        <f t="shared" si="8"/>
        <v>12744000</v>
      </c>
      <c r="H192" s="96">
        <f t="shared" si="7"/>
        <v>0</v>
      </c>
      <c r="I192" s="3" t="s">
        <v>105</v>
      </c>
      <c r="K192" s="23"/>
    </row>
    <row r="193" spans="1:11" x14ac:dyDescent="0.35">
      <c r="A193" s="5">
        <v>1216</v>
      </c>
      <c r="B193" s="4">
        <v>70.8</v>
      </c>
      <c r="C193" s="4"/>
      <c r="D193" s="3" t="s">
        <v>118</v>
      </c>
      <c r="E193" s="7"/>
      <c r="F193" s="7">
        <v>85000000</v>
      </c>
      <c r="G193" s="7">
        <f t="shared" si="8"/>
        <v>12744000</v>
      </c>
      <c r="H193" s="96">
        <f t="shared" si="7"/>
        <v>0</v>
      </c>
      <c r="I193" s="3" t="s">
        <v>105</v>
      </c>
      <c r="K193" s="23"/>
    </row>
    <row r="194" spans="1:11" x14ac:dyDescent="0.35">
      <c r="A194" s="5">
        <v>1217</v>
      </c>
      <c r="B194" s="4">
        <v>70.8</v>
      </c>
      <c r="C194" s="4"/>
      <c r="D194" s="3" t="s">
        <v>118</v>
      </c>
      <c r="E194" s="7"/>
      <c r="F194" s="7">
        <v>85000000</v>
      </c>
      <c r="G194" s="7">
        <f t="shared" si="8"/>
        <v>12744000</v>
      </c>
      <c r="H194" s="96">
        <f t="shared" si="7"/>
        <v>0</v>
      </c>
      <c r="I194" s="3" t="s">
        <v>105</v>
      </c>
      <c r="K194" s="23"/>
    </row>
    <row r="195" spans="1:11" x14ac:dyDescent="0.35">
      <c r="A195" s="5">
        <v>1218</v>
      </c>
      <c r="B195" s="4">
        <v>70.8</v>
      </c>
      <c r="C195" s="4"/>
      <c r="D195" s="3" t="s">
        <v>118</v>
      </c>
      <c r="E195" s="7"/>
      <c r="F195" s="7">
        <v>85000000</v>
      </c>
      <c r="G195" s="7">
        <f t="shared" si="8"/>
        <v>12744000</v>
      </c>
      <c r="H195" s="96">
        <f t="shared" si="7"/>
        <v>0</v>
      </c>
      <c r="I195" s="3" t="s">
        <v>105</v>
      </c>
      <c r="K195" s="23"/>
    </row>
    <row r="196" spans="1:11" x14ac:dyDescent="0.35">
      <c r="A196" s="5">
        <v>1219</v>
      </c>
      <c r="B196" s="4">
        <v>46.5</v>
      </c>
      <c r="C196" s="4"/>
      <c r="D196" s="3" t="s">
        <v>119</v>
      </c>
      <c r="E196" s="7"/>
      <c r="F196" s="7">
        <v>40000000</v>
      </c>
      <c r="G196" s="7">
        <f t="shared" si="8"/>
        <v>8370000</v>
      </c>
      <c r="H196" s="96">
        <f t="shared" ref="H196:H259" si="9">E196*1%</f>
        <v>0</v>
      </c>
      <c r="I196" s="3" t="s">
        <v>185</v>
      </c>
      <c r="K196" s="23"/>
    </row>
    <row r="197" spans="1:11" x14ac:dyDescent="0.35">
      <c r="A197" s="5">
        <v>1220</v>
      </c>
      <c r="B197" s="4">
        <v>30.3</v>
      </c>
      <c r="C197" s="4"/>
      <c r="D197" s="3" t="s">
        <v>120</v>
      </c>
      <c r="E197" s="7"/>
      <c r="F197" s="7">
        <v>35000000</v>
      </c>
      <c r="G197" s="7">
        <f t="shared" si="8"/>
        <v>5454000</v>
      </c>
      <c r="H197" s="96">
        <f t="shared" si="9"/>
        <v>0</v>
      </c>
      <c r="I197" s="3" t="s">
        <v>184</v>
      </c>
      <c r="K197" s="23"/>
    </row>
    <row r="198" spans="1:11" x14ac:dyDescent="0.35">
      <c r="A198" s="5">
        <v>1221</v>
      </c>
      <c r="B198" s="4">
        <v>66</v>
      </c>
      <c r="C198" s="4"/>
      <c r="D198" s="3" t="s">
        <v>121</v>
      </c>
      <c r="E198" s="7"/>
      <c r="F198" s="7">
        <v>85000000</v>
      </c>
      <c r="G198" s="7">
        <f t="shared" si="8"/>
        <v>11880000</v>
      </c>
      <c r="H198" s="96">
        <f t="shared" si="9"/>
        <v>0</v>
      </c>
      <c r="I198" s="3" t="s">
        <v>186</v>
      </c>
      <c r="K198" s="23"/>
    </row>
    <row r="199" spans="1:11" x14ac:dyDescent="0.35">
      <c r="A199" s="5">
        <v>1222</v>
      </c>
      <c r="B199" s="4">
        <v>70.8</v>
      </c>
      <c r="C199" s="4"/>
      <c r="D199" s="3" t="s">
        <v>118</v>
      </c>
      <c r="E199" s="7"/>
      <c r="F199" s="7">
        <v>85000000</v>
      </c>
      <c r="G199" s="7">
        <f t="shared" si="8"/>
        <v>12744000</v>
      </c>
      <c r="H199" s="96">
        <f t="shared" si="9"/>
        <v>0</v>
      </c>
      <c r="I199" s="3" t="s">
        <v>105</v>
      </c>
      <c r="K199" s="23"/>
    </row>
    <row r="200" spans="1:11" x14ac:dyDescent="0.35">
      <c r="A200" s="5">
        <v>1223</v>
      </c>
      <c r="B200" s="4">
        <v>70.8</v>
      </c>
      <c r="C200" s="4"/>
      <c r="D200" s="3" t="s">
        <v>118</v>
      </c>
      <c r="E200" s="7">
        <v>2751240000</v>
      </c>
      <c r="F200" s="7">
        <v>85000000</v>
      </c>
      <c r="G200" s="7">
        <f t="shared" si="8"/>
        <v>12744000</v>
      </c>
      <c r="H200" s="96">
        <f t="shared" si="9"/>
        <v>27512400</v>
      </c>
      <c r="I200" s="3" t="s">
        <v>105</v>
      </c>
      <c r="K200" s="23"/>
    </row>
    <row r="201" spans="1:11" x14ac:dyDescent="0.35">
      <c r="A201" s="5">
        <v>1224</v>
      </c>
      <c r="B201" s="4">
        <v>70.8</v>
      </c>
      <c r="C201" s="4"/>
      <c r="D201" s="3" t="s">
        <v>118</v>
      </c>
      <c r="E201" s="7"/>
      <c r="F201" s="7">
        <v>85000000</v>
      </c>
      <c r="G201" s="7">
        <f t="shared" si="8"/>
        <v>12744000</v>
      </c>
      <c r="H201" s="96">
        <f t="shared" si="9"/>
        <v>0</v>
      </c>
      <c r="I201" s="3" t="s">
        <v>105</v>
      </c>
      <c r="K201" s="23"/>
    </row>
    <row r="202" spans="1:11" x14ac:dyDescent="0.35">
      <c r="A202" s="5">
        <v>1225</v>
      </c>
      <c r="B202" s="4">
        <v>70.7</v>
      </c>
      <c r="C202" s="4"/>
      <c r="D202" s="3" t="s">
        <v>118</v>
      </c>
      <c r="E202" s="7"/>
      <c r="F202" s="7">
        <v>85000000</v>
      </c>
      <c r="G202" s="7">
        <f t="shared" si="8"/>
        <v>12726000</v>
      </c>
      <c r="H202" s="96">
        <f t="shared" si="9"/>
        <v>0</v>
      </c>
      <c r="I202" s="3" t="s">
        <v>105</v>
      </c>
      <c r="K202" s="23"/>
    </row>
    <row r="203" spans="1:11" x14ac:dyDescent="0.35">
      <c r="A203" s="5">
        <v>1226</v>
      </c>
      <c r="B203" s="4">
        <v>70.8</v>
      </c>
      <c r="C203" s="4"/>
      <c r="D203" s="3" t="s">
        <v>118</v>
      </c>
      <c r="E203" s="7">
        <v>2623800000</v>
      </c>
      <c r="F203" s="7">
        <v>85000000</v>
      </c>
      <c r="G203" s="7">
        <f t="shared" si="8"/>
        <v>12744000</v>
      </c>
      <c r="H203" s="96">
        <f t="shared" si="9"/>
        <v>26238000</v>
      </c>
      <c r="I203" s="3" t="s">
        <v>105</v>
      </c>
      <c r="K203" s="23"/>
    </row>
    <row r="204" spans="1:11" x14ac:dyDescent="0.35">
      <c r="A204" s="5" t="s">
        <v>14</v>
      </c>
      <c r="B204" s="4">
        <v>102.7</v>
      </c>
      <c r="C204" s="4"/>
      <c r="D204" s="3" t="s">
        <v>110</v>
      </c>
      <c r="E204" s="7"/>
      <c r="F204" s="7">
        <v>125000000</v>
      </c>
      <c r="G204" s="7">
        <f t="shared" si="8"/>
        <v>18486000</v>
      </c>
      <c r="H204" s="96">
        <f t="shared" si="9"/>
        <v>0</v>
      </c>
      <c r="I204" s="3" t="s">
        <v>106</v>
      </c>
      <c r="K204" s="23"/>
    </row>
    <row r="205" spans="1:11" x14ac:dyDescent="0.35">
      <c r="A205" s="5" t="s">
        <v>32</v>
      </c>
      <c r="B205" s="4">
        <v>31.9</v>
      </c>
      <c r="C205" s="4"/>
      <c r="D205" s="3" t="s">
        <v>111</v>
      </c>
      <c r="E205" s="7"/>
      <c r="F205" s="7">
        <v>35000000</v>
      </c>
      <c r="G205" s="7">
        <f t="shared" si="8"/>
        <v>5742000</v>
      </c>
      <c r="H205" s="96">
        <f t="shared" si="9"/>
        <v>0</v>
      </c>
      <c r="I205" s="3" t="s">
        <v>184</v>
      </c>
      <c r="K205" s="23"/>
    </row>
    <row r="206" spans="1:11" x14ac:dyDescent="0.35">
      <c r="A206" s="5" t="s">
        <v>33</v>
      </c>
      <c r="B206" s="4">
        <v>31.9</v>
      </c>
      <c r="C206" s="4"/>
      <c r="D206" s="3" t="s">
        <v>111</v>
      </c>
      <c r="E206" s="7"/>
      <c r="F206" s="7">
        <v>35000000</v>
      </c>
      <c r="G206" s="7">
        <f t="shared" si="8"/>
        <v>5742000</v>
      </c>
      <c r="H206" s="96">
        <f t="shared" si="9"/>
        <v>0</v>
      </c>
      <c r="I206" s="3" t="s">
        <v>184</v>
      </c>
      <c r="K206" s="23"/>
    </row>
    <row r="207" spans="1:11" x14ac:dyDescent="0.35">
      <c r="A207" s="5" t="s">
        <v>34</v>
      </c>
      <c r="B207" s="4">
        <v>36.5</v>
      </c>
      <c r="C207" s="4"/>
      <c r="D207" s="3" t="s">
        <v>112</v>
      </c>
      <c r="E207" s="7"/>
      <c r="F207" s="7">
        <v>35000000</v>
      </c>
      <c r="G207" s="7">
        <f t="shared" si="8"/>
        <v>6570000</v>
      </c>
      <c r="H207" s="96">
        <f t="shared" si="9"/>
        <v>0</v>
      </c>
      <c r="I207" s="3" t="s">
        <v>184</v>
      </c>
      <c r="K207" s="23"/>
    </row>
    <row r="208" spans="1:11" x14ac:dyDescent="0.35">
      <c r="A208" s="5" t="s">
        <v>35</v>
      </c>
      <c r="B208" s="4">
        <v>107.2</v>
      </c>
      <c r="C208" s="4"/>
      <c r="D208" s="3" t="s">
        <v>113</v>
      </c>
      <c r="E208" s="7">
        <v>4243344000</v>
      </c>
      <c r="F208" s="7">
        <v>125000000</v>
      </c>
      <c r="G208" s="7">
        <f t="shared" si="8"/>
        <v>19296000</v>
      </c>
      <c r="H208" s="96">
        <f t="shared" si="9"/>
        <v>42433440</v>
      </c>
      <c r="I208" s="3" t="s">
        <v>106</v>
      </c>
      <c r="K208" s="23"/>
    </row>
    <row r="209" spans="1:11" x14ac:dyDescent="0.35">
      <c r="A209" s="5" t="s">
        <v>36</v>
      </c>
      <c r="B209" s="4">
        <v>48.6</v>
      </c>
      <c r="C209" s="4"/>
      <c r="D209" s="3" t="s">
        <v>114</v>
      </c>
      <c r="E209" s="7"/>
      <c r="F209" s="7">
        <v>40000000</v>
      </c>
      <c r="G209" s="7">
        <f t="shared" si="8"/>
        <v>8748000</v>
      </c>
      <c r="H209" s="96">
        <f t="shared" si="9"/>
        <v>0</v>
      </c>
      <c r="I209" s="3" t="s">
        <v>185</v>
      </c>
      <c r="K209" s="23"/>
    </row>
    <row r="210" spans="1:11" x14ac:dyDescent="0.35">
      <c r="A210" s="5" t="s">
        <v>37</v>
      </c>
      <c r="B210" s="4">
        <v>73.8</v>
      </c>
      <c r="C210" s="4"/>
      <c r="D210" s="3" t="s">
        <v>115</v>
      </c>
      <c r="E210" s="7"/>
      <c r="F210" s="7">
        <v>85000000</v>
      </c>
      <c r="G210" s="7">
        <f t="shared" ref="G210:G273" si="10">(B210*15000)*12</f>
        <v>13284000</v>
      </c>
      <c r="H210" s="96">
        <f t="shared" si="9"/>
        <v>0</v>
      </c>
      <c r="I210" s="3" t="s">
        <v>105</v>
      </c>
      <c r="K210" s="23"/>
    </row>
    <row r="211" spans="1:11" x14ac:dyDescent="0.35">
      <c r="A211" s="5" t="s">
        <v>38</v>
      </c>
      <c r="B211" s="4">
        <v>73.8</v>
      </c>
      <c r="C211" s="4"/>
      <c r="D211" s="3" t="s">
        <v>115</v>
      </c>
      <c r="E211" s="7">
        <v>2799936000</v>
      </c>
      <c r="F211" s="7">
        <v>85000000</v>
      </c>
      <c r="G211" s="7">
        <f t="shared" si="10"/>
        <v>13284000</v>
      </c>
      <c r="H211" s="96">
        <f t="shared" si="9"/>
        <v>27999360</v>
      </c>
      <c r="I211" s="3" t="s">
        <v>105</v>
      </c>
      <c r="K211" s="23"/>
    </row>
    <row r="212" spans="1:11" x14ac:dyDescent="0.35">
      <c r="A212" s="5" t="s">
        <v>39</v>
      </c>
      <c r="B212" s="4">
        <v>73.8</v>
      </c>
      <c r="C212" s="4"/>
      <c r="D212" s="3" t="s">
        <v>115</v>
      </c>
      <c r="E212" s="7"/>
      <c r="F212" s="7">
        <v>85000000</v>
      </c>
      <c r="G212" s="7">
        <f t="shared" si="10"/>
        <v>13284000</v>
      </c>
      <c r="H212" s="96">
        <f t="shared" si="9"/>
        <v>0</v>
      </c>
      <c r="I212" s="3" t="s">
        <v>105</v>
      </c>
      <c r="K212" s="23"/>
    </row>
    <row r="213" spans="1:11" x14ac:dyDescent="0.35">
      <c r="A213" s="5" t="s">
        <v>40</v>
      </c>
      <c r="B213" s="4">
        <v>67.7</v>
      </c>
      <c r="C213" s="4"/>
      <c r="D213" s="3" t="s">
        <v>116</v>
      </c>
      <c r="E213" s="7"/>
      <c r="F213" s="7">
        <v>85000000</v>
      </c>
      <c r="G213" s="7">
        <f t="shared" si="10"/>
        <v>12186000</v>
      </c>
      <c r="H213" s="96">
        <f t="shared" si="9"/>
        <v>0</v>
      </c>
      <c r="I213" s="3" t="s">
        <v>105</v>
      </c>
      <c r="K213" s="23"/>
    </row>
    <row r="214" spans="1:11" x14ac:dyDescent="0.35">
      <c r="A214" s="5" t="s">
        <v>41</v>
      </c>
      <c r="B214" s="4">
        <v>68</v>
      </c>
      <c r="C214" s="4"/>
      <c r="D214" s="3" t="s">
        <v>116</v>
      </c>
      <c r="E214" s="7"/>
      <c r="F214" s="7">
        <v>85000000</v>
      </c>
      <c r="G214" s="7">
        <f t="shared" si="10"/>
        <v>12240000</v>
      </c>
      <c r="H214" s="96">
        <f t="shared" si="9"/>
        <v>0</v>
      </c>
      <c r="I214" s="3" t="s">
        <v>105</v>
      </c>
      <c r="K214" s="23"/>
    </row>
    <row r="215" spans="1:11" x14ac:dyDescent="0.35">
      <c r="A215" s="5" t="s">
        <v>138</v>
      </c>
      <c r="B215" s="4">
        <v>52.2</v>
      </c>
      <c r="C215" s="4"/>
      <c r="D215" s="3" t="s">
        <v>126</v>
      </c>
      <c r="E215" s="7"/>
      <c r="F215" s="7">
        <v>40000000</v>
      </c>
      <c r="G215" s="7">
        <f t="shared" si="10"/>
        <v>9396000</v>
      </c>
      <c r="H215" s="96">
        <f t="shared" si="9"/>
        <v>0</v>
      </c>
      <c r="I215" s="3" t="s">
        <v>185</v>
      </c>
      <c r="K215" s="23"/>
    </row>
    <row r="216" spans="1:11" x14ac:dyDescent="0.35">
      <c r="A216" s="5" t="s">
        <v>58</v>
      </c>
      <c r="B216" s="4">
        <v>73.8</v>
      </c>
      <c r="C216" s="4"/>
      <c r="D216" s="3" t="s">
        <v>115</v>
      </c>
      <c r="E216" s="7"/>
      <c r="F216" s="7">
        <v>85000000</v>
      </c>
      <c r="G216" s="7">
        <f t="shared" si="10"/>
        <v>13284000</v>
      </c>
      <c r="H216" s="96">
        <f t="shared" si="9"/>
        <v>0</v>
      </c>
      <c r="I216" s="3" t="s">
        <v>105</v>
      </c>
      <c r="K216" s="23"/>
    </row>
    <row r="217" spans="1:11" x14ac:dyDescent="0.35">
      <c r="A217" s="5" t="s">
        <v>71</v>
      </c>
      <c r="B217" s="4">
        <v>129.19999999999999</v>
      </c>
      <c r="C217" s="4"/>
      <c r="D217" s="3" t="s">
        <v>117</v>
      </c>
      <c r="E217" s="7"/>
      <c r="F217" s="7">
        <v>125000000</v>
      </c>
      <c r="G217" s="7">
        <f t="shared" si="10"/>
        <v>23255999.999999996</v>
      </c>
      <c r="H217" s="96">
        <f t="shared" si="9"/>
        <v>0</v>
      </c>
      <c r="I217" s="3" t="s">
        <v>106</v>
      </c>
      <c r="K217" s="23"/>
    </row>
    <row r="218" spans="1:11" x14ac:dyDescent="0.35">
      <c r="A218" s="5" t="s">
        <v>42</v>
      </c>
      <c r="B218" s="4">
        <v>70.8</v>
      </c>
      <c r="C218" s="4"/>
      <c r="D218" s="3" t="s">
        <v>118</v>
      </c>
      <c r="E218" s="7"/>
      <c r="F218" s="7">
        <v>85000000</v>
      </c>
      <c r="G218" s="7">
        <f t="shared" si="10"/>
        <v>12744000</v>
      </c>
      <c r="H218" s="96">
        <f t="shared" si="9"/>
        <v>0</v>
      </c>
      <c r="I218" s="3" t="s">
        <v>105</v>
      </c>
      <c r="K218" s="23"/>
    </row>
    <row r="219" spans="1:11" x14ac:dyDescent="0.35">
      <c r="A219" s="5" t="s">
        <v>43</v>
      </c>
      <c r="B219" s="4">
        <v>70.8</v>
      </c>
      <c r="C219" s="4"/>
      <c r="D219" s="3" t="s">
        <v>118</v>
      </c>
      <c r="E219" s="7"/>
      <c r="F219" s="7">
        <v>85000000</v>
      </c>
      <c r="G219" s="7">
        <f t="shared" si="10"/>
        <v>12744000</v>
      </c>
      <c r="H219" s="96">
        <f t="shared" si="9"/>
        <v>0</v>
      </c>
      <c r="I219" s="3" t="s">
        <v>105</v>
      </c>
      <c r="K219" s="23"/>
    </row>
    <row r="220" spans="1:11" x14ac:dyDescent="0.35">
      <c r="A220" s="5" t="s">
        <v>44</v>
      </c>
      <c r="B220" s="4">
        <v>70.8</v>
      </c>
      <c r="C220" s="4"/>
      <c r="D220" s="3" t="s">
        <v>118</v>
      </c>
      <c r="E220" s="7"/>
      <c r="F220" s="7">
        <v>85000000</v>
      </c>
      <c r="G220" s="7">
        <f t="shared" si="10"/>
        <v>12744000</v>
      </c>
      <c r="H220" s="96">
        <f t="shared" si="9"/>
        <v>0</v>
      </c>
      <c r="I220" s="3" t="s">
        <v>105</v>
      </c>
      <c r="K220" s="23"/>
    </row>
    <row r="221" spans="1:11" x14ac:dyDescent="0.35">
      <c r="A221" s="5" t="s">
        <v>45</v>
      </c>
      <c r="B221" s="4">
        <v>70.8</v>
      </c>
      <c r="C221" s="4"/>
      <c r="D221" s="3" t="s">
        <v>118</v>
      </c>
      <c r="E221" s="7"/>
      <c r="F221" s="7">
        <v>85000000</v>
      </c>
      <c r="G221" s="7">
        <f t="shared" si="10"/>
        <v>12744000</v>
      </c>
      <c r="H221" s="96">
        <f t="shared" si="9"/>
        <v>0</v>
      </c>
      <c r="I221" s="3" t="s">
        <v>105</v>
      </c>
      <c r="K221" s="23"/>
    </row>
    <row r="222" spans="1:11" x14ac:dyDescent="0.35">
      <c r="A222" s="5" t="s">
        <v>46</v>
      </c>
      <c r="B222" s="4">
        <v>46.5</v>
      </c>
      <c r="C222" s="4"/>
      <c r="D222" s="3" t="s">
        <v>119</v>
      </c>
      <c r="E222" s="7"/>
      <c r="F222" s="7">
        <v>40000000</v>
      </c>
      <c r="G222" s="7">
        <f t="shared" si="10"/>
        <v>8370000</v>
      </c>
      <c r="H222" s="96">
        <f t="shared" si="9"/>
        <v>0</v>
      </c>
      <c r="I222" s="3" t="s">
        <v>185</v>
      </c>
      <c r="K222" s="23"/>
    </row>
    <row r="223" spans="1:11" x14ac:dyDescent="0.35">
      <c r="A223" s="5" t="s">
        <v>47</v>
      </c>
      <c r="B223" s="4">
        <v>30.3</v>
      </c>
      <c r="C223" s="4"/>
      <c r="D223" s="3" t="s">
        <v>120</v>
      </c>
      <c r="E223" s="7"/>
      <c r="F223" s="7">
        <v>35000000</v>
      </c>
      <c r="G223" s="7">
        <f t="shared" si="10"/>
        <v>5454000</v>
      </c>
      <c r="H223" s="96">
        <f t="shared" si="9"/>
        <v>0</v>
      </c>
      <c r="I223" s="3" t="s">
        <v>184</v>
      </c>
      <c r="K223" s="23"/>
    </row>
    <row r="224" spans="1:11" x14ac:dyDescent="0.35">
      <c r="A224" s="5" t="s">
        <v>48</v>
      </c>
      <c r="B224" s="4">
        <v>66</v>
      </c>
      <c r="C224" s="4"/>
      <c r="D224" s="3" t="s">
        <v>121</v>
      </c>
      <c r="E224" s="7"/>
      <c r="F224" s="7">
        <v>85000000</v>
      </c>
      <c r="G224" s="7">
        <f t="shared" si="10"/>
        <v>11880000</v>
      </c>
      <c r="H224" s="96">
        <f t="shared" si="9"/>
        <v>0</v>
      </c>
      <c r="I224" s="3" t="s">
        <v>186</v>
      </c>
      <c r="K224" s="23"/>
    </row>
    <row r="225" spans="1:11" x14ac:dyDescent="0.35">
      <c r="A225" s="5" t="s">
        <v>139</v>
      </c>
      <c r="B225" s="4">
        <v>70.8</v>
      </c>
      <c r="C225" s="4"/>
      <c r="D225" s="3" t="s">
        <v>118</v>
      </c>
      <c r="E225" s="7"/>
      <c r="F225" s="7">
        <v>85000000</v>
      </c>
      <c r="G225" s="7">
        <f t="shared" si="10"/>
        <v>12744000</v>
      </c>
      <c r="H225" s="96">
        <f t="shared" si="9"/>
        <v>0</v>
      </c>
      <c r="I225" s="3" t="s">
        <v>105</v>
      </c>
      <c r="K225" s="23"/>
    </row>
    <row r="226" spans="1:11" x14ac:dyDescent="0.35">
      <c r="A226" s="5" t="s">
        <v>140</v>
      </c>
      <c r="B226" s="4">
        <v>70.8</v>
      </c>
      <c r="C226" s="4"/>
      <c r="D226" s="3" t="s">
        <v>118</v>
      </c>
      <c r="E226" s="7"/>
      <c r="F226" s="7">
        <v>85000000</v>
      </c>
      <c r="G226" s="7">
        <f t="shared" si="10"/>
        <v>12744000</v>
      </c>
      <c r="H226" s="96">
        <f t="shared" si="9"/>
        <v>0</v>
      </c>
      <c r="I226" s="3" t="s">
        <v>105</v>
      </c>
      <c r="K226" s="23"/>
    </row>
    <row r="227" spans="1:11" x14ac:dyDescent="0.35">
      <c r="A227" s="5" t="s">
        <v>141</v>
      </c>
      <c r="B227" s="4">
        <v>70.8</v>
      </c>
      <c r="C227" s="4"/>
      <c r="D227" s="3" t="s">
        <v>118</v>
      </c>
      <c r="E227" s="7"/>
      <c r="F227" s="7">
        <v>85000000</v>
      </c>
      <c r="G227" s="7">
        <f t="shared" si="10"/>
        <v>12744000</v>
      </c>
      <c r="H227" s="96">
        <f t="shared" si="9"/>
        <v>0</v>
      </c>
      <c r="I227" s="3" t="s">
        <v>105</v>
      </c>
      <c r="K227" s="23"/>
    </row>
    <row r="228" spans="1:11" x14ac:dyDescent="0.35">
      <c r="A228" s="5" t="s">
        <v>142</v>
      </c>
      <c r="B228" s="4">
        <v>70.7</v>
      </c>
      <c r="C228" s="4"/>
      <c r="D228" s="3" t="s">
        <v>118</v>
      </c>
      <c r="E228" s="7"/>
      <c r="F228" s="7">
        <v>85000000</v>
      </c>
      <c r="G228" s="7">
        <f t="shared" si="10"/>
        <v>12726000</v>
      </c>
      <c r="H228" s="96">
        <f t="shared" si="9"/>
        <v>0</v>
      </c>
      <c r="I228" s="3" t="s">
        <v>105</v>
      </c>
      <c r="K228" s="23"/>
    </row>
    <row r="229" spans="1:11" x14ac:dyDescent="0.35">
      <c r="A229" s="5" t="s">
        <v>143</v>
      </c>
      <c r="B229" s="4">
        <v>70.8</v>
      </c>
      <c r="C229" s="4"/>
      <c r="D229" s="3" t="s">
        <v>118</v>
      </c>
      <c r="E229" s="7"/>
      <c r="F229" s="7">
        <v>85000000</v>
      </c>
      <c r="G229" s="7">
        <f t="shared" si="10"/>
        <v>12744000</v>
      </c>
      <c r="H229" s="96">
        <f t="shared" si="9"/>
        <v>0</v>
      </c>
      <c r="I229" s="3" t="s">
        <v>105</v>
      </c>
      <c r="K229" s="23"/>
    </row>
    <row r="230" spans="1:11" x14ac:dyDescent="0.35">
      <c r="A230" s="5" t="s">
        <v>13</v>
      </c>
      <c r="B230" s="4">
        <v>102.7</v>
      </c>
      <c r="C230" s="4"/>
      <c r="D230" s="3" t="s">
        <v>110</v>
      </c>
      <c r="E230" s="7"/>
      <c r="F230" s="7">
        <v>125000000</v>
      </c>
      <c r="G230" s="7">
        <f t="shared" si="10"/>
        <v>18486000</v>
      </c>
      <c r="H230" s="96">
        <f t="shared" si="9"/>
        <v>0</v>
      </c>
      <c r="I230" s="3" t="s">
        <v>106</v>
      </c>
      <c r="K230" s="23"/>
    </row>
    <row r="231" spans="1:11" x14ac:dyDescent="0.35">
      <c r="A231" s="5" t="s">
        <v>15</v>
      </c>
      <c r="B231" s="4">
        <v>31.9</v>
      </c>
      <c r="C231" s="4"/>
      <c r="D231" s="3" t="s">
        <v>111</v>
      </c>
      <c r="E231" s="7"/>
      <c r="F231" s="7">
        <v>35000000</v>
      </c>
      <c r="G231" s="7">
        <f t="shared" si="10"/>
        <v>5742000</v>
      </c>
      <c r="H231" s="96">
        <f t="shared" si="9"/>
        <v>0</v>
      </c>
      <c r="I231" s="3" t="s">
        <v>184</v>
      </c>
      <c r="K231" s="23"/>
    </row>
    <row r="232" spans="1:11" x14ac:dyDescent="0.35">
      <c r="A232" s="5" t="s">
        <v>16</v>
      </c>
      <c r="B232" s="4">
        <v>31.9</v>
      </c>
      <c r="C232" s="4"/>
      <c r="D232" s="3" t="s">
        <v>111</v>
      </c>
      <c r="E232" s="7"/>
      <c r="F232" s="7">
        <v>35000000</v>
      </c>
      <c r="G232" s="7">
        <f t="shared" si="10"/>
        <v>5742000</v>
      </c>
      <c r="H232" s="96">
        <f t="shared" si="9"/>
        <v>0</v>
      </c>
      <c r="I232" s="3" t="s">
        <v>184</v>
      </c>
      <c r="K232" s="23"/>
    </row>
    <row r="233" spans="1:11" x14ac:dyDescent="0.35">
      <c r="A233" s="5" t="s">
        <v>17</v>
      </c>
      <c r="B233" s="4">
        <v>36.5</v>
      </c>
      <c r="C233" s="4"/>
      <c r="D233" s="3" t="s">
        <v>112</v>
      </c>
      <c r="E233" s="7"/>
      <c r="F233" s="7">
        <v>35000000</v>
      </c>
      <c r="G233" s="7">
        <f t="shared" si="10"/>
        <v>6570000</v>
      </c>
      <c r="H233" s="96">
        <f t="shared" si="9"/>
        <v>0</v>
      </c>
      <c r="I233" s="3" t="s">
        <v>184</v>
      </c>
      <c r="K233" s="23"/>
    </row>
    <row r="234" spans="1:11" x14ac:dyDescent="0.35">
      <c r="A234" s="5" t="s">
        <v>18</v>
      </c>
      <c r="B234" s="4">
        <v>107.2</v>
      </c>
      <c r="C234" s="4"/>
      <c r="D234" s="3" t="s">
        <v>113</v>
      </c>
      <c r="E234" s="7"/>
      <c r="F234" s="7">
        <v>125000000</v>
      </c>
      <c r="G234" s="7">
        <f t="shared" si="10"/>
        <v>19296000</v>
      </c>
      <c r="H234" s="96">
        <f t="shared" si="9"/>
        <v>0</v>
      </c>
      <c r="I234" s="3" t="s">
        <v>106</v>
      </c>
      <c r="K234" s="23"/>
    </row>
    <row r="235" spans="1:11" x14ac:dyDescent="0.35">
      <c r="A235" s="5" t="s">
        <v>19</v>
      </c>
      <c r="B235" s="4">
        <v>48.6</v>
      </c>
      <c r="C235" s="4"/>
      <c r="D235" s="3" t="s">
        <v>114</v>
      </c>
      <c r="E235" s="7"/>
      <c r="F235" s="7">
        <v>40000000</v>
      </c>
      <c r="G235" s="7">
        <f t="shared" si="10"/>
        <v>8748000</v>
      </c>
      <c r="H235" s="96">
        <f t="shared" si="9"/>
        <v>0</v>
      </c>
      <c r="I235" s="3" t="s">
        <v>185</v>
      </c>
      <c r="K235" s="23"/>
    </row>
    <row r="236" spans="1:11" x14ac:dyDescent="0.35">
      <c r="A236" s="5" t="s">
        <v>20</v>
      </c>
      <c r="B236" s="4">
        <v>73.8</v>
      </c>
      <c r="C236" s="4"/>
      <c r="D236" s="3" t="s">
        <v>115</v>
      </c>
      <c r="E236" s="7"/>
      <c r="F236" s="7">
        <v>85000000</v>
      </c>
      <c r="G236" s="7">
        <f t="shared" si="10"/>
        <v>13284000</v>
      </c>
      <c r="H236" s="96">
        <f t="shared" si="9"/>
        <v>0</v>
      </c>
      <c r="I236" s="3" t="s">
        <v>105</v>
      </c>
      <c r="K236" s="23"/>
    </row>
    <row r="237" spans="1:11" x14ac:dyDescent="0.35">
      <c r="A237" s="5" t="s">
        <v>21</v>
      </c>
      <c r="B237" s="4">
        <v>73.8</v>
      </c>
      <c r="C237" s="4"/>
      <c r="D237" s="3" t="s">
        <v>115</v>
      </c>
      <c r="E237" s="7"/>
      <c r="F237" s="7">
        <v>85000000</v>
      </c>
      <c r="G237" s="7">
        <f t="shared" si="10"/>
        <v>13284000</v>
      </c>
      <c r="H237" s="96">
        <f t="shared" si="9"/>
        <v>0</v>
      </c>
      <c r="I237" s="3" t="s">
        <v>105</v>
      </c>
      <c r="K237" s="23"/>
    </row>
    <row r="238" spans="1:11" x14ac:dyDescent="0.35">
      <c r="A238" s="5" t="s">
        <v>22</v>
      </c>
      <c r="B238" s="4">
        <v>73.8</v>
      </c>
      <c r="C238" s="4"/>
      <c r="D238" s="3" t="s">
        <v>115</v>
      </c>
      <c r="E238" s="7"/>
      <c r="F238" s="7">
        <v>85000000</v>
      </c>
      <c r="G238" s="7">
        <f t="shared" si="10"/>
        <v>13284000</v>
      </c>
      <c r="H238" s="96">
        <f t="shared" si="9"/>
        <v>0</v>
      </c>
      <c r="I238" s="3" t="s">
        <v>105</v>
      </c>
      <c r="K238" s="23"/>
    </row>
    <row r="239" spans="1:11" x14ac:dyDescent="0.35">
      <c r="A239" s="5" t="s">
        <v>23</v>
      </c>
      <c r="B239" s="4">
        <v>67.7</v>
      </c>
      <c r="C239" s="4"/>
      <c r="D239" s="3" t="s">
        <v>116</v>
      </c>
      <c r="E239" s="7"/>
      <c r="F239" s="7">
        <v>85000000</v>
      </c>
      <c r="G239" s="7">
        <f t="shared" si="10"/>
        <v>12186000</v>
      </c>
      <c r="H239" s="96">
        <f t="shared" si="9"/>
        <v>0</v>
      </c>
      <c r="I239" s="3" t="s">
        <v>105</v>
      </c>
      <c r="K239" s="23"/>
    </row>
    <row r="240" spans="1:11" x14ac:dyDescent="0.35">
      <c r="A240" s="5" t="s">
        <v>24</v>
      </c>
      <c r="B240" s="4">
        <v>68</v>
      </c>
      <c r="C240" s="4"/>
      <c r="D240" s="3" t="s">
        <v>116</v>
      </c>
      <c r="E240" s="7"/>
      <c r="F240" s="7">
        <v>85000000</v>
      </c>
      <c r="G240" s="7">
        <f t="shared" si="10"/>
        <v>12240000</v>
      </c>
      <c r="H240" s="96">
        <f t="shared" si="9"/>
        <v>0</v>
      </c>
      <c r="I240" s="3" t="s">
        <v>105</v>
      </c>
      <c r="K240" s="23"/>
    </row>
    <row r="241" spans="1:11" x14ac:dyDescent="0.35">
      <c r="A241" s="5" t="s">
        <v>144</v>
      </c>
      <c r="B241" s="4">
        <v>52.2</v>
      </c>
      <c r="C241" s="4"/>
      <c r="D241" s="3" t="s">
        <v>126</v>
      </c>
      <c r="E241" s="7"/>
      <c r="F241" s="7">
        <v>40000000</v>
      </c>
      <c r="G241" s="7">
        <f t="shared" si="10"/>
        <v>9396000</v>
      </c>
      <c r="H241" s="96">
        <f t="shared" si="9"/>
        <v>0</v>
      </c>
      <c r="I241" s="3" t="s">
        <v>185</v>
      </c>
      <c r="K241" s="23"/>
    </row>
    <row r="242" spans="1:11" x14ac:dyDescent="0.35">
      <c r="A242" s="5" t="s">
        <v>57</v>
      </c>
      <c r="B242" s="4">
        <v>73.8</v>
      </c>
      <c r="C242" s="4"/>
      <c r="D242" s="3" t="s">
        <v>115</v>
      </c>
      <c r="E242" s="7">
        <v>2974344000</v>
      </c>
      <c r="F242" s="7">
        <v>85000000</v>
      </c>
      <c r="G242" s="7">
        <f t="shared" si="10"/>
        <v>13284000</v>
      </c>
      <c r="H242" s="96">
        <f t="shared" si="9"/>
        <v>29743440</v>
      </c>
      <c r="I242" s="3" t="s">
        <v>105</v>
      </c>
      <c r="K242" s="23"/>
    </row>
    <row r="243" spans="1:11" x14ac:dyDescent="0.35">
      <c r="A243" s="5" t="s">
        <v>72</v>
      </c>
      <c r="B243" s="4">
        <v>129.19999999999999</v>
      </c>
      <c r="C243" s="4"/>
      <c r="D243" s="3" t="s">
        <v>117</v>
      </c>
      <c r="E243" s="7">
        <v>5202808000</v>
      </c>
      <c r="F243" s="7">
        <v>125000000</v>
      </c>
      <c r="G243" s="7">
        <f t="shared" si="10"/>
        <v>23255999.999999996</v>
      </c>
      <c r="H243" s="96">
        <f t="shared" si="9"/>
        <v>52028080</v>
      </c>
      <c r="I243" s="3" t="s">
        <v>106</v>
      </c>
      <c r="K243" s="23"/>
    </row>
    <row r="244" spans="1:11" x14ac:dyDescent="0.35">
      <c r="A244" s="5" t="s">
        <v>25</v>
      </c>
      <c r="B244" s="4">
        <v>70.8</v>
      </c>
      <c r="C244" s="4"/>
      <c r="D244" s="3" t="s">
        <v>118</v>
      </c>
      <c r="E244" s="7"/>
      <c r="F244" s="7">
        <v>85000000</v>
      </c>
      <c r="G244" s="7">
        <f t="shared" si="10"/>
        <v>12744000</v>
      </c>
      <c r="H244" s="96">
        <f t="shared" si="9"/>
        <v>0</v>
      </c>
      <c r="I244" s="3" t="s">
        <v>105</v>
      </c>
      <c r="K244" s="23"/>
    </row>
    <row r="245" spans="1:11" x14ac:dyDescent="0.35">
      <c r="A245" s="5" t="s">
        <v>26</v>
      </c>
      <c r="B245" s="4">
        <v>70.8</v>
      </c>
      <c r="C245" s="4"/>
      <c r="D245" s="3" t="s">
        <v>118</v>
      </c>
      <c r="E245" s="7"/>
      <c r="F245" s="7">
        <v>85000000</v>
      </c>
      <c r="G245" s="7">
        <f t="shared" si="10"/>
        <v>12744000</v>
      </c>
      <c r="H245" s="96">
        <f t="shared" si="9"/>
        <v>0</v>
      </c>
      <c r="I245" s="3" t="s">
        <v>105</v>
      </c>
      <c r="K245" s="23"/>
    </row>
    <row r="246" spans="1:11" x14ac:dyDescent="0.35">
      <c r="A246" s="5" t="s">
        <v>27</v>
      </c>
      <c r="B246" s="4">
        <v>70.8</v>
      </c>
      <c r="C246" s="4"/>
      <c r="D246" s="3" t="s">
        <v>118</v>
      </c>
      <c r="E246" s="7"/>
      <c r="F246" s="7">
        <v>85000000</v>
      </c>
      <c r="G246" s="7">
        <f t="shared" si="10"/>
        <v>12744000</v>
      </c>
      <c r="H246" s="96">
        <f t="shared" si="9"/>
        <v>0</v>
      </c>
      <c r="I246" s="3" t="s">
        <v>105</v>
      </c>
      <c r="K246" s="23"/>
    </row>
    <row r="247" spans="1:11" x14ac:dyDescent="0.35">
      <c r="A247" s="5" t="s">
        <v>28</v>
      </c>
      <c r="B247" s="4">
        <v>70.8</v>
      </c>
      <c r="C247" s="4"/>
      <c r="D247" s="3" t="s">
        <v>118</v>
      </c>
      <c r="E247" s="7"/>
      <c r="F247" s="7">
        <v>85000000</v>
      </c>
      <c r="G247" s="7">
        <f t="shared" si="10"/>
        <v>12744000</v>
      </c>
      <c r="H247" s="96">
        <f t="shared" si="9"/>
        <v>0</v>
      </c>
      <c r="I247" s="3" t="s">
        <v>105</v>
      </c>
      <c r="K247" s="23"/>
    </row>
    <row r="248" spans="1:11" x14ac:dyDescent="0.35">
      <c r="A248" s="5" t="s">
        <v>29</v>
      </c>
      <c r="B248" s="4">
        <v>46.5</v>
      </c>
      <c r="C248" s="4"/>
      <c r="D248" s="3" t="s">
        <v>119</v>
      </c>
      <c r="E248" s="7"/>
      <c r="F248" s="7">
        <v>40000000</v>
      </c>
      <c r="G248" s="7">
        <f t="shared" si="10"/>
        <v>8370000</v>
      </c>
      <c r="H248" s="96">
        <f t="shared" si="9"/>
        <v>0</v>
      </c>
      <c r="I248" s="3" t="s">
        <v>185</v>
      </c>
      <c r="K248" s="23"/>
    </row>
    <row r="249" spans="1:11" x14ac:dyDescent="0.35">
      <c r="A249" s="5" t="s">
        <v>30</v>
      </c>
      <c r="B249" s="4">
        <v>30.3</v>
      </c>
      <c r="C249" s="4"/>
      <c r="D249" s="3" t="s">
        <v>120</v>
      </c>
      <c r="E249" s="7"/>
      <c r="F249" s="7">
        <v>35000000</v>
      </c>
      <c r="G249" s="7">
        <f t="shared" si="10"/>
        <v>5454000</v>
      </c>
      <c r="H249" s="96">
        <f t="shared" si="9"/>
        <v>0</v>
      </c>
      <c r="I249" s="3" t="s">
        <v>184</v>
      </c>
      <c r="K249" s="23"/>
    </row>
    <row r="250" spans="1:11" x14ac:dyDescent="0.35">
      <c r="A250" s="5" t="s">
        <v>31</v>
      </c>
      <c r="B250" s="4">
        <v>66</v>
      </c>
      <c r="C250" s="4"/>
      <c r="D250" s="3" t="s">
        <v>121</v>
      </c>
      <c r="E250" s="7">
        <v>2587920000</v>
      </c>
      <c r="F250" s="7">
        <v>85000000</v>
      </c>
      <c r="G250" s="7">
        <f t="shared" si="10"/>
        <v>11880000</v>
      </c>
      <c r="H250" s="96">
        <f t="shared" si="9"/>
        <v>25879200</v>
      </c>
      <c r="I250" s="3" t="s">
        <v>186</v>
      </c>
      <c r="K250" s="23"/>
    </row>
    <row r="251" spans="1:11" x14ac:dyDescent="0.35">
      <c r="A251" s="5" t="s">
        <v>145</v>
      </c>
      <c r="B251" s="4">
        <v>70.8</v>
      </c>
      <c r="C251" s="4"/>
      <c r="D251" s="3" t="s">
        <v>118</v>
      </c>
      <c r="E251" s="7"/>
      <c r="F251" s="7">
        <v>85000000</v>
      </c>
      <c r="G251" s="7">
        <f t="shared" si="10"/>
        <v>12744000</v>
      </c>
      <c r="H251" s="96">
        <f t="shared" si="9"/>
        <v>0</v>
      </c>
      <c r="I251" s="3" t="s">
        <v>105</v>
      </c>
      <c r="K251" s="23"/>
    </row>
    <row r="252" spans="1:11" x14ac:dyDescent="0.35">
      <c r="A252" s="5" t="s">
        <v>146</v>
      </c>
      <c r="B252" s="4">
        <v>70.8</v>
      </c>
      <c r="C252" s="4"/>
      <c r="D252" s="3" t="s">
        <v>118</v>
      </c>
      <c r="E252" s="7"/>
      <c r="F252" s="7">
        <v>85000000</v>
      </c>
      <c r="G252" s="7">
        <f t="shared" si="10"/>
        <v>12744000</v>
      </c>
      <c r="H252" s="96">
        <f t="shared" si="9"/>
        <v>0</v>
      </c>
      <c r="I252" s="3" t="s">
        <v>105</v>
      </c>
      <c r="K252" s="23"/>
    </row>
    <row r="253" spans="1:11" x14ac:dyDescent="0.35">
      <c r="A253" s="5" t="s">
        <v>147</v>
      </c>
      <c r="B253" s="4">
        <v>70.8</v>
      </c>
      <c r="C253" s="4"/>
      <c r="D253" s="3" t="s">
        <v>118</v>
      </c>
      <c r="E253" s="7"/>
      <c r="F253" s="7">
        <v>85000000</v>
      </c>
      <c r="G253" s="7">
        <f t="shared" si="10"/>
        <v>12744000</v>
      </c>
      <c r="H253" s="96">
        <f t="shared" si="9"/>
        <v>0</v>
      </c>
      <c r="I253" s="3" t="s">
        <v>105</v>
      </c>
      <c r="K253" s="23"/>
    </row>
    <row r="254" spans="1:11" x14ac:dyDescent="0.35">
      <c r="A254" s="5" t="s">
        <v>148</v>
      </c>
      <c r="B254" s="4">
        <v>70.7</v>
      </c>
      <c r="C254" s="4"/>
      <c r="D254" s="3" t="s">
        <v>118</v>
      </c>
      <c r="E254" s="7"/>
      <c r="F254" s="7">
        <v>85000000</v>
      </c>
      <c r="G254" s="7">
        <f t="shared" si="10"/>
        <v>12726000</v>
      </c>
      <c r="H254" s="96">
        <f t="shared" si="9"/>
        <v>0</v>
      </c>
      <c r="I254" s="3" t="s">
        <v>105</v>
      </c>
      <c r="K254" s="23"/>
    </row>
    <row r="255" spans="1:11" x14ac:dyDescent="0.35">
      <c r="A255" s="5" t="s">
        <v>149</v>
      </c>
      <c r="B255" s="4">
        <v>70.8</v>
      </c>
      <c r="C255" s="4"/>
      <c r="D255" s="3" t="s">
        <v>118</v>
      </c>
      <c r="E255" s="7"/>
      <c r="F255" s="7">
        <v>85000000</v>
      </c>
      <c r="G255" s="7">
        <f t="shared" si="10"/>
        <v>12744000</v>
      </c>
      <c r="H255" s="96">
        <f t="shared" si="9"/>
        <v>0</v>
      </c>
      <c r="I255" s="3" t="s">
        <v>105</v>
      </c>
      <c r="K255" s="23"/>
    </row>
    <row r="256" spans="1:11" x14ac:dyDescent="0.35">
      <c r="A256" s="5">
        <v>1501</v>
      </c>
      <c r="B256" s="4">
        <v>102.7</v>
      </c>
      <c r="C256" s="4"/>
      <c r="D256" s="3" t="s">
        <v>110</v>
      </c>
      <c r="E256" s="7"/>
      <c r="F256" s="7">
        <v>125000000</v>
      </c>
      <c r="G256" s="7">
        <f t="shared" si="10"/>
        <v>18486000</v>
      </c>
      <c r="H256" s="96">
        <f t="shared" si="9"/>
        <v>0</v>
      </c>
      <c r="I256" s="3" t="s">
        <v>106</v>
      </c>
      <c r="K256" s="23"/>
    </row>
    <row r="257" spans="1:11" x14ac:dyDescent="0.35">
      <c r="A257" s="5">
        <v>1502</v>
      </c>
      <c r="B257" s="4">
        <v>31.9</v>
      </c>
      <c r="C257" s="4"/>
      <c r="D257" s="3" t="s">
        <v>111</v>
      </c>
      <c r="E257" s="7"/>
      <c r="F257" s="7">
        <v>35000000</v>
      </c>
      <c r="G257" s="7">
        <f t="shared" si="10"/>
        <v>5742000</v>
      </c>
      <c r="H257" s="96">
        <f t="shared" si="9"/>
        <v>0</v>
      </c>
      <c r="I257" s="3" t="s">
        <v>184</v>
      </c>
      <c r="K257" s="23"/>
    </row>
    <row r="258" spans="1:11" x14ac:dyDescent="0.35">
      <c r="A258" s="5">
        <v>1503</v>
      </c>
      <c r="B258" s="4">
        <v>31.9</v>
      </c>
      <c r="C258" s="4"/>
      <c r="D258" s="3" t="s">
        <v>111</v>
      </c>
      <c r="E258" s="7"/>
      <c r="F258" s="7">
        <v>35000000</v>
      </c>
      <c r="G258" s="7">
        <f t="shared" si="10"/>
        <v>5742000</v>
      </c>
      <c r="H258" s="96">
        <f t="shared" si="9"/>
        <v>0</v>
      </c>
      <c r="I258" s="3" t="s">
        <v>184</v>
      </c>
      <c r="K258" s="23"/>
    </row>
    <row r="259" spans="1:11" x14ac:dyDescent="0.35">
      <c r="A259" s="5">
        <v>1504</v>
      </c>
      <c r="B259" s="4">
        <v>36.5</v>
      </c>
      <c r="C259" s="4"/>
      <c r="D259" s="3" t="s">
        <v>112</v>
      </c>
      <c r="E259" s="7"/>
      <c r="F259" s="7">
        <v>35000000</v>
      </c>
      <c r="G259" s="7">
        <f t="shared" si="10"/>
        <v>6570000</v>
      </c>
      <c r="H259" s="96">
        <f t="shared" si="9"/>
        <v>0</v>
      </c>
      <c r="I259" s="3" t="s">
        <v>184</v>
      </c>
      <c r="K259" s="23"/>
    </row>
    <row r="260" spans="1:11" x14ac:dyDescent="0.35">
      <c r="A260" s="5">
        <v>1505</v>
      </c>
      <c r="B260" s="4">
        <v>107.2</v>
      </c>
      <c r="C260" s="4"/>
      <c r="D260" s="3" t="s">
        <v>113</v>
      </c>
      <c r="E260" s="7"/>
      <c r="F260" s="7">
        <v>125000000</v>
      </c>
      <c r="G260" s="7">
        <f t="shared" si="10"/>
        <v>19296000</v>
      </c>
      <c r="H260" s="96">
        <f t="shared" ref="H260:H323" si="11">E260*1%</f>
        <v>0</v>
      </c>
      <c r="I260" s="3" t="s">
        <v>106</v>
      </c>
      <c r="K260" s="23"/>
    </row>
    <row r="261" spans="1:11" x14ac:dyDescent="0.35">
      <c r="A261" s="5">
        <v>1506</v>
      </c>
      <c r="B261" s="4">
        <v>48.6</v>
      </c>
      <c r="C261" s="4"/>
      <c r="D261" s="3" t="s">
        <v>114</v>
      </c>
      <c r="E261" s="7"/>
      <c r="F261" s="7">
        <v>40000000</v>
      </c>
      <c r="G261" s="7">
        <f t="shared" si="10"/>
        <v>8748000</v>
      </c>
      <c r="H261" s="96">
        <f t="shared" si="11"/>
        <v>0</v>
      </c>
      <c r="I261" s="3" t="s">
        <v>185</v>
      </c>
      <c r="K261" s="23"/>
    </row>
    <row r="262" spans="1:11" x14ac:dyDescent="0.35">
      <c r="A262" s="5">
        <v>1507</v>
      </c>
      <c r="B262" s="4">
        <v>73.8</v>
      </c>
      <c r="C262" s="4"/>
      <c r="D262" s="3" t="s">
        <v>115</v>
      </c>
      <c r="E262" s="7"/>
      <c r="F262" s="7">
        <v>85000000</v>
      </c>
      <c r="G262" s="7">
        <f t="shared" si="10"/>
        <v>13284000</v>
      </c>
      <c r="H262" s="96">
        <f t="shared" si="11"/>
        <v>0</v>
      </c>
      <c r="I262" s="3" t="s">
        <v>105</v>
      </c>
      <c r="K262" s="23"/>
    </row>
    <row r="263" spans="1:11" x14ac:dyDescent="0.35">
      <c r="A263" s="5">
        <v>1508</v>
      </c>
      <c r="B263" s="4">
        <v>73.8</v>
      </c>
      <c r="C263" s="4"/>
      <c r="D263" s="3" t="s">
        <v>115</v>
      </c>
      <c r="E263" s="7"/>
      <c r="F263" s="7">
        <v>85000000</v>
      </c>
      <c r="G263" s="7">
        <f t="shared" si="10"/>
        <v>13284000</v>
      </c>
      <c r="H263" s="96">
        <f t="shared" si="11"/>
        <v>0</v>
      </c>
      <c r="I263" s="3" t="s">
        <v>105</v>
      </c>
      <c r="K263" s="23"/>
    </row>
    <row r="264" spans="1:11" x14ac:dyDescent="0.35">
      <c r="A264" s="5">
        <v>1509</v>
      </c>
      <c r="B264" s="4">
        <v>73.8</v>
      </c>
      <c r="C264" s="4"/>
      <c r="D264" s="3" t="s">
        <v>115</v>
      </c>
      <c r="E264" s="7"/>
      <c r="F264" s="7">
        <v>85000000</v>
      </c>
      <c r="G264" s="7">
        <f t="shared" si="10"/>
        <v>13284000</v>
      </c>
      <c r="H264" s="96">
        <f t="shared" si="11"/>
        <v>0</v>
      </c>
      <c r="I264" s="3" t="s">
        <v>105</v>
      </c>
      <c r="K264" s="23"/>
    </row>
    <row r="265" spans="1:11" x14ac:dyDescent="0.35">
      <c r="A265" s="5">
        <v>1510</v>
      </c>
      <c r="B265" s="4">
        <v>67.7</v>
      </c>
      <c r="C265" s="4"/>
      <c r="D265" s="3" t="s">
        <v>116</v>
      </c>
      <c r="E265" s="7"/>
      <c r="F265" s="7">
        <v>85000000</v>
      </c>
      <c r="G265" s="7">
        <f t="shared" si="10"/>
        <v>12186000</v>
      </c>
      <c r="H265" s="96">
        <f t="shared" si="11"/>
        <v>0</v>
      </c>
      <c r="I265" s="3" t="s">
        <v>105</v>
      </c>
      <c r="K265" s="23"/>
    </row>
    <row r="266" spans="1:11" x14ac:dyDescent="0.35">
      <c r="A266" s="5">
        <v>1511</v>
      </c>
      <c r="B266" s="4">
        <v>68</v>
      </c>
      <c r="C266" s="4"/>
      <c r="D266" s="3" t="s">
        <v>116</v>
      </c>
      <c r="E266" s="7"/>
      <c r="F266" s="7">
        <v>85000000</v>
      </c>
      <c r="G266" s="7">
        <f t="shared" si="10"/>
        <v>12240000</v>
      </c>
      <c r="H266" s="96">
        <f t="shared" si="11"/>
        <v>0</v>
      </c>
      <c r="I266" s="3" t="s">
        <v>105</v>
      </c>
      <c r="K266" s="23"/>
    </row>
    <row r="267" spans="1:11" x14ac:dyDescent="0.35">
      <c r="A267" s="5">
        <v>1512</v>
      </c>
      <c r="B267" s="4">
        <v>52.2</v>
      </c>
      <c r="C267" s="4"/>
      <c r="D267" s="3" t="s">
        <v>126</v>
      </c>
      <c r="E267" s="7"/>
      <c r="F267" s="7">
        <v>40000000</v>
      </c>
      <c r="G267" s="7">
        <f t="shared" si="10"/>
        <v>9396000</v>
      </c>
      <c r="H267" s="96">
        <f t="shared" si="11"/>
        <v>0</v>
      </c>
      <c r="I267" s="3" t="s">
        <v>185</v>
      </c>
      <c r="K267" s="23"/>
    </row>
    <row r="268" spans="1:11" x14ac:dyDescent="0.35">
      <c r="A268" s="5" t="s">
        <v>56</v>
      </c>
      <c r="B268" s="4">
        <v>73.8</v>
      </c>
      <c r="C268" s="4"/>
      <c r="D268" s="3" t="s">
        <v>115</v>
      </c>
      <c r="E268" s="7"/>
      <c r="F268" s="7">
        <v>85000000</v>
      </c>
      <c r="G268" s="7">
        <f t="shared" si="10"/>
        <v>13284000</v>
      </c>
      <c r="H268" s="96">
        <f t="shared" si="11"/>
        <v>0</v>
      </c>
      <c r="I268" s="3" t="s">
        <v>105</v>
      </c>
      <c r="K268" s="23"/>
    </row>
    <row r="269" spans="1:11" x14ac:dyDescent="0.35">
      <c r="A269" s="5" t="s">
        <v>73</v>
      </c>
      <c r="B269" s="4">
        <v>129.19999999999999</v>
      </c>
      <c r="C269" s="4"/>
      <c r="D269" s="3" t="s">
        <v>117</v>
      </c>
      <c r="E269" s="7"/>
      <c r="F269" s="7">
        <v>125000000</v>
      </c>
      <c r="G269" s="7">
        <f t="shared" si="10"/>
        <v>23255999.999999996</v>
      </c>
      <c r="H269" s="96">
        <f t="shared" si="11"/>
        <v>0</v>
      </c>
      <c r="I269" s="3" t="s">
        <v>106</v>
      </c>
      <c r="K269" s="23"/>
    </row>
    <row r="270" spans="1:11" x14ac:dyDescent="0.35">
      <c r="A270" s="5">
        <v>1515</v>
      </c>
      <c r="B270" s="4">
        <v>70.8</v>
      </c>
      <c r="C270" s="4"/>
      <c r="D270" s="3" t="s">
        <v>118</v>
      </c>
      <c r="E270" s="7"/>
      <c r="F270" s="7">
        <v>85000000</v>
      </c>
      <c r="G270" s="7">
        <f t="shared" si="10"/>
        <v>12744000</v>
      </c>
      <c r="H270" s="96">
        <f t="shared" si="11"/>
        <v>0</v>
      </c>
      <c r="I270" s="3" t="s">
        <v>105</v>
      </c>
      <c r="K270" s="23"/>
    </row>
    <row r="271" spans="1:11" x14ac:dyDescent="0.35">
      <c r="A271" s="5">
        <v>1516</v>
      </c>
      <c r="B271" s="4">
        <v>70.8</v>
      </c>
      <c r="C271" s="4"/>
      <c r="D271" s="3" t="s">
        <v>118</v>
      </c>
      <c r="E271" s="7"/>
      <c r="F271" s="7">
        <v>85000000</v>
      </c>
      <c r="G271" s="7">
        <f t="shared" si="10"/>
        <v>12744000</v>
      </c>
      <c r="H271" s="96">
        <f t="shared" si="11"/>
        <v>0</v>
      </c>
      <c r="I271" s="3" t="s">
        <v>105</v>
      </c>
      <c r="K271" s="23"/>
    </row>
    <row r="272" spans="1:11" x14ac:dyDescent="0.35">
      <c r="A272" s="5">
        <v>1517</v>
      </c>
      <c r="B272" s="4">
        <v>70.8</v>
      </c>
      <c r="C272" s="4"/>
      <c r="D272" s="3" t="s">
        <v>118</v>
      </c>
      <c r="E272" s="7"/>
      <c r="F272" s="7">
        <v>85000000</v>
      </c>
      <c r="G272" s="7">
        <f t="shared" si="10"/>
        <v>12744000</v>
      </c>
      <c r="H272" s="96">
        <f t="shared" si="11"/>
        <v>0</v>
      </c>
      <c r="I272" s="3" t="s">
        <v>105</v>
      </c>
      <c r="K272" s="23"/>
    </row>
    <row r="273" spans="1:11" x14ac:dyDescent="0.35">
      <c r="A273" s="5">
        <v>1518</v>
      </c>
      <c r="B273" s="4">
        <v>70.8</v>
      </c>
      <c r="C273" s="4"/>
      <c r="D273" s="3" t="s">
        <v>118</v>
      </c>
      <c r="E273" s="7"/>
      <c r="F273" s="7">
        <v>85000000</v>
      </c>
      <c r="G273" s="7">
        <f t="shared" si="10"/>
        <v>12744000</v>
      </c>
      <c r="H273" s="96">
        <f t="shared" si="11"/>
        <v>0</v>
      </c>
      <c r="I273" s="3" t="s">
        <v>105</v>
      </c>
      <c r="K273" s="23"/>
    </row>
    <row r="274" spans="1:11" x14ac:dyDescent="0.35">
      <c r="A274" s="5">
        <v>1519</v>
      </c>
      <c r="B274" s="4">
        <v>46.5</v>
      </c>
      <c r="C274" s="4"/>
      <c r="D274" s="3" t="s">
        <v>119</v>
      </c>
      <c r="E274" s="7"/>
      <c r="F274" s="7">
        <v>40000000</v>
      </c>
      <c r="G274" s="7">
        <f t="shared" ref="G274:G337" si="12">(B274*15000)*12</f>
        <v>8370000</v>
      </c>
      <c r="H274" s="96">
        <f t="shared" si="11"/>
        <v>0</v>
      </c>
      <c r="I274" s="3" t="s">
        <v>185</v>
      </c>
      <c r="K274" s="23"/>
    </row>
    <row r="275" spans="1:11" x14ac:dyDescent="0.35">
      <c r="A275" s="5">
        <v>1520</v>
      </c>
      <c r="B275" s="4">
        <v>30.3</v>
      </c>
      <c r="C275" s="4"/>
      <c r="D275" s="3" t="s">
        <v>120</v>
      </c>
      <c r="E275" s="7"/>
      <c r="F275" s="7">
        <v>35000000</v>
      </c>
      <c r="G275" s="7">
        <f t="shared" si="12"/>
        <v>5454000</v>
      </c>
      <c r="H275" s="96">
        <f t="shared" si="11"/>
        <v>0</v>
      </c>
      <c r="I275" s="3" t="s">
        <v>184</v>
      </c>
      <c r="K275" s="23"/>
    </row>
    <row r="276" spans="1:11" x14ac:dyDescent="0.35">
      <c r="A276" s="5">
        <v>1521</v>
      </c>
      <c r="B276" s="4">
        <v>66</v>
      </c>
      <c r="C276" s="4"/>
      <c r="D276" s="3" t="s">
        <v>121</v>
      </c>
      <c r="E276" s="7"/>
      <c r="F276" s="7">
        <v>85000000</v>
      </c>
      <c r="G276" s="7">
        <f t="shared" si="12"/>
        <v>11880000</v>
      </c>
      <c r="H276" s="96">
        <f t="shared" si="11"/>
        <v>0</v>
      </c>
      <c r="I276" s="3" t="s">
        <v>186</v>
      </c>
      <c r="K276" s="23"/>
    </row>
    <row r="277" spans="1:11" x14ac:dyDescent="0.35">
      <c r="A277" s="5">
        <v>1522</v>
      </c>
      <c r="B277" s="4">
        <v>70.8</v>
      </c>
      <c r="C277" s="4"/>
      <c r="D277" s="3" t="s">
        <v>118</v>
      </c>
      <c r="E277" s="7"/>
      <c r="F277" s="7">
        <v>85000000</v>
      </c>
      <c r="G277" s="7">
        <f t="shared" si="12"/>
        <v>12744000</v>
      </c>
      <c r="H277" s="96">
        <f t="shared" si="11"/>
        <v>0</v>
      </c>
      <c r="I277" s="3" t="s">
        <v>105</v>
      </c>
      <c r="K277" s="23"/>
    </row>
    <row r="278" spans="1:11" x14ac:dyDescent="0.35">
      <c r="A278" s="5">
        <v>1523</v>
      </c>
      <c r="B278" s="4">
        <v>70.8</v>
      </c>
      <c r="C278" s="4"/>
      <c r="D278" s="3" t="s">
        <v>118</v>
      </c>
      <c r="E278" s="7"/>
      <c r="F278" s="7">
        <v>85000000</v>
      </c>
      <c r="G278" s="7">
        <f t="shared" si="12"/>
        <v>12744000</v>
      </c>
      <c r="H278" s="96">
        <f t="shared" si="11"/>
        <v>0</v>
      </c>
      <c r="I278" s="3" t="s">
        <v>105</v>
      </c>
      <c r="K278" s="23"/>
    </row>
    <row r="279" spans="1:11" x14ac:dyDescent="0.35">
      <c r="A279" s="5">
        <v>1524</v>
      </c>
      <c r="B279" s="4">
        <v>70.8</v>
      </c>
      <c r="C279" s="4"/>
      <c r="D279" s="3" t="s">
        <v>118</v>
      </c>
      <c r="E279" s="7"/>
      <c r="F279" s="7">
        <v>85000000</v>
      </c>
      <c r="G279" s="7">
        <f t="shared" si="12"/>
        <v>12744000</v>
      </c>
      <c r="H279" s="96">
        <f t="shared" si="11"/>
        <v>0</v>
      </c>
      <c r="I279" s="3" t="s">
        <v>105</v>
      </c>
      <c r="K279" s="23"/>
    </row>
    <row r="280" spans="1:11" x14ac:dyDescent="0.35">
      <c r="A280" s="5">
        <v>1525</v>
      </c>
      <c r="B280" s="4">
        <v>70.7</v>
      </c>
      <c r="C280" s="4"/>
      <c r="D280" s="3" t="s">
        <v>118</v>
      </c>
      <c r="E280" s="7"/>
      <c r="F280" s="7">
        <v>85000000</v>
      </c>
      <c r="G280" s="7">
        <f t="shared" si="12"/>
        <v>12726000</v>
      </c>
      <c r="H280" s="96">
        <f t="shared" si="11"/>
        <v>0</v>
      </c>
      <c r="I280" s="3" t="s">
        <v>105</v>
      </c>
      <c r="K280" s="23"/>
    </row>
    <row r="281" spans="1:11" x14ac:dyDescent="0.35">
      <c r="A281" s="5">
        <v>1526</v>
      </c>
      <c r="B281" s="4">
        <v>70.8</v>
      </c>
      <c r="C281" s="4"/>
      <c r="D281" s="3" t="s">
        <v>118</v>
      </c>
      <c r="E281" s="7"/>
      <c r="F281" s="7">
        <v>85000000</v>
      </c>
      <c r="G281" s="7">
        <f t="shared" si="12"/>
        <v>12744000</v>
      </c>
      <c r="H281" s="96">
        <f t="shared" si="11"/>
        <v>0</v>
      </c>
      <c r="I281" s="3" t="s">
        <v>105</v>
      </c>
      <c r="K281" s="23"/>
    </row>
    <row r="282" spans="1:11" x14ac:dyDescent="0.35">
      <c r="A282" s="5">
        <v>1601</v>
      </c>
      <c r="B282" s="4">
        <v>102.7</v>
      </c>
      <c r="C282" s="4"/>
      <c r="D282" s="3" t="s">
        <v>110</v>
      </c>
      <c r="E282" s="7"/>
      <c r="F282" s="7">
        <v>125000000</v>
      </c>
      <c r="G282" s="7">
        <f t="shared" si="12"/>
        <v>18486000</v>
      </c>
      <c r="H282" s="96">
        <f t="shared" si="11"/>
        <v>0</v>
      </c>
      <c r="I282" s="3" t="s">
        <v>106</v>
      </c>
      <c r="K282" s="23"/>
    </row>
    <row r="283" spans="1:11" x14ac:dyDescent="0.35">
      <c r="A283" s="5">
        <v>1602</v>
      </c>
      <c r="B283" s="4">
        <v>31.9</v>
      </c>
      <c r="C283" s="4"/>
      <c r="D283" s="3" t="s">
        <v>111</v>
      </c>
      <c r="E283" s="7"/>
      <c r="F283" s="7">
        <v>35000000</v>
      </c>
      <c r="G283" s="7">
        <f t="shared" si="12"/>
        <v>5742000</v>
      </c>
      <c r="H283" s="96">
        <f t="shared" si="11"/>
        <v>0</v>
      </c>
      <c r="I283" s="3" t="s">
        <v>184</v>
      </c>
      <c r="K283" s="23"/>
    </row>
    <row r="284" spans="1:11" x14ac:dyDescent="0.35">
      <c r="A284" s="5">
        <v>1603</v>
      </c>
      <c r="B284" s="4">
        <v>31.9</v>
      </c>
      <c r="C284" s="4"/>
      <c r="D284" s="3" t="s">
        <v>111</v>
      </c>
      <c r="E284" s="7"/>
      <c r="F284" s="7">
        <v>35000000</v>
      </c>
      <c r="G284" s="7">
        <f t="shared" si="12"/>
        <v>5742000</v>
      </c>
      <c r="H284" s="96">
        <f t="shared" si="11"/>
        <v>0</v>
      </c>
      <c r="I284" s="3" t="s">
        <v>184</v>
      </c>
      <c r="K284" s="23"/>
    </row>
    <row r="285" spans="1:11" x14ac:dyDescent="0.35">
      <c r="A285" s="5">
        <v>1604</v>
      </c>
      <c r="B285" s="4">
        <v>36.5</v>
      </c>
      <c r="C285" s="4"/>
      <c r="D285" s="3" t="s">
        <v>112</v>
      </c>
      <c r="E285" s="7"/>
      <c r="F285" s="7">
        <v>35000000</v>
      </c>
      <c r="G285" s="7">
        <f t="shared" si="12"/>
        <v>6570000</v>
      </c>
      <c r="H285" s="96">
        <f t="shared" si="11"/>
        <v>0</v>
      </c>
      <c r="I285" s="3" t="s">
        <v>184</v>
      </c>
      <c r="K285" s="23"/>
    </row>
    <row r="286" spans="1:11" x14ac:dyDescent="0.35">
      <c r="A286" s="5">
        <v>1605</v>
      </c>
      <c r="B286" s="4">
        <v>107.2</v>
      </c>
      <c r="C286" s="4"/>
      <c r="D286" s="3" t="s">
        <v>113</v>
      </c>
      <c r="E286" s="7"/>
      <c r="F286" s="7">
        <v>125000000</v>
      </c>
      <c r="G286" s="7">
        <f t="shared" si="12"/>
        <v>19296000</v>
      </c>
      <c r="H286" s="96">
        <f t="shared" si="11"/>
        <v>0</v>
      </c>
      <c r="I286" s="3" t="s">
        <v>106</v>
      </c>
      <c r="K286" s="23"/>
    </row>
    <row r="287" spans="1:11" x14ac:dyDescent="0.35">
      <c r="A287" s="5">
        <v>1606</v>
      </c>
      <c r="B287" s="4">
        <v>48.6</v>
      </c>
      <c r="C287" s="4"/>
      <c r="D287" s="3" t="s">
        <v>114</v>
      </c>
      <c r="E287" s="7"/>
      <c r="F287" s="7">
        <v>40000000</v>
      </c>
      <c r="G287" s="7">
        <f t="shared" si="12"/>
        <v>8748000</v>
      </c>
      <c r="H287" s="96">
        <f t="shared" si="11"/>
        <v>0</v>
      </c>
      <c r="I287" s="3" t="s">
        <v>185</v>
      </c>
      <c r="K287" s="23"/>
    </row>
    <row r="288" spans="1:11" x14ac:dyDescent="0.35">
      <c r="A288" s="5">
        <v>1607</v>
      </c>
      <c r="B288" s="4">
        <v>73.8</v>
      </c>
      <c r="C288" s="4"/>
      <c r="D288" s="3" t="s">
        <v>115</v>
      </c>
      <c r="E288" s="7"/>
      <c r="F288" s="7">
        <v>85000000</v>
      </c>
      <c r="G288" s="7">
        <f t="shared" si="12"/>
        <v>13284000</v>
      </c>
      <c r="H288" s="96">
        <f t="shared" si="11"/>
        <v>0</v>
      </c>
      <c r="I288" s="3" t="s">
        <v>105</v>
      </c>
      <c r="K288" s="23"/>
    </row>
    <row r="289" spans="1:11" x14ac:dyDescent="0.35">
      <c r="A289" s="5">
        <v>1608</v>
      </c>
      <c r="B289" s="4">
        <v>73.8</v>
      </c>
      <c r="C289" s="4"/>
      <c r="D289" s="3" t="s">
        <v>115</v>
      </c>
      <c r="E289" s="7"/>
      <c r="F289" s="7">
        <v>85000000</v>
      </c>
      <c r="G289" s="7">
        <f t="shared" si="12"/>
        <v>13284000</v>
      </c>
      <c r="H289" s="96">
        <f t="shared" si="11"/>
        <v>0</v>
      </c>
      <c r="I289" s="3" t="s">
        <v>105</v>
      </c>
      <c r="K289" s="23"/>
    </row>
    <row r="290" spans="1:11" x14ac:dyDescent="0.35">
      <c r="A290" s="5">
        <v>1609</v>
      </c>
      <c r="B290" s="4">
        <v>73.8</v>
      </c>
      <c r="C290" s="4"/>
      <c r="D290" s="3" t="s">
        <v>115</v>
      </c>
      <c r="E290" s="7"/>
      <c r="F290" s="7">
        <v>85000000</v>
      </c>
      <c r="G290" s="7">
        <f t="shared" si="12"/>
        <v>13284000</v>
      </c>
      <c r="H290" s="96">
        <f t="shared" si="11"/>
        <v>0</v>
      </c>
      <c r="I290" s="3" t="s">
        <v>105</v>
      </c>
      <c r="K290" s="23"/>
    </row>
    <row r="291" spans="1:11" x14ac:dyDescent="0.35">
      <c r="A291" s="5">
        <v>1610</v>
      </c>
      <c r="B291" s="4">
        <v>67.7</v>
      </c>
      <c r="C291" s="4"/>
      <c r="D291" s="3" t="s">
        <v>116</v>
      </c>
      <c r="E291" s="7"/>
      <c r="F291" s="7">
        <v>85000000</v>
      </c>
      <c r="G291" s="7">
        <f t="shared" si="12"/>
        <v>12186000</v>
      </c>
      <c r="H291" s="96">
        <f t="shared" si="11"/>
        <v>0</v>
      </c>
      <c r="I291" s="3" t="s">
        <v>105</v>
      </c>
      <c r="K291" s="23"/>
    </row>
    <row r="292" spans="1:11" x14ac:dyDescent="0.35">
      <c r="A292" s="5">
        <v>1611</v>
      </c>
      <c r="B292" s="4">
        <v>68</v>
      </c>
      <c r="C292" s="4"/>
      <c r="D292" s="3" t="s">
        <v>116</v>
      </c>
      <c r="E292" s="7"/>
      <c r="F292" s="7">
        <v>85000000</v>
      </c>
      <c r="G292" s="7">
        <f t="shared" si="12"/>
        <v>12240000</v>
      </c>
      <c r="H292" s="96">
        <f t="shared" si="11"/>
        <v>0</v>
      </c>
      <c r="I292" s="3" t="s">
        <v>105</v>
      </c>
      <c r="K292" s="23"/>
    </row>
    <row r="293" spans="1:11" x14ac:dyDescent="0.35">
      <c r="A293" s="5">
        <v>1612</v>
      </c>
      <c r="B293" s="4">
        <v>52.2</v>
      </c>
      <c r="C293" s="4"/>
      <c r="D293" s="3" t="s">
        <v>126</v>
      </c>
      <c r="E293" s="7"/>
      <c r="F293" s="7">
        <v>40000000</v>
      </c>
      <c r="G293" s="7">
        <f t="shared" si="12"/>
        <v>9396000</v>
      </c>
      <c r="H293" s="96">
        <f t="shared" si="11"/>
        <v>0</v>
      </c>
      <c r="I293" s="3" t="s">
        <v>185</v>
      </c>
      <c r="K293" s="23"/>
    </row>
    <row r="294" spans="1:11" x14ac:dyDescent="0.35">
      <c r="A294" s="5" t="s">
        <v>55</v>
      </c>
      <c r="B294" s="4">
        <v>73.8</v>
      </c>
      <c r="C294" s="4"/>
      <c r="D294" s="3" t="s">
        <v>115</v>
      </c>
      <c r="E294" s="7"/>
      <c r="F294" s="7">
        <v>85000000</v>
      </c>
      <c r="G294" s="7">
        <f t="shared" si="12"/>
        <v>13284000</v>
      </c>
      <c r="H294" s="96">
        <f t="shared" si="11"/>
        <v>0</v>
      </c>
      <c r="I294" s="3" t="s">
        <v>105</v>
      </c>
      <c r="K294" s="23"/>
    </row>
    <row r="295" spans="1:11" x14ac:dyDescent="0.35">
      <c r="A295" s="5" t="s">
        <v>74</v>
      </c>
      <c r="B295" s="4">
        <v>129.19999999999999</v>
      </c>
      <c r="C295" s="4"/>
      <c r="D295" s="3" t="s">
        <v>117</v>
      </c>
      <c r="E295" s="7"/>
      <c r="F295" s="7">
        <v>125000000</v>
      </c>
      <c r="G295" s="7">
        <f t="shared" si="12"/>
        <v>23255999.999999996</v>
      </c>
      <c r="H295" s="96">
        <f t="shared" si="11"/>
        <v>0</v>
      </c>
      <c r="I295" s="3" t="s">
        <v>106</v>
      </c>
      <c r="K295" s="23"/>
    </row>
    <row r="296" spans="1:11" x14ac:dyDescent="0.35">
      <c r="A296" s="5">
        <v>1615</v>
      </c>
      <c r="B296" s="4">
        <v>70.8</v>
      </c>
      <c r="C296" s="4"/>
      <c r="D296" s="3" t="s">
        <v>118</v>
      </c>
      <c r="E296" s="7"/>
      <c r="F296" s="7">
        <v>85000000</v>
      </c>
      <c r="G296" s="7">
        <f t="shared" si="12"/>
        <v>12744000</v>
      </c>
      <c r="H296" s="96">
        <f t="shared" si="11"/>
        <v>0</v>
      </c>
      <c r="I296" s="3" t="s">
        <v>105</v>
      </c>
      <c r="K296" s="23"/>
    </row>
    <row r="297" spans="1:11" x14ac:dyDescent="0.35">
      <c r="A297" s="5">
        <v>1616</v>
      </c>
      <c r="B297" s="4">
        <v>70.8</v>
      </c>
      <c r="C297" s="4"/>
      <c r="D297" s="3" t="s">
        <v>118</v>
      </c>
      <c r="E297" s="7"/>
      <c r="F297" s="7">
        <v>85000000</v>
      </c>
      <c r="G297" s="7">
        <f t="shared" si="12"/>
        <v>12744000</v>
      </c>
      <c r="H297" s="96">
        <f t="shared" si="11"/>
        <v>0</v>
      </c>
      <c r="I297" s="3" t="s">
        <v>105</v>
      </c>
      <c r="K297" s="23"/>
    </row>
    <row r="298" spans="1:11" x14ac:dyDescent="0.35">
      <c r="A298" s="5">
        <v>1617</v>
      </c>
      <c r="B298" s="4">
        <v>70.8</v>
      </c>
      <c r="C298" s="4"/>
      <c r="D298" s="3" t="s">
        <v>118</v>
      </c>
      <c r="E298" s="7"/>
      <c r="F298" s="7">
        <v>85000000</v>
      </c>
      <c r="G298" s="7">
        <f t="shared" si="12"/>
        <v>12744000</v>
      </c>
      <c r="H298" s="96">
        <f t="shared" si="11"/>
        <v>0</v>
      </c>
      <c r="I298" s="3" t="s">
        <v>105</v>
      </c>
      <c r="K298" s="23"/>
    </row>
    <row r="299" spans="1:11" x14ac:dyDescent="0.35">
      <c r="A299" s="5">
        <v>1618</v>
      </c>
      <c r="B299" s="4">
        <v>70.8</v>
      </c>
      <c r="C299" s="4"/>
      <c r="D299" s="3" t="s">
        <v>118</v>
      </c>
      <c r="E299" s="7"/>
      <c r="F299" s="7">
        <v>85000000</v>
      </c>
      <c r="G299" s="7">
        <f t="shared" si="12"/>
        <v>12744000</v>
      </c>
      <c r="H299" s="96">
        <f t="shared" si="11"/>
        <v>0</v>
      </c>
      <c r="I299" s="3" t="s">
        <v>105</v>
      </c>
      <c r="K299" s="23"/>
    </row>
    <row r="300" spans="1:11" x14ac:dyDescent="0.35">
      <c r="A300" s="5">
        <v>1619</v>
      </c>
      <c r="B300" s="4">
        <v>46.5</v>
      </c>
      <c r="C300" s="4"/>
      <c r="D300" s="3" t="s">
        <v>119</v>
      </c>
      <c r="E300" s="7"/>
      <c r="F300" s="7">
        <v>40000000</v>
      </c>
      <c r="G300" s="7">
        <f t="shared" si="12"/>
        <v>8370000</v>
      </c>
      <c r="H300" s="96">
        <f t="shared" si="11"/>
        <v>0</v>
      </c>
      <c r="I300" s="3" t="s">
        <v>185</v>
      </c>
      <c r="K300" s="23"/>
    </row>
    <row r="301" spans="1:11" x14ac:dyDescent="0.35">
      <c r="A301" s="5">
        <v>1620</v>
      </c>
      <c r="B301" s="4">
        <v>30.3</v>
      </c>
      <c r="C301" s="4"/>
      <c r="D301" s="3" t="s">
        <v>120</v>
      </c>
      <c r="E301" s="7"/>
      <c r="F301" s="7">
        <v>35000000</v>
      </c>
      <c r="G301" s="7">
        <f t="shared" si="12"/>
        <v>5454000</v>
      </c>
      <c r="H301" s="96">
        <f t="shared" si="11"/>
        <v>0</v>
      </c>
      <c r="I301" s="3" t="s">
        <v>184</v>
      </c>
      <c r="K301" s="23"/>
    </row>
    <row r="302" spans="1:11" x14ac:dyDescent="0.35">
      <c r="A302" s="5">
        <v>1621</v>
      </c>
      <c r="B302" s="4">
        <v>66</v>
      </c>
      <c r="C302" s="4"/>
      <c r="D302" s="3" t="s">
        <v>121</v>
      </c>
      <c r="E302" s="7"/>
      <c r="F302" s="7">
        <v>85000000</v>
      </c>
      <c r="G302" s="7">
        <f t="shared" si="12"/>
        <v>11880000</v>
      </c>
      <c r="H302" s="96">
        <f t="shared" si="11"/>
        <v>0</v>
      </c>
      <c r="I302" s="3" t="s">
        <v>186</v>
      </c>
      <c r="K302" s="23"/>
    </row>
    <row r="303" spans="1:11" x14ac:dyDescent="0.35">
      <c r="A303" s="5">
        <v>1622</v>
      </c>
      <c r="B303" s="4">
        <v>70.8</v>
      </c>
      <c r="C303" s="4"/>
      <c r="D303" s="3" t="s">
        <v>118</v>
      </c>
      <c r="E303" s="7"/>
      <c r="F303" s="7">
        <v>85000000</v>
      </c>
      <c r="G303" s="7">
        <f t="shared" si="12"/>
        <v>12744000</v>
      </c>
      <c r="H303" s="96">
        <f t="shared" si="11"/>
        <v>0</v>
      </c>
      <c r="I303" s="3" t="s">
        <v>105</v>
      </c>
      <c r="K303" s="23"/>
    </row>
    <row r="304" spans="1:11" x14ac:dyDescent="0.35">
      <c r="A304" s="5">
        <v>1623</v>
      </c>
      <c r="B304" s="4">
        <v>70.8</v>
      </c>
      <c r="C304" s="4"/>
      <c r="D304" s="3" t="s">
        <v>118</v>
      </c>
      <c r="E304" s="7"/>
      <c r="F304" s="7">
        <v>85000000</v>
      </c>
      <c r="G304" s="7">
        <f t="shared" si="12"/>
        <v>12744000</v>
      </c>
      <c r="H304" s="96">
        <f t="shared" si="11"/>
        <v>0</v>
      </c>
      <c r="I304" s="3" t="s">
        <v>105</v>
      </c>
      <c r="K304" s="23"/>
    </row>
    <row r="305" spans="1:11" x14ac:dyDescent="0.35">
      <c r="A305" s="5">
        <v>1624</v>
      </c>
      <c r="B305" s="4">
        <v>70.8</v>
      </c>
      <c r="C305" s="4"/>
      <c r="D305" s="3" t="s">
        <v>118</v>
      </c>
      <c r="E305" s="7"/>
      <c r="F305" s="7">
        <v>85000000</v>
      </c>
      <c r="G305" s="7">
        <f t="shared" si="12"/>
        <v>12744000</v>
      </c>
      <c r="H305" s="96">
        <f t="shared" si="11"/>
        <v>0</v>
      </c>
      <c r="I305" s="3" t="s">
        <v>105</v>
      </c>
      <c r="K305" s="23"/>
    </row>
    <row r="306" spans="1:11" x14ac:dyDescent="0.35">
      <c r="A306" s="5">
        <v>1625</v>
      </c>
      <c r="B306" s="4">
        <v>70.7</v>
      </c>
      <c r="C306" s="4"/>
      <c r="D306" s="3" t="s">
        <v>118</v>
      </c>
      <c r="E306" s="7"/>
      <c r="F306" s="7">
        <v>85000000</v>
      </c>
      <c r="G306" s="7">
        <f t="shared" si="12"/>
        <v>12726000</v>
      </c>
      <c r="H306" s="96">
        <f t="shared" si="11"/>
        <v>0</v>
      </c>
      <c r="I306" s="3" t="s">
        <v>105</v>
      </c>
      <c r="K306" s="23"/>
    </row>
    <row r="307" spans="1:11" x14ac:dyDescent="0.35">
      <c r="A307" s="5">
        <v>1626</v>
      </c>
      <c r="B307" s="4">
        <v>70.8</v>
      </c>
      <c r="C307" s="4"/>
      <c r="D307" s="3" t="s">
        <v>118</v>
      </c>
      <c r="E307" s="7"/>
      <c r="F307" s="7">
        <v>85000000</v>
      </c>
      <c r="G307" s="7">
        <f t="shared" si="12"/>
        <v>12744000</v>
      </c>
      <c r="H307" s="96">
        <f t="shared" si="11"/>
        <v>0</v>
      </c>
      <c r="I307" s="3" t="s">
        <v>105</v>
      </c>
      <c r="K307" s="23"/>
    </row>
    <row r="308" spans="1:11" x14ac:dyDescent="0.35">
      <c r="A308" s="5">
        <v>1701</v>
      </c>
      <c r="B308" s="4">
        <v>102.7</v>
      </c>
      <c r="C308" s="4"/>
      <c r="D308" s="3" t="s">
        <v>110</v>
      </c>
      <c r="E308" s="7"/>
      <c r="F308" s="7">
        <v>125000000</v>
      </c>
      <c r="G308" s="7">
        <f t="shared" si="12"/>
        <v>18486000</v>
      </c>
      <c r="H308" s="96">
        <f t="shared" si="11"/>
        <v>0</v>
      </c>
      <c r="I308" s="3" t="s">
        <v>106</v>
      </c>
      <c r="K308" s="23"/>
    </row>
    <row r="309" spans="1:11" x14ac:dyDescent="0.35">
      <c r="A309" s="5">
        <v>1702</v>
      </c>
      <c r="B309" s="4">
        <v>31.9</v>
      </c>
      <c r="C309" s="4"/>
      <c r="D309" s="3" t="s">
        <v>111</v>
      </c>
      <c r="E309" s="7"/>
      <c r="F309" s="7">
        <v>35000000</v>
      </c>
      <c r="G309" s="7">
        <f t="shared" si="12"/>
        <v>5742000</v>
      </c>
      <c r="H309" s="96">
        <f t="shared" si="11"/>
        <v>0</v>
      </c>
      <c r="I309" s="3" t="s">
        <v>184</v>
      </c>
      <c r="K309" s="23"/>
    </row>
    <row r="310" spans="1:11" x14ac:dyDescent="0.35">
      <c r="A310" s="5">
        <v>1703</v>
      </c>
      <c r="B310" s="4">
        <v>31.9</v>
      </c>
      <c r="C310" s="4"/>
      <c r="D310" s="3" t="s">
        <v>111</v>
      </c>
      <c r="E310" s="7"/>
      <c r="F310" s="7">
        <v>35000000</v>
      </c>
      <c r="G310" s="7">
        <f t="shared" si="12"/>
        <v>5742000</v>
      </c>
      <c r="H310" s="96">
        <f t="shared" si="11"/>
        <v>0</v>
      </c>
      <c r="I310" s="3" t="s">
        <v>184</v>
      </c>
      <c r="K310" s="23"/>
    </row>
    <row r="311" spans="1:11" x14ac:dyDescent="0.35">
      <c r="A311" s="5">
        <v>1704</v>
      </c>
      <c r="B311" s="4">
        <v>36.5</v>
      </c>
      <c r="C311" s="4"/>
      <c r="D311" s="3" t="s">
        <v>112</v>
      </c>
      <c r="E311" s="7"/>
      <c r="F311" s="7">
        <v>35000000</v>
      </c>
      <c r="G311" s="7">
        <f t="shared" si="12"/>
        <v>6570000</v>
      </c>
      <c r="H311" s="96">
        <f t="shared" si="11"/>
        <v>0</v>
      </c>
      <c r="I311" s="3" t="s">
        <v>184</v>
      </c>
      <c r="K311" s="23"/>
    </row>
    <row r="312" spans="1:11" x14ac:dyDescent="0.35">
      <c r="A312" s="5">
        <v>1705</v>
      </c>
      <c r="B312" s="4">
        <v>107.2</v>
      </c>
      <c r="C312" s="4"/>
      <c r="D312" s="3" t="s">
        <v>113</v>
      </c>
      <c r="E312" s="7"/>
      <c r="F312" s="7">
        <v>125000000</v>
      </c>
      <c r="G312" s="7">
        <f t="shared" si="12"/>
        <v>19296000</v>
      </c>
      <c r="H312" s="96">
        <f t="shared" si="11"/>
        <v>0</v>
      </c>
      <c r="I312" s="3" t="s">
        <v>106</v>
      </c>
      <c r="K312" s="23"/>
    </row>
    <row r="313" spans="1:11" x14ac:dyDescent="0.35">
      <c r="A313" s="5">
        <v>1706</v>
      </c>
      <c r="B313" s="4">
        <v>48.6</v>
      </c>
      <c r="C313" s="4"/>
      <c r="D313" s="3" t="s">
        <v>114</v>
      </c>
      <c r="E313" s="7"/>
      <c r="F313" s="7">
        <v>40000000</v>
      </c>
      <c r="G313" s="7">
        <f t="shared" si="12"/>
        <v>8748000</v>
      </c>
      <c r="H313" s="96">
        <f t="shared" si="11"/>
        <v>0</v>
      </c>
      <c r="I313" s="3" t="s">
        <v>185</v>
      </c>
      <c r="K313" s="23"/>
    </row>
    <row r="314" spans="1:11" x14ac:dyDescent="0.35">
      <c r="A314" s="5">
        <v>1707</v>
      </c>
      <c r="B314" s="4">
        <v>73.8</v>
      </c>
      <c r="C314" s="4"/>
      <c r="D314" s="3" t="s">
        <v>115</v>
      </c>
      <c r="E314" s="7"/>
      <c r="F314" s="7">
        <v>85000000</v>
      </c>
      <c r="G314" s="7">
        <f t="shared" si="12"/>
        <v>13284000</v>
      </c>
      <c r="H314" s="96">
        <f t="shared" si="11"/>
        <v>0</v>
      </c>
      <c r="I314" s="3" t="s">
        <v>105</v>
      </c>
      <c r="K314" s="23"/>
    </row>
    <row r="315" spans="1:11" x14ac:dyDescent="0.35">
      <c r="A315" s="5">
        <v>1708</v>
      </c>
      <c r="B315" s="4">
        <v>73.8</v>
      </c>
      <c r="C315" s="4"/>
      <c r="D315" s="3" t="s">
        <v>115</v>
      </c>
      <c r="E315" s="7"/>
      <c r="F315" s="7">
        <v>85000000</v>
      </c>
      <c r="G315" s="7">
        <f t="shared" si="12"/>
        <v>13284000</v>
      </c>
      <c r="H315" s="96">
        <f t="shared" si="11"/>
        <v>0</v>
      </c>
      <c r="I315" s="3" t="s">
        <v>105</v>
      </c>
      <c r="K315" s="23"/>
    </row>
    <row r="316" spans="1:11" x14ac:dyDescent="0.35">
      <c r="A316" s="5">
        <v>1709</v>
      </c>
      <c r="B316" s="4">
        <v>73.8</v>
      </c>
      <c r="C316" s="4"/>
      <c r="D316" s="3" t="s">
        <v>115</v>
      </c>
      <c r="E316" s="7"/>
      <c r="F316" s="7">
        <v>85000000</v>
      </c>
      <c r="G316" s="7">
        <f t="shared" si="12"/>
        <v>13284000</v>
      </c>
      <c r="H316" s="96">
        <f t="shared" si="11"/>
        <v>0</v>
      </c>
      <c r="I316" s="3" t="s">
        <v>105</v>
      </c>
      <c r="K316" s="23"/>
    </row>
    <row r="317" spans="1:11" x14ac:dyDescent="0.35">
      <c r="A317" s="5">
        <v>1710</v>
      </c>
      <c r="B317" s="4">
        <v>67.7</v>
      </c>
      <c r="C317" s="4"/>
      <c r="D317" s="3" t="s">
        <v>116</v>
      </c>
      <c r="E317" s="7"/>
      <c r="F317" s="7">
        <v>85000000</v>
      </c>
      <c r="G317" s="7">
        <f t="shared" si="12"/>
        <v>12186000</v>
      </c>
      <c r="H317" s="96">
        <f t="shared" si="11"/>
        <v>0</v>
      </c>
      <c r="I317" s="3" t="s">
        <v>105</v>
      </c>
      <c r="K317" s="23"/>
    </row>
    <row r="318" spans="1:11" x14ac:dyDescent="0.35">
      <c r="A318" s="5">
        <v>1711</v>
      </c>
      <c r="B318" s="4">
        <v>68</v>
      </c>
      <c r="C318" s="4"/>
      <c r="D318" s="3" t="s">
        <v>116</v>
      </c>
      <c r="E318" s="7"/>
      <c r="F318" s="7">
        <v>85000000</v>
      </c>
      <c r="G318" s="7">
        <f t="shared" si="12"/>
        <v>12240000</v>
      </c>
      <c r="H318" s="96">
        <f t="shared" si="11"/>
        <v>0</v>
      </c>
      <c r="I318" s="3" t="s">
        <v>105</v>
      </c>
      <c r="K318" s="23"/>
    </row>
    <row r="319" spans="1:11" x14ac:dyDescent="0.35">
      <c r="A319" s="5">
        <v>1712</v>
      </c>
      <c r="B319" s="4">
        <v>52.2</v>
      </c>
      <c r="C319" s="4"/>
      <c r="D319" s="3" t="s">
        <v>126</v>
      </c>
      <c r="E319" s="7"/>
      <c r="F319" s="7">
        <v>40000000</v>
      </c>
      <c r="G319" s="7">
        <f t="shared" si="12"/>
        <v>9396000</v>
      </c>
      <c r="H319" s="96">
        <f t="shared" si="11"/>
        <v>0</v>
      </c>
      <c r="I319" s="3" t="s">
        <v>185</v>
      </c>
      <c r="K319" s="23"/>
    </row>
    <row r="320" spans="1:11" x14ac:dyDescent="0.35">
      <c r="A320" s="5" t="s">
        <v>54</v>
      </c>
      <c r="B320" s="4">
        <v>73.8</v>
      </c>
      <c r="C320" s="4"/>
      <c r="D320" s="3" t="s">
        <v>115</v>
      </c>
      <c r="E320" s="7"/>
      <c r="F320" s="7">
        <v>85000000</v>
      </c>
      <c r="G320" s="7">
        <f t="shared" si="12"/>
        <v>13284000</v>
      </c>
      <c r="H320" s="96">
        <f t="shared" si="11"/>
        <v>0</v>
      </c>
      <c r="I320" s="3" t="s">
        <v>105</v>
      </c>
      <c r="K320" s="23"/>
    </row>
    <row r="321" spans="1:11" x14ac:dyDescent="0.35">
      <c r="A321" s="5" t="s">
        <v>75</v>
      </c>
      <c r="B321" s="4">
        <v>129.19999999999999</v>
      </c>
      <c r="C321" s="4"/>
      <c r="D321" s="3" t="s">
        <v>117</v>
      </c>
      <c r="E321" s="7"/>
      <c r="F321" s="7">
        <v>125000000</v>
      </c>
      <c r="G321" s="7">
        <f t="shared" si="12"/>
        <v>23255999.999999996</v>
      </c>
      <c r="H321" s="96">
        <f t="shared" si="11"/>
        <v>0</v>
      </c>
      <c r="I321" s="3" t="s">
        <v>106</v>
      </c>
      <c r="K321" s="23"/>
    </row>
    <row r="322" spans="1:11" x14ac:dyDescent="0.35">
      <c r="A322" s="5">
        <v>1715</v>
      </c>
      <c r="B322" s="4">
        <v>70.8</v>
      </c>
      <c r="C322" s="4"/>
      <c r="D322" s="3" t="s">
        <v>118</v>
      </c>
      <c r="E322" s="7"/>
      <c r="F322" s="7">
        <v>85000000</v>
      </c>
      <c r="G322" s="7">
        <f t="shared" si="12"/>
        <v>12744000</v>
      </c>
      <c r="H322" s="96">
        <f t="shared" si="11"/>
        <v>0</v>
      </c>
      <c r="I322" s="3" t="s">
        <v>105</v>
      </c>
      <c r="K322" s="23"/>
    </row>
    <row r="323" spans="1:11" x14ac:dyDescent="0.35">
      <c r="A323" s="5">
        <v>1716</v>
      </c>
      <c r="B323" s="4">
        <v>70.8</v>
      </c>
      <c r="C323" s="4"/>
      <c r="D323" s="3" t="s">
        <v>118</v>
      </c>
      <c r="E323" s="7">
        <v>2841240000</v>
      </c>
      <c r="F323" s="7">
        <v>85000000</v>
      </c>
      <c r="G323" s="7">
        <f t="shared" si="12"/>
        <v>12744000</v>
      </c>
      <c r="H323" s="96">
        <f t="shared" si="11"/>
        <v>28412400</v>
      </c>
      <c r="I323" s="3" t="s">
        <v>105</v>
      </c>
      <c r="K323" s="23"/>
    </row>
    <row r="324" spans="1:11" x14ac:dyDescent="0.35">
      <c r="A324" s="5">
        <v>1717</v>
      </c>
      <c r="B324" s="4">
        <v>70.8</v>
      </c>
      <c r="C324" s="4"/>
      <c r="D324" s="3" t="s">
        <v>118</v>
      </c>
      <c r="E324" s="7">
        <v>2713800000</v>
      </c>
      <c r="F324" s="7">
        <v>85000000</v>
      </c>
      <c r="G324" s="7">
        <f t="shared" si="12"/>
        <v>12744000</v>
      </c>
      <c r="H324" s="96">
        <f t="shared" ref="H324:H387" si="13">E324*1%</f>
        <v>27138000</v>
      </c>
      <c r="I324" s="3" t="s">
        <v>105</v>
      </c>
      <c r="K324" s="23"/>
    </row>
    <row r="325" spans="1:11" x14ac:dyDescent="0.35">
      <c r="A325" s="5">
        <v>1718</v>
      </c>
      <c r="B325" s="4">
        <v>70.8</v>
      </c>
      <c r="C325" s="4"/>
      <c r="D325" s="3" t="s">
        <v>118</v>
      </c>
      <c r="E325" s="7"/>
      <c r="F325" s="7">
        <v>85000000</v>
      </c>
      <c r="G325" s="7">
        <f t="shared" si="12"/>
        <v>12744000</v>
      </c>
      <c r="H325" s="96">
        <f t="shared" si="13"/>
        <v>0</v>
      </c>
      <c r="I325" s="3" t="s">
        <v>105</v>
      </c>
      <c r="K325" s="23"/>
    </row>
    <row r="326" spans="1:11" x14ac:dyDescent="0.35">
      <c r="A326" s="5">
        <v>1719</v>
      </c>
      <c r="B326" s="4">
        <v>46.5</v>
      </c>
      <c r="C326" s="4"/>
      <c r="D326" s="3" t="s">
        <v>119</v>
      </c>
      <c r="E326" s="7"/>
      <c r="F326" s="7">
        <v>40000000</v>
      </c>
      <c r="G326" s="7">
        <f t="shared" si="12"/>
        <v>8370000</v>
      </c>
      <c r="H326" s="96">
        <f t="shared" si="13"/>
        <v>0</v>
      </c>
      <c r="I326" s="3" t="s">
        <v>185</v>
      </c>
      <c r="K326" s="23"/>
    </row>
    <row r="327" spans="1:11" x14ac:dyDescent="0.35">
      <c r="A327" s="5">
        <v>1720</v>
      </c>
      <c r="B327" s="4">
        <v>30.3</v>
      </c>
      <c r="C327" s="4"/>
      <c r="D327" s="3" t="s">
        <v>120</v>
      </c>
      <c r="E327" s="7"/>
      <c r="F327" s="7">
        <v>35000000</v>
      </c>
      <c r="G327" s="7">
        <f t="shared" si="12"/>
        <v>5454000</v>
      </c>
      <c r="H327" s="96">
        <f t="shared" si="13"/>
        <v>0</v>
      </c>
      <c r="I327" s="3" t="s">
        <v>184</v>
      </c>
      <c r="K327" s="23"/>
    </row>
    <row r="328" spans="1:11" x14ac:dyDescent="0.35">
      <c r="A328" s="5">
        <v>1721</v>
      </c>
      <c r="B328" s="4">
        <v>66</v>
      </c>
      <c r="C328" s="4"/>
      <c r="D328" s="3" t="s">
        <v>121</v>
      </c>
      <c r="E328" s="7"/>
      <c r="F328" s="7">
        <v>85000000</v>
      </c>
      <c r="G328" s="7">
        <f t="shared" si="12"/>
        <v>11880000</v>
      </c>
      <c r="H328" s="96">
        <f t="shared" si="13"/>
        <v>0</v>
      </c>
      <c r="I328" s="3" t="s">
        <v>186</v>
      </c>
      <c r="K328" s="23"/>
    </row>
    <row r="329" spans="1:11" x14ac:dyDescent="0.35">
      <c r="A329" s="5">
        <v>1722</v>
      </c>
      <c r="B329" s="4">
        <v>70.8</v>
      </c>
      <c r="C329" s="4"/>
      <c r="D329" s="3" t="s">
        <v>118</v>
      </c>
      <c r="E329" s="7"/>
      <c r="F329" s="7">
        <v>85000000</v>
      </c>
      <c r="G329" s="7">
        <f t="shared" si="12"/>
        <v>12744000</v>
      </c>
      <c r="H329" s="96">
        <f t="shared" si="13"/>
        <v>0</v>
      </c>
      <c r="I329" s="3" t="s">
        <v>105</v>
      </c>
      <c r="K329" s="23"/>
    </row>
    <row r="330" spans="1:11" x14ac:dyDescent="0.35">
      <c r="A330" s="5">
        <v>1723</v>
      </c>
      <c r="B330" s="4">
        <v>70.8</v>
      </c>
      <c r="C330" s="4"/>
      <c r="D330" s="3" t="s">
        <v>118</v>
      </c>
      <c r="E330" s="7"/>
      <c r="F330" s="7">
        <v>85000000</v>
      </c>
      <c r="G330" s="7">
        <f t="shared" si="12"/>
        <v>12744000</v>
      </c>
      <c r="H330" s="96">
        <f t="shared" si="13"/>
        <v>0</v>
      </c>
      <c r="I330" s="3" t="s">
        <v>105</v>
      </c>
      <c r="K330" s="23"/>
    </row>
    <row r="331" spans="1:11" x14ac:dyDescent="0.35">
      <c r="A331" s="5">
        <v>1724</v>
      </c>
      <c r="B331" s="4">
        <v>70.8</v>
      </c>
      <c r="C331" s="4"/>
      <c r="D331" s="3" t="s">
        <v>118</v>
      </c>
      <c r="E331" s="7"/>
      <c r="F331" s="7">
        <v>85000000</v>
      </c>
      <c r="G331" s="7">
        <f t="shared" si="12"/>
        <v>12744000</v>
      </c>
      <c r="H331" s="96">
        <f t="shared" si="13"/>
        <v>0</v>
      </c>
      <c r="I331" s="3" t="s">
        <v>105</v>
      </c>
      <c r="K331" s="23"/>
    </row>
    <row r="332" spans="1:11" x14ac:dyDescent="0.35">
      <c r="A332" s="5">
        <v>1725</v>
      </c>
      <c r="B332" s="4">
        <v>70.7</v>
      </c>
      <c r="C332" s="4"/>
      <c r="D332" s="3" t="s">
        <v>118</v>
      </c>
      <c r="E332" s="7"/>
      <c r="F332" s="7">
        <v>85000000</v>
      </c>
      <c r="G332" s="7">
        <f t="shared" si="12"/>
        <v>12726000</v>
      </c>
      <c r="H332" s="96">
        <f t="shared" si="13"/>
        <v>0</v>
      </c>
      <c r="I332" s="3" t="s">
        <v>105</v>
      </c>
      <c r="K332" s="23"/>
    </row>
    <row r="333" spans="1:11" x14ac:dyDescent="0.35">
      <c r="A333" s="5">
        <v>1726</v>
      </c>
      <c r="B333" s="4">
        <v>70.8</v>
      </c>
      <c r="C333" s="4"/>
      <c r="D333" s="3" t="s">
        <v>118</v>
      </c>
      <c r="E333" s="7"/>
      <c r="F333" s="7">
        <v>85000000</v>
      </c>
      <c r="G333" s="7">
        <f t="shared" si="12"/>
        <v>12744000</v>
      </c>
      <c r="H333" s="96">
        <f t="shared" si="13"/>
        <v>0</v>
      </c>
      <c r="I333" s="3" t="s">
        <v>105</v>
      </c>
      <c r="K333" s="23"/>
    </row>
    <row r="334" spans="1:11" x14ac:dyDescent="0.35">
      <c r="A334" s="5">
        <v>1801</v>
      </c>
      <c r="B334" s="4">
        <v>102.7</v>
      </c>
      <c r="C334" s="4"/>
      <c r="D334" s="3" t="s">
        <v>110</v>
      </c>
      <c r="E334" s="7"/>
      <c r="F334" s="7">
        <v>125000000</v>
      </c>
      <c r="G334" s="7">
        <f t="shared" si="12"/>
        <v>18486000</v>
      </c>
      <c r="H334" s="96">
        <f t="shared" si="13"/>
        <v>0</v>
      </c>
      <c r="I334" s="3" t="s">
        <v>106</v>
      </c>
      <c r="K334" s="23"/>
    </row>
    <row r="335" spans="1:11" x14ac:dyDescent="0.35">
      <c r="A335" s="5">
        <v>1802</v>
      </c>
      <c r="B335" s="4">
        <v>31.9</v>
      </c>
      <c r="C335" s="4"/>
      <c r="D335" s="3" t="s">
        <v>111</v>
      </c>
      <c r="E335" s="7"/>
      <c r="F335" s="7">
        <v>35000000</v>
      </c>
      <c r="G335" s="7">
        <f t="shared" si="12"/>
        <v>5742000</v>
      </c>
      <c r="H335" s="96">
        <f t="shared" si="13"/>
        <v>0</v>
      </c>
      <c r="I335" s="3" t="s">
        <v>184</v>
      </c>
      <c r="K335" s="23"/>
    </row>
    <row r="336" spans="1:11" x14ac:dyDescent="0.35">
      <c r="A336" s="5">
        <v>1803</v>
      </c>
      <c r="B336" s="4">
        <v>31.9</v>
      </c>
      <c r="C336" s="4"/>
      <c r="D336" s="3" t="s">
        <v>111</v>
      </c>
      <c r="E336" s="7"/>
      <c r="F336" s="7">
        <v>35000000</v>
      </c>
      <c r="G336" s="7">
        <f t="shared" si="12"/>
        <v>5742000</v>
      </c>
      <c r="H336" s="96">
        <f t="shared" si="13"/>
        <v>0</v>
      </c>
      <c r="I336" s="3" t="s">
        <v>184</v>
      </c>
      <c r="K336" s="23"/>
    </row>
    <row r="337" spans="1:11" x14ac:dyDescent="0.35">
      <c r="A337" s="5">
        <v>1804</v>
      </c>
      <c r="B337" s="4">
        <v>36.5</v>
      </c>
      <c r="C337" s="4"/>
      <c r="D337" s="3" t="s">
        <v>112</v>
      </c>
      <c r="E337" s="7"/>
      <c r="F337" s="7">
        <v>35000000</v>
      </c>
      <c r="G337" s="7">
        <f t="shared" si="12"/>
        <v>6570000</v>
      </c>
      <c r="H337" s="96">
        <f t="shared" si="13"/>
        <v>0</v>
      </c>
      <c r="I337" s="3" t="s">
        <v>184</v>
      </c>
      <c r="K337" s="23"/>
    </row>
    <row r="338" spans="1:11" x14ac:dyDescent="0.35">
      <c r="A338" s="5">
        <v>1805</v>
      </c>
      <c r="B338" s="4">
        <v>107.2</v>
      </c>
      <c r="C338" s="4"/>
      <c r="D338" s="3" t="s">
        <v>113</v>
      </c>
      <c r="E338" s="7"/>
      <c r="F338" s="7">
        <v>125000000</v>
      </c>
      <c r="G338" s="7">
        <f t="shared" ref="G338:G401" si="14">(B338*15000)*12</f>
        <v>19296000</v>
      </c>
      <c r="H338" s="96">
        <f t="shared" si="13"/>
        <v>0</v>
      </c>
      <c r="I338" s="3" t="s">
        <v>106</v>
      </c>
      <c r="K338" s="23"/>
    </row>
    <row r="339" spans="1:11" x14ac:dyDescent="0.35">
      <c r="A339" s="5">
        <v>1806</v>
      </c>
      <c r="B339" s="4">
        <v>48.6</v>
      </c>
      <c r="C339" s="4"/>
      <c r="D339" s="3" t="s">
        <v>114</v>
      </c>
      <c r="E339" s="7"/>
      <c r="F339" s="7">
        <v>40000000</v>
      </c>
      <c r="G339" s="7">
        <f t="shared" si="14"/>
        <v>8748000</v>
      </c>
      <c r="H339" s="96">
        <f t="shared" si="13"/>
        <v>0</v>
      </c>
      <c r="I339" s="3" t="s">
        <v>185</v>
      </c>
      <c r="K339" s="23"/>
    </row>
    <row r="340" spans="1:11" x14ac:dyDescent="0.35">
      <c r="A340" s="5">
        <v>1807</v>
      </c>
      <c r="B340" s="4">
        <v>73.8</v>
      </c>
      <c r="C340" s="4"/>
      <c r="D340" s="3" t="s">
        <v>115</v>
      </c>
      <c r="E340" s="7">
        <v>2824456799.9999995</v>
      </c>
      <c r="F340" s="7">
        <v>85000000</v>
      </c>
      <c r="G340" s="7">
        <f t="shared" si="14"/>
        <v>13284000</v>
      </c>
      <c r="H340" s="96">
        <f t="shared" si="13"/>
        <v>28244567.999999996</v>
      </c>
      <c r="I340" s="3" t="s">
        <v>105</v>
      </c>
      <c r="K340" s="23"/>
    </row>
    <row r="341" spans="1:11" x14ac:dyDescent="0.35">
      <c r="A341" s="5">
        <v>1808</v>
      </c>
      <c r="B341" s="4">
        <v>73.8</v>
      </c>
      <c r="C341" s="4"/>
      <c r="D341" s="3" t="s">
        <v>115</v>
      </c>
      <c r="E341" s="7"/>
      <c r="F341" s="7">
        <v>85000000</v>
      </c>
      <c r="G341" s="7">
        <f t="shared" si="14"/>
        <v>13284000</v>
      </c>
      <c r="H341" s="96">
        <f t="shared" si="13"/>
        <v>0</v>
      </c>
      <c r="I341" s="3" t="s">
        <v>105</v>
      </c>
      <c r="K341" s="23"/>
    </row>
    <row r="342" spans="1:11" x14ac:dyDescent="0.35">
      <c r="A342" s="5">
        <v>1809</v>
      </c>
      <c r="B342" s="4">
        <v>73.8</v>
      </c>
      <c r="C342" s="4"/>
      <c r="D342" s="3" t="s">
        <v>115</v>
      </c>
      <c r="E342" s="7"/>
      <c r="F342" s="7">
        <v>85000000</v>
      </c>
      <c r="G342" s="7">
        <f t="shared" si="14"/>
        <v>13284000</v>
      </c>
      <c r="H342" s="96">
        <f t="shared" si="13"/>
        <v>0</v>
      </c>
      <c r="I342" s="3" t="s">
        <v>105</v>
      </c>
      <c r="K342" s="23"/>
    </row>
    <row r="343" spans="1:11" x14ac:dyDescent="0.35">
      <c r="A343" s="5">
        <v>1810</v>
      </c>
      <c r="B343" s="4">
        <v>67.7</v>
      </c>
      <c r="C343" s="4"/>
      <c r="D343" s="3" t="s">
        <v>116</v>
      </c>
      <c r="E343" s="7"/>
      <c r="F343" s="7">
        <v>85000000</v>
      </c>
      <c r="G343" s="7">
        <f t="shared" si="14"/>
        <v>12186000</v>
      </c>
      <c r="H343" s="96">
        <f t="shared" si="13"/>
        <v>0</v>
      </c>
      <c r="I343" s="3" t="s">
        <v>105</v>
      </c>
      <c r="K343" s="23"/>
    </row>
    <row r="344" spans="1:11" x14ac:dyDescent="0.35">
      <c r="A344" s="5">
        <v>1811</v>
      </c>
      <c r="B344" s="4">
        <v>68</v>
      </c>
      <c r="C344" s="4"/>
      <c r="D344" s="3" t="s">
        <v>116</v>
      </c>
      <c r="E344" s="7"/>
      <c r="F344" s="7">
        <v>85000000</v>
      </c>
      <c r="G344" s="7">
        <f t="shared" si="14"/>
        <v>12240000</v>
      </c>
      <c r="H344" s="96">
        <f t="shared" si="13"/>
        <v>0</v>
      </c>
      <c r="I344" s="3" t="s">
        <v>105</v>
      </c>
      <c r="K344" s="23"/>
    </row>
    <row r="345" spans="1:11" x14ac:dyDescent="0.35">
      <c r="A345" s="5">
        <v>1812</v>
      </c>
      <c r="B345" s="4">
        <v>52.2</v>
      </c>
      <c r="C345" s="4"/>
      <c r="D345" s="3" t="s">
        <v>126</v>
      </c>
      <c r="E345" s="7"/>
      <c r="F345" s="7">
        <v>40000000</v>
      </c>
      <c r="G345" s="7">
        <f t="shared" si="14"/>
        <v>9396000</v>
      </c>
      <c r="H345" s="96">
        <f t="shared" si="13"/>
        <v>0</v>
      </c>
      <c r="I345" s="3" t="s">
        <v>185</v>
      </c>
      <c r="K345" s="23"/>
    </row>
    <row r="346" spans="1:11" x14ac:dyDescent="0.35">
      <c r="A346" s="5" t="s">
        <v>53</v>
      </c>
      <c r="B346" s="4">
        <v>73.8</v>
      </c>
      <c r="C346" s="4"/>
      <c r="D346" s="3" t="s">
        <v>115</v>
      </c>
      <c r="E346" s="7"/>
      <c r="F346" s="7">
        <v>85000000</v>
      </c>
      <c r="G346" s="7">
        <f t="shared" si="14"/>
        <v>13284000</v>
      </c>
      <c r="H346" s="96">
        <f t="shared" si="13"/>
        <v>0</v>
      </c>
      <c r="I346" s="3" t="s">
        <v>105</v>
      </c>
      <c r="K346" s="23"/>
    </row>
    <row r="347" spans="1:11" x14ac:dyDescent="0.35">
      <c r="A347" s="5" t="s">
        <v>76</v>
      </c>
      <c r="B347" s="4">
        <v>129.19999999999999</v>
      </c>
      <c r="C347" s="4"/>
      <c r="D347" s="3" t="s">
        <v>117</v>
      </c>
      <c r="E347" s="7"/>
      <c r="F347" s="7">
        <v>125000000</v>
      </c>
      <c r="G347" s="7">
        <f t="shared" si="14"/>
        <v>23255999.999999996</v>
      </c>
      <c r="H347" s="96">
        <f t="shared" si="13"/>
        <v>0</v>
      </c>
      <c r="I347" s="3" t="s">
        <v>106</v>
      </c>
      <c r="K347" s="23"/>
    </row>
    <row r="348" spans="1:11" x14ac:dyDescent="0.35">
      <c r="A348" s="5">
        <v>1815</v>
      </c>
      <c r="B348" s="4">
        <v>70.8</v>
      </c>
      <c r="C348" s="4"/>
      <c r="D348" s="3" t="s">
        <v>118</v>
      </c>
      <c r="E348" s="7"/>
      <c r="F348" s="7">
        <v>85000000</v>
      </c>
      <c r="G348" s="7">
        <f t="shared" si="14"/>
        <v>12744000</v>
      </c>
      <c r="H348" s="96">
        <f t="shared" si="13"/>
        <v>0</v>
      </c>
      <c r="I348" s="3" t="s">
        <v>105</v>
      </c>
      <c r="K348" s="23"/>
    </row>
    <row r="349" spans="1:11" x14ac:dyDescent="0.35">
      <c r="A349" s="5">
        <v>1816</v>
      </c>
      <c r="B349" s="4">
        <v>70.8</v>
      </c>
      <c r="C349" s="4"/>
      <c r="D349" s="3" t="s">
        <v>118</v>
      </c>
      <c r="E349" s="7"/>
      <c r="F349" s="7">
        <v>85000000</v>
      </c>
      <c r="G349" s="7">
        <f t="shared" si="14"/>
        <v>12744000</v>
      </c>
      <c r="H349" s="96">
        <f t="shared" si="13"/>
        <v>0</v>
      </c>
      <c r="I349" s="3" t="s">
        <v>105</v>
      </c>
      <c r="K349" s="23"/>
    </row>
    <row r="350" spans="1:11" x14ac:dyDescent="0.35">
      <c r="A350" s="5">
        <v>1817</v>
      </c>
      <c r="B350" s="4">
        <v>70.8</v>
      </c>
      <c r="C350" s="4"/>
      <c r="D350" s="3" t="s">
        <v>118</v>
      </c>
      <c r="E350" s="7"/>
      <c r="F350" s="7">
        <v>85000000</v>
      </c>
      <c r="G350" s="7">
        <f t="shared" si="14"/>
        <v>12744000</v>
      </c>
      <c r="H350" s="96">
        <f t="shared" si="13"/>
        <v>0</v>
      </c>
      <c r="I350" s="3" t="s">
        <v>105</v>
      </c>
      <c r="K350" s="23"/>
    </row>
    <row r="351" spans="1:11" x14ac:dyDescent="0.35">
      <c r="A351" s="5">
        <v>1818</v>
      </c>
      <c r="B351" s="4">
        <v>70.8</v>
      </c>
      <c r="C351" s="4"/>
      <c r="D351" s="3" t="s">
        <v>118</v>
      </c>
      <c r="E351" s="7"/>
      <c r="F351" s="7">
        <v>85000000</v>
      </c>
      <c r="G351" s="7">
        <f t="shared" si="14"/>
        <v>12744000</v>
      </c>
      <c r="H351" s="96">
        <f t="shared" si="13"/>
        <v>0</v>
      </c>
      <c r="I351" s="3" t="s">
        <v>105</v>
      </c>
      <c r="K351" s="23"/>
    </row>
    <row r="352" spans="1:11" x14ac:dyDescent="0.35">
      <c r="A352" s="5">
        <v>1819</v>
      </c>
      <c r="B352" s="4">
        <v>46.5</v>
      </c>
      <c r="C352" s="4"/>
      <c r="D352" s="3" t="s">
        <v>119</v>
      </c>
      <c r="E352" s="7"/>
      <c r="F352" s="7">
        <v>40000000</v>
      </c>
      <c r="G352" s="7">
        <f t="shared" si="14"/>
        <v>8370000</v>
      </c>
      <c r="H352" s="96">
        <f t="shared" si="13"/>
        <v>0</v>
      </c>
      <c r="I352" s="3" t="s">
        <v>185</v>
      </c>
      <c r="K352" s="23"/>
    </row>
    <row r="353" spans="1:11" x14ac:dyDescent="0.35">
      <c r="A353" s="5">
        <v>1820</v>
      </c>
      <c r="B353" s="4">
        <v>30.3</v>
      </c>
      <c r="C353" s="4"/>
      <c r="D353" s="3" t="s">
        <v>120</v>
      </c>
      <c r="E353" s="7"/>
      <c r="F353" s="7">
        <v>35000000</v>
      </c>
      <c r="G353" s="7">
        <f t="shared" si="14"/>
        <v>5454000</v>
      </c>
      <c r="H353" s="96">
        <f t="shared" si="13"/>
        <v>0</v>
      </c>
      <c r="I353" s="3" t="s">
        <v>184</v>
      </c>
      <c r="K353" s="23"/>
    </row>
    <row r="354" spans="1:11" x14ac:dyDescent="0.35">
      <c r="A354" s="5">
        <v>1821</v>
      </c>
      <c r="B354" s="4">
        <v>66</v>
      </c>
      <c r="C354" s="4"/>
      <c r="D354" s="3" t="s">
        <v>121</v>
      </c>
      <c r="E354" s="7"/>
      <c r="F354" s="7">
        <v>85000000</v>
      </c>
      <c r="G354" s="7">
        <f t="shared" si="14"/>
        <v>11880000</v>
      </c>
      <c r="H354" s="96">
        <f t="shared" si="13"/>
        <v>0</v>
      </c>
      <c r="I354" s="3" t="s">
        <v>186</v>
      </c>
      <c r="K354" s="23"/>
    </row>
    <row r="355" spans="1:11" x14ac:dyDescent="0.35">
      <c r="A355" s="5">
        <v>1822</v>
      </c>
      <c r="B355" s="4">
        <v>70.8</v>
      </c>
      <c r="C355" s="4"/>
      <c r="D355" s="3" t="s">
        <v>118</v>
      </c>
      <c r="E355" s="7"/>
      <c r="F355" s="7">
        <v>85000000</v>
      </c>
      <c r="G355" s="7">
        <f t="shared" si="14"/>
        <v>12744000</v>
      </c>
      <c r="H355" s="96">
        <f t="shared" si="13"/>
        <v>0</v>
      </c>
      <c r="I355" s="3" t="s">
        <v>105</v>
      </c>
      <c r="K355" s="23"/>
    </row>
    <row r="356" spans="1:11" x14ac:dyDescent="0.35">
      <c r="A356" s="5">
        <v>1823</v>
      </c>
      <c r="B356" s="4">
        <v>70.8</v>
      </c>
      <c r="C356" s="4"/>
      <c r="D356" s="3" t="s">
        <v>118</v>
      </c>
      <c r="E356" s="7"/>
      <c r="F356" s="7">
        <v>85000000</v>
      </c>
      <c r="G356" s="7">
        <f t="shared" si="14"/>
        <v>12744000</v>
      </c>
      <c r="H356" s="96">
        <f t="shared" si="13"/>
        <v>0</v>
      </c>
      <c r="I356" s="3" t="s">
        <v>105</v>
      </c>
      <c r="K356" s="23"/>
    </row>
    <row r="357" spans="1:11" x14ac:dyDescent="0.35">
      <c r="A357" s="5">
        <v>1824</v>
      </c>
      <c r="B357" s="4">
        <v>70.8</v>
      </c>
      <c r="C357" s="4"/>
      <c r="D357" s="3" t="s">
        <v>118</v>
      </c>
      <c r="E357" s="7"/>
      <c r="F357" s="7">
        <v>85000000</v>
      </c>
      <c r="G357" s="7">
        <f t="shared" si="14"/>
        <v>12744000</v>
      </c>
      <c r="H357" s="96">
        <f t="shared" si="13"/>
        <v>0</v>
      </c>
      <c r="I357" s="3" t="s">
        <v>105</v>
      </c>
      <c r="K357" s="23"/>
    </row>
    <row r="358" spans="1:11" x14ac:dyDescent="0.35">
      <c r="A358" s="5">
        <v>1825</v>
      </c>
      <c r="B358" s="4">
        <v>70.7</v>
      </c>
      <c r="C358" s="4"/>
      <c r="D358" s="3" t="s">
        <v>118</v>
      </c>
      <c r="E358" s="7"/>
      <c r="F358" s="7">
        <v>85000000</v>
      </c>
      <c r="G358" s="7">
        <f t="shared" si="14"/>
        <v>12726000</v>
      </c>
      <c r="H358" s="96">
        <f t="shared" si="13"/>
        <v>0</v>
      </c>
      <c r="I358" s="3" t="s">
        <v>105</v>
      </c>
      <c r="K358" s="23"/>
    </row>
    <row r="359" spans="1:11" x14ac:dyDescent="0.35">
      <c r="A359" s="5">
        <v>1826</v>
      </c>
      <c r="B359" s="4">
        <v>70.8</v>
      </c>
      <c r="C359" s="4"/>
      <c r="D359" s="3" t="s">
        <v>118</v>
      </c>
      <c r="E359" s="7"/>
      <c r="F359" s="7">
        <v>85000000</v>
      </c>
      <c r="G359" s="7">
        <f t="shared" si="14"/>
        <v>12744000</v>
      </c>
      <c r="H359" s="96">
        <f t="shared" si="13"/>
        <v>0</v>
      </c>
      <c r="I359" s="3" t="s">
        <v>105</v>
      </c>
      <c r="K359" s="23"/>
    </row>
    <row r="360" spans="1:11" x14ac:dyDescent="0.35">
      <c r="A360" s="5">
        <v>1901</v>
      </c>
      <c r="B360" s="4">
        <v>102.7</v>
      </c>
      <c r="C360" s="4"/>
      <c r="D360" s="3" t="s">
        <v>110</v>
      </c>
      <c r="E360" s="7"/>
      <c r="F360" s="7">
        <v>125000000</v>
      </c>
      <c r="G360" s="7">
        <f t="shared" si="14"/>
        <v>18486000</v>
      </c>
      <c r="H360" s="96">
        <f t="shared" si="13"/>
        <v>0</v>
      </c>
      <c r="I360" s="3" t="s">
        <v>106</v>
      </c>
      <c r="K360" s="23"/>
    </row>
    <row r="361" spans="1:11" x14ac:dyDescent="0.35">
      <c r="A361" s="5">
        <v>1902</v>
      </c>
      <c r="B361" s="4">
        <v>31.9</v>
      </c>
      <c r="C361" s="4"/>
      <c r="D361" s="3" t="s">
        <v>111</v>
      </c>
      <c r="E361" s="7"/>
      <c r="F361" s="7">
        <v>35000000</v>
      </c>
      <c r="G361" s="7">
        <f t="shared" si="14"/>
        <v>5742000</v>
      </c>
      <c r="H361" s="96">
        <f t="shared" si="13"/>
        <v>0</v>
      </c>
      <c r="I361" s="3" t="s">
        <v>184</v>
      </c>
      <c r="K361" s="23"/>
    </row>
    <row r="362" spans="1:11" x14ac:dyDescent="0.35">
      <c r="A362" s="5">
        <v>1903</v>
      </c>
      <c r="B362" s="4">
        <v>31.9</v>
      </c>
      <c r="C362" s="4"/>
      <c r="D362" s="3" t="s">
        <v>111</v>
      </c>
      <c r="E362" s="7"/>
      <c r="F362" s="7">
        <v>35000000</v>
      </c>
      <c r="G362" s="7">
        <f t="shared" si="14"/>
        <v>5742000</v>
      </c>
      <c r="H362" s="96">
        <f t="shared" si="13"/>
        <v>0</v>
      </c>
      <c r="I362" s="3" t="s">
        <v>184</v>
      </c>
      <c r="K362" s="23"/>
    </row>
    <row r="363" spans="1:11" x14ac:dyDescent="0.35">
      <c r="A363" s="5">
        <v>1904</v>
      </c>
      <c r="B363" s="4">
        <v>36.5</v>
      </c>
      <c r="C363" s="4"/>
      <c r="D363" s="3" t="s">
        <v>112</v>
      </c>
      <c r="E363" s="7"/>
      <c r="F363" s="7">
        <v>35000000</v>
      </c>
      <c r="G363" s="7">
        <f t="shared" si="14"/>
        <v>6570000</v>
      </c>
      <c r="H363" s="96">
        <f t="shared" si="13"/>
        <v>0</v>
      </c>
      <c r="I363" s="3" t="s">
        <v>184</v>
      </c>
      <c r="K363" s="23"/>
    </row>
    <row r="364" spans="1:11" x14ac:dyDescent="0.35">
      <c r="A364" s="5">
        <v>1905</v>
      </c>
      <c r="B364" s="4">
        <v>107.2</v>
      </c>
      <c r="C364" s="4"/>
      <c r="D364" s="3" t="s">
        <v>113</v>
      </c>
      <c r="E364" s="7"/>
      <c r="F364" s="7">
        <v>125000000</v>
      </c>
      <c r="G364" s="7">
        <f t="shared" si="14"/>
        <v>19296000</v>
      </c>
      <c r="H364" s="96">
        <f t="shared" si="13"/>
        <v>0</v>
      </c>
      <c r="I364" s="3" t="s">
        <v>106</v>
      </c>
      <c r="K364" s="23"/>
    </row>
    <row r="365" spans="1:11" x14ac:dyDescent="0.35">
      <c r="A365" s="5">
        <v>1906</v>
      </c>
      <c r="B365" s="4">
        <v>48.6</v>
      </c>
      <c r="C365" s="4"/>
      <c r="D365" s="3" t="s">
        <v>114</v>
      </c>
      <c r="E365" s="7"/>
      <c r="F365" s="7">
        <v>40000000</v>
      </c>
      <c r="G365" s="7">
        <f t="shared" si="14"/>
        <v>8748000</v>
      </c>
      <c r="H365" s="96">
        <f t="shared" si="13"/>
        <v>0</v>
      </c>
      <c r="I365" s="3" t="s">
        <v>185</v>
      </c>
      <c r="K365" s="23"/>
    </row>
    <row r="366" spans="1:11" x14ac:dyDescent="0.35">
      <c r="A366" s="5">
        <v>1907</v>
      </c>
      <c r="B366" s="4">
        <v>73.8</v>
      </c>
      <c r="C366" s="4"/>
      <c r="D366" s="3" t="s">
        <v>115</v>
      </c>
      <c r="E366" s="7"/>
      <c r="F366" s="7">
        <v>85000000</v>
      </c>
      <c r="G366" s="7">
        <f t="shared" si="14"/>
        <v>13284000</v>
      </c>
      <c r="H366" s="96">
        <f t="shared" si="13"/>
        <v>0</v>
      </c>
      <c r="I366" s="3" t="s">
        <v>105</v>
      </c>
      <c r="K366" s="23"/>
    </row>
    <row r="367" spans="1:11" x14ac:dyDescent="0.35">
      <c r="A367" s="5">
        <v>1908</v>
      </c>
      <c r="B367" s="4">
        <v>73.8</v>
      </c>
      <c r="C367" s="4"/>
      <c r="D367" s="3" t="s">
        <v>115</v>
      </c>
      <c r="E367" s="7"/>
      <c r="F367" s="7">
        <v>85000000</v>
      </c>
      <c r="G367" s="7">
        <f t="shared" si="14"/>
        <v>13284000</v>
      </c>
      <c r="H367" s="96">
        <f t="shared" si="13"/>
        <v>0</v>
      </c>
      <c r="I367" s="3" t="s">
        <v>105</v>
      </c>
      <c r="K367" s="23"/>
    </row>
    <row r="368" spans="1:11" x14ac:dyDescent="0.35">
      <c r="A368" s="5">
        <v>1909</v>
      </c>
      <c r="B368" s="4">
        <v>73.8</v>
      </c>
      <c r="C368" s="4"/>
      <c r="D368" s="3" t="s">
        <v>115</v>
      </c>
      <c r="E368" s="7"/>
      <c r="F368" s="7">
        <v>85000000</v>
      </c>
      <c r="G368" s="7">
        <f t="shared" si="14"/>
        <v>13284000</v>
      </c>
      <c r="H368" s="96">
        <f t="shared" si="13"/>
        <v>0</v>
      </c>
      <c r="I368" s="3" t="s">
        <v>105</v>
      </c>
      <c r="K368" s="23"/>
    </row>
    <row r="369" spans="1:11" x14ac:dyDescent="0.35">
      <c r="A369" s="5">
        <v>1910</v>
      </c>
      <c r="B369" s="4">
        <v>67.7</v>
      </c>
      <c r="C369" s="4"/>
      <c r="D369" s="3" t="s">
        <v>116</v>
      </c>
      <c r="E369" s="7"/>
      <c r="F369" s="7">
        <v>85000000</v>
      </c>
      <c r="G369" s="7">
        <f t="shared" si="14"/>
        <v>12186000</v>
      </c>
      <c r="H369" s="96">
        <f t="shared" si="13"/>
        <v>0</v>
      </c>
      <c r="I369" s="3" t="s">
        <v>105</v>
      </c>
      <c r="K369" s="23"/>
    </row>
    <row r="370" spans="1:11" x14ac:dyDescent="0.35">
      <c r="A370" s="5">
        <v>1911</v>
      </c>
      <c r="B370" s="4">
        <v>68</v>
      </c>
      <c r="C370" s="4"/>
      <c r="D370" s="3" t="s">
        <v>116</v>
      </c>
      <c r="E370" s="7"/>
      <c r="F370" s="7">
        <v>85000000</v>
      </c>
      <c r="G370" s="7">
        <f t="shared" si="14"/>
        <v>12240000</v>
      </c>
      <c r="H370" s="96">
        <f t="shared" si="13"/>
        <v>0</v>
      </c>
      <c r="I370" s="3" t="s">
        <v>105</v>
      </c>
      <c r="K370" s="23"/>
    </row>
    <row r="371" spans="1:11" x14ac:dyDescent="0.35">
      <c r="A371" s="5">
        <v>1912</v>
      </c>
      <c r="B371" s="4">
        <v>52.2</v>
      </c>
      <c r="C371" s="4"/>
      <c r="D371" s="3" t="s">
        <v>126</v>
      </c>
      <c r="E371" s="7"/>
      <c r="F371" s="7">
        <v>40000000</v>
      </c>
      <c r="G371" s="7">
        <f t="shared" si="14"/>
        <v>9396000</v>
      </c>
      <c r="H371" s="96">
        <f t="shared" si="13"/>
        <v>0</v>
      </c>
      <c r="I371" s="3" t="s">
        <v>185</v>
      </c>
      <c r="K371" s="23"/>
    </row>
    <row r="372" spans="1:11" x14ac:dyDescent="0.35">
      <c r="A372" s="5" t="s">
        <v>52</v>
      </c>
      <c r="B372" s="4">
        <v>73.8</v>
      </c>
      <c r="C372" s="4"/>
      <c r="D372" s="3" t="s">
        <v>115</v>
      </c>
      <c r="E372" s="7"/>
      <c r="F372" s="7">
        <v>85000000</v>
      </c>
      <c r="G372" s="7">
        <f t="shared" si="14"/>
        <v>13284000</v>
      </c>
      <c r="H372" s="96">
        <f t="shared" si="13"/>
        <v>0</v>
      </c>
      <c r="I372" s="3" t="s">
        <v>105</v>
      </c>
      <c r="K372" s="23"/>
    </row>
    <row r="373" spans="1:11" x14ac:dyDescent="0.35">
      <c r="A373" s="5" t="s">
        <v>77</v>
      </c>
      <c r="B373" s="4">
        <v>129.19999999999999</v>
      </c>
      <c r="C373" s="4"/>
      <c r="D373" s="3" t="s">
        <v>117</v>
      </c>
      <c r="E373" s="7"/>
      <c r="F373" s="7">
        <v>125000000</v>
      </c>
      <c r="G373" s="7">
        <f t="shared" si="14"/>
        <v>23255999.999999996</v>
      </c>
      <c r="H373" s="96">
        <f t="shared" si="13"/>
        <v>0</v>
      </c>
      <c r="I373" s="3" t="s">
        <v>106</v>
      </c>
      <c r="K373" s="23"/>
    </row>
    <row r="374" spans="1:11" x14ac:dyDescent="0.35">
      <c r="A374" s="5">
        <v>1915</v>
      </c>
      <c r="B374" s="4">
        <v>70.8</v>
      </c>
      <c r="C374" s="4"/>
      <c r="D374" s="3" t="s">
        <v>118</v>
      </c>
      <c r="E374" s="7"/>
      <c r="F374" s="7">
        <v>85000000</v>
      </c>
      <c r="G374" s="7">
        <f t="shared" si="14"/>
        <v>12744000</v>
      </c>
      <c r="H374" s="96">
        <f t="shared" si="13"/>
        <v>0</v>
      </c>
      <c r="I374" s="3" t="s">
        <v>105</v>
      </c>
      <c r="K374" s="23"/>
    </row>
    <row r="375" spans="1:11" x14ac:dyDescent="0.35">
      <c r="A375" s="5">
        <v>1916</v>
      </c>
      <c r="B375" s="4">
        <v>70.8</v>
      </c>
      <c r="C375" s="4"/>
      <c r="D375" s="3" t="s">
        <v>118</v>
      </c>
      <c r="E375" s="7"/>
      <c r="F375" s="7">
        <v>85000000</v>
      </c>
      <c r="G375" s="7">
        <f t="shared" si="14"/>
        <v>12744000</v>
      </c>
      <c r="H375" s="96">
        <f t="shared" si="13"/>
        <v>0</v>
      </c>
      <c r="I375" s="3" t="s">
        <v>105</v>
      </c>
      <c r="K375" s="23"/>
    </row>
    <row r="376" spans="1:11" x14ac:dyDescent="0.35">
      <c r="A376" s="5">
        <v>1917</v>
      </c>
      <c r="B376" s="4">
        <v>70.8</v>
      </c>
      <c r="C376" s="4"/>
      <c r="D376" s="3" t="s">
        <v>118</v>
      </c>
      <c r="E376" s="7"/>
      <c r="F376" s="7">
        <v>85000000</v>
      </c>
      <c r="G376" s="7">
        <f t="shared" si="14"/>
        <v>12744000</v>
      </c>
      <c r="H376" s="96">
        <f t="shared" si="13"/>
        <v>0</v>
      </c>
      <c r="I376" s="3" t="s">
        <v>105</v>
      </c>
      <c r="K376" s="23"/>
    </row>
    <row r="377" spans="1:11" x14ac:dyDescent="0.35">
      <c r="A377" s="5">
        <v>1918</v>
      </c>
      <c r="B377" s="4">
        <v>70.8</v>
      </c>
      <c r="C377" s="4"/>
      <c r="D377" s="3" t="s">
        <v>118</v>
      </c>
      <c r="E377" s="7"/>
      <c r="F377" s="7">
        <v>85000000</v>
      </c>
      <c r="G377" s="7">
        <f t="shared" si="14"/>
        <v>12744000</v>
      </c>
      <c r="H377" s="96">
        <f t="shared" si="13"/>
        <v>0</v>
      </c>
      <c r="I377" s="3" t="s">
        <v>105</v>
      </c>
      <c r="K377" s="23"/>
    </row>
    <row r="378" spans="1:11" x14ac:dyDescent="0.35">
      <c r="A378" s="5">
        <v>1919</v>
      </c>
      <c r="B378" s="4">
        <v>46.5</v>
      </c>
      <c r="C378" s="4"/>
      <c r="D378" s="3" t="s">
        <v>119</v>
      </c>
      <c r="E378" s="7"/>
      <c r="F378" s="7">
        <v>40000000</v>
      </c>
      <c r="G378" s="7">
        <f t="shared" si="14"/>
        <v>8370000</v>
      </c>
      <c r="H378" s="96">
        <f t="shared" si="13"/>
        <v>0</v>
      </c>
      <c r="I378" s="3" t="s">
        <v>185</v>
      </c>
      <c r="K378" s="23"/>
    </row>
    <row r="379" spans="1:11" x14ac:dyDescent="0.35">
      <c r="A379" s="5">
        <v>1920</v>
      </c>
      <c r="B379" s="4">
        <v>30.3</v>
      </c>
      <c r="C379" s="4"/>
      <c r="D379" s="3" t="s">
        <v>120</v>
      </c>
      <c r="E379" s="7"/>
      <c r="F379" s="7">
        <v>35000000</v>
      </c>
      <c r="G379" s="7">
        <f t="shared" si="14"/>
        <v>5454000</v>
      </c>
      <c r="H379" s="96">
        <f t="shared" si="13"/>
        <v>0</v>
      </c>
      <c r="I379" s="3" t="s">
        <v>184</v>
      </c>
      <c r="K379" s="23"/>
    </row>
    <row r="380" spans="1:11" x14ac:dyDescent="0.35">
      <c r="A380" s="5">
        <v>1921</v>
      </c>
      <c r="B380" s="4">
        <v>66</v>
      </c>
      <c r="C380" s="4"/>
      <c r="D380" s="3" t="s">
        <v>121</v>
      </c>
      <c r="E380" s="7"/>
      <c r="F380" s="7">
        <v>85000000</v>
      </c>
      <c r="G380" s="7">
        <f t="shared" si="14"/>
        <v>11880000</v>
      </c>
      <c r="H380" s="96">
        <f t="shared" si="13"/>
        <v>0</v>
      </c>
      <c r="I380" s="3" t="s">
        <v>186</v>
      </c>
      <c r="K380" s="23"/>
    </row>
    <row r="381" spans="1:11" x14ac:dyDescent="0.35">
      <c r="A381" s="5">
        <v>1922</v>
      </c>
      <c r="B381" s="4">
        <v>70.8</v>
      </c>
      <c r="C381" s="4"/>
      <c r="D381" s="3" t="s">
        <v>118</v>
      </c>
      <c r="E381" s="7"/>
      <c r="F381" s="7">
        <v>85000000</v>
      </c>
      <c r="G381" s="7">
        <f t="shared" si="14"/>
        <v>12744000</v>
      </c>
      <c r="H381" s="96">
        <f t="shared" si="13"/>
        <v>0</v>
      </c>
      <c r="I381" s="3" t="s">
        <v>105</v>
      </c>
      <c r="K381" s="23"/>
    </row>
    <row r="382" spans="1:11" x14ac:dyDescent="0.35">
      <c r="A382" s="5">
        <v>1923</v>
      </c>
      <c r="B382" s="4">
        <v>70.8</v>
      </c>
      <c r="C382" s="4"/>
      <c r="D382" s="3" t="s">
        <v>118</v>
      </c>
      <c r="E382" s="7"/>
      <c r="F382" s="7">
        <v>85000000</v>
      </c>
      <c r="G382" s="7">
        <f t="shared" si="14"/>
        <v>12744000</v>
      </c>
      <c r="H382" s="96">
        <f t="shared" si="13"/>
        <v>0</v>
      </c>
      <c r="I382" s="3" t="s">
        <v>105</v>
      </c>
      <c r="K382" s="23"/>
    </row>
    <row r="383" spans="1:11" x14ac:dyDescent="0.35">
      <c r="A383" s="5">
        <v>1924</v>
      </c>
      <c r="B383" s="4">
        <v>70.8</v>
      </c>
      <c r="C383" s="4"/>
      <c r="D383" s="3" t="s">
        <v>118</v>
      </c>
      <c r="E383" s="7"/>
      <c r="F383" s="7">
        <v>85000000</v>
      </c>
      <c r="G383" s="7">
        <f t="shared" si="14"/>
        <v>12744000</v>
      </c>
      <c r="H383" s="96">
        <f t="shared" si="13"/>
        <v>0</v>
      </c>
      <c r="I383" s="3" t="s">
        <v>105</v>
      </c>
      <c r="K383" s="23"/>
    </row>
    <row r="384" spans="1:11" x14ac:dyDescent="0.35">
      <c r="A384" s="5">
        <v>1925</v>
      </c>
      <c r="B384" s="4">
        <v>70.7</v>
      </c>
      <c r="C384" s="4"/>
      <c r="D384" s="3" t="s">
        <v>118</v>
      </c>
      <c r="E384" s="7"/>
      <c r="F384" s="7">
        <v>85000000</v>
      </c>
      <c r="G384" s="7">
        <f t="shared" si="14"/>
        <v>12726000</v>
      </c>
      <c r="H384" s="96">
        <f t="shared" si="13"/>
        <v>0</v>
      </c>
      <c r="I384" s="3" t="s">
        <v>105</v>
      </c>
      <c r="K384" s="23"/>
    </row>
    <row r="385" spans="1:11" x14ac:dyDescent="0.35">
      <c r="A385" s="5">
        <v>1926</v>
      </c>
      <c r="B385" s="4">
        <v>70.8</v>
      </c>
      <c r="C385" s="4"/>
      <c r="D385" s="3" t="s">
        <v>118</v>
      </c>
      <c r="E385" s="7"/>
      <c r="F385" s="7">
        <v>85000000</v>
      </c>
      <c r="G385" s="7">
        <f t="shared" si="14"/>
        <v>12744000</v>
      </c>
      <c r="H385" s="96">
        <f t="shared" si="13"/>
        <v>0</v>
      </c>
      <c r="I385" s="3" t="s">
        <v>105</v>
      </c>
      <c r="K385" s="23"/>
    </row>
    <row r="386" spans="1:11" x14ac:dyDescent="0.35">
      <c r="A386" s="5">
        <v>2001</v>
      </c>
      <c r="B386" s="4">
        <v>102.7</v>
      </c>
      <c r="C386" s="4"/>
      <c r="D386" s="3" t="s">
        <v>110</v>
      </c>
      <c r="E386" s="7"/>
      <c r="F386" s="7">
        <v>125000000</v>
      </c>
      <c r="G386" s="7">
        <f t="shared" si="14"/>
        <v>18486000</v>
      </c>
      <c r="H386" s="96">
        <f t="shared" si="13"/>
        <v>0</v>
      </c>
      <c r="I386" s="3" t="s">
        <v>106</v>
      </c>
      <c r="K386" s="23"/>
    </row>
    <row r="387" spans="1:11" x14ac:dyDescent="0.35">
      <c r="A387" s="5">
        <v>2002</v>
      </c>
      <c r="B387" s="4">
        <v>31.9</v>
      </c>
      <c r="C387" s="4"/>
      <c r="D387" s="3" t="s">
        <v>111</v>
      </c>
      <c r="E387" s="7"/>
      <c r="F387" s="7">
        <v>35000000</v>
      </c>
      <c r="G387" s="7">
        <f t="shared" si="14"/>
        <v>5742000</v>
      </c>
      <c r="H387" s="96">
        <f t="shared" si="13"/>
        <v>0</v>
      </c>
      <c r="I387" s="3" t="s">
        <v>184</v>
      </c>
      <c r="K387" s="23"/>
    </row>
    <row r="388" spans="1:11" x14ac:dyDescent="0.35">
      <c r="A388" s="5">
        <v>2003</v>
      </c>
      <c r="B388" s="4">
        <v>31.9</v>
      </c>
      <c r="C388" s="4"/>
      <c r="D388" s="3" t="s">
        <v>111</v>
      </c>
      <c r="E388" s="7"/>
      <c r="F388" s="7">
        <v>35000000</v>
      </c>
      <c r="G388" s="7">
        <f t="shared" si="14"/>
        <v>5742000</v>
      </c>
      <c r="H388" s="96">
        <f t="shared" ref="H388:H451" si="15">E388*1%</f>
        <v>0</v>
      </c>
      <c r="I388" s="3" t="s">
        <v>184</v>
      </c>
      <c r="K388" s="23"/>
    </row>
    <row r="389" spans="1:11" x14ac:dyDescent="0.35">
      <c r="A389" s="5">
        <v>2004</v>
      </c>
      <c r="B389" s="4">
        <v>36.5</v>
      </c>
      <c r="C389" s="4"/>
      <c r="D389" s="3" t="s">
        <v>112</v>
      </c>
      <c r="E389" s="7"/>
      <c r="F389" s="7">
        <v>35000000</v>
      </c>
      <c r="G389" s="7">
        <f t="shared" si="14"/>
        <v>6570000</v>
      </c>
      <c r="H389" s="96">
        <f t="shared" si="15"/>
        <v>0</v>
      </c>
      <c r="I389" s="3" t="s">
        <v>184</v>
      </c>
      <c r="K389" s="23"/>
    </row>
    <row r="390" spans="1:11" x14ac:dyDescent="0.35">
      <c r="A390" s="5">
        <v>2005</v>
      </c>
      <c r="B390" s="4">
        <v>107.2</v>
      </c>
      <c r="C390" s="4"/>
      <c r="D390" s="3" t="s">
        <v>113</v>
      </c>
      <c r="E390" s="7"/>
      <c r="F390" s="7">
        <v>125000000</v>
      </c>
      <c r="G390" s="7">
        <f t="shared" si="14"/>
        <v>19296000</v>
      </c>
      <c r="H390" s="96">
        <f t="shared" si="15"/>
        <v>0</v>
      </c>
      <c r="I390" s="3" t="s">
        <v>106</v>
      </c>
      <c r="K390" s="23"/>
    </row>
    <row r="391" spans="1:11" x14ac:dyDescent="0.35">
      <c r="A391" s="5">
        <v>2006</v>
      </c>
      <c r="B391" s="4">
        <v>48.6</v>
      </c>
      <c r="C391" s="4"/>
      <c r="D391" s="3" t="s">
        <v>114</v>
      </c>
      <c r="E391" s="7"/>
      <c r="F391" s="7">
        <v>40000000</v>
      </c>
      <c r="G391" s="7">
        <f t="shared" si="14"/>
        <v>8748000</v>
      </c>
      <c r="H391" s="96">
        <f t="shared" si="15"/>
        <v>0</v>
      </c>
      <c r="I391" s="3" t="s">
        <v>185</v>
      </c>
      <c r="K391" s="23"/>
    </row>
    <row r="392" spans="1:11" x14ac:dyDescent="0.35">
      <c r="A392" s="5">
        <v>2007</v>
      </c>
      <c r="B392" s="4">
        <v>73.8</v>
      </c>
      <c r="C392" s="4"/>
      <c r="D392" s="3" t="s">
        <v>115</v>
      </c>
      <c r="E392" s="7"/>
      <c r="F392" s="7">
        <v>85000000</v>
      </c>
      <c r="G392" s="7">
        <f t="shared" si="14"/>
        <v>13284000</v>
      </c>
      <c r="H392" s="96">
        <f t="shared" si="15"/>
        <v>0</v>
      </c>
      <c r="I392" s="3" t="s">
        <v>105</v>
      </c>
      <c r="K392" s="23"/>
    </row>
    <row r="393" spans="1:11" x14ac:dyDescent="0.35">
      <c r="A393" s="5">
        <v>2008</v>
      </c>
      <c r="B393" s="4">
        <v>73.8</v>
      </c>
      <c r="C393" s="4"/>
      <c r="D393" s="3" t="s">
        <v>115</v>
      </c>
      <c r="E393" s="7"/>
      <c r="F393" s="7">
        <v>85000000</v>
      </c>
      <c r="G393" s="7">
        <f t="shared" si="14"/>
        <v>13284000</v>
      </c>
      <c r="H393" s="96">
        <f t="shared" si="15"/>
        <v>0</v>
      </c>
      <c r="I393" s="3" t="s">
        <v>105</v>
      </c>
      <c r="K393" s="23"/>
    </row>
    <row r="394" spans="1:11" x14ac:dyDescent="0.35">
      <c r="A394" s="5">
        <v>2009</v>
      </c>
      <c r="B394" s="4">
        <v>73.8</v>
      </c>
      <c r="C394" s="4"/>
      <c r="D394" s="3" t="s">
        <v>115</v>
      </c>
      <c r="E394" s="7"/>
      <c r="F394" s="7">
        <v>85000000</v>
      </c>
      <c r="G394" s="7">
        <f t="shared" si="14"/>
        <v>13284000</v>
      </c>
      <c r="H394" s="96">
        <f t="shared" si="15"/>
        <v>0</v>
      </c>
      <c r="I394" s="3" t="s">
        <v>105</v>
      </c>
      <c r="K394" s="23"/>
    </row>
    <row r="395" spans="1:11" x14ac:dyDescent="0.35">
      <c r="A395" s="5">
        <v>2010</v>
      </c>
      <c r="B395" s="4">
        <v>67.7</v>
      </c>
      <c r="C395" s="4"/>
      <c r="D395" s="3" t="s">
        <v>116</v>
      </c>
      <c r="E395" s="7"/>
      <c r="F395" s="7">
        <v>85000000</v>
      </c>
      <c r="G395" s="7">
        <f t="shared" si="14"/>
        <v>12186000</v>
      </c>
      <c r="H395" s="96">
        <f t="shared" si="15"/>
        <v>0</v>
      </c>
      <c r="I395" s="3" t="s">
        <v>105</v>
      </c>
      <c r="K395" s="23"/>
    </row>
    <row r="396" spans="1:11" x14ac:dyDescent="0.35">
      <c r="A396" s="5">
        <v>2011</v>
      </c>
      <c r="B396" s="4">
        <v>68</v>
      </c>
      <c r="C396" s="4"/>
      <c r="D396" s="3" t="s">
        <v>116</v>
      </c>
      <c r="E396" s="7"/>
      <c r="F396" s="7">
        <v>85000000</v>
      </c>
      <c r="G396" s="7">
        <f t="shared" si="14"/>
        <v>12240000</v>
      </c>
      <c r="H396" s="96">
        <f t="shared" si="15"/>
        <v>0</v>
      </c>
      <c r="I396" s="3" t="s">
        <v>105</v>
      </c>
      <c r="K396" s="23"/>
    </row>
    <row r="397" spans="1:11" x14ac:dyDescent="0.35">
      <c r="A397" s="5">
        <v>2012</v>
      </c>
      <c r="B397" s="4">
        <v>52.2</v>
      </c>
      <c r="C397" s="4"/>
      <c r="D397" s="3" t="s">
        <v>126</v>
      </c>
      <c r="E397" s="7"/>
      <c r="F397" s="7">
        <v>40000000</v>
      </c>
      <c r="G397" s="7">
        <f t="shared" si="14"/>
        <v>9396000</v>
      </c>
      <c r="H397" s="96">
        <f t="shared" si="15"/>
        <v>0</v>
      </c>
      <c r="I397" s="3" t="s">
        <v>185</v>
      </c>
      <c r="K397" s="23"/>
    </row>
    <row r="398" spans="1:11" x14ac:dyDescent="0.35">
      <c r="A398" s="5" t="s">
        <v>51</v>
      </c>
      <c r="B398" s="4">
        <v>73.8</v>
      </c>
      <c r="C398" s="4"/>
      <c r="D398" s="3" t="s">
        <v>115</v>
      </c>
      <c r="E398" s="7"/>
      <c r="F398" s="7">
        <v>85000000</v>
      </c>
      <c r="G398" s="7">
        <f t="shared" si="14"/>
        <v>13284000</v>
      </c>
      <c r="H398" s="96">
        <f t="shared" si="15"/>
        <v>0</v>
      </c>
      <c r="I398" s="3" t="s">
        <v>105</v>
      </c>
      <c r="K398" s="23"/>
    </row>
    <row r="399" spans="1:11" x14ac:dyDescent="0.35">
      <c r="A399" s="5" t="s">
        <v>78</v>
      </c>
      <c r="B399" s="4">
        <v>129.19999999999999</v>
      </c>
      <c r="C399" s="4"/>
      <c r="D399" s="3" t="s">
        <v>117</v>
      </c>
      <c r="E399" s="7"/>
      <c r="F399" s="7">
        <v>125000000</v>
      </c>
      <c r="G399" s="7">
        <f t="shared" si="14"/>
        <v>23255999.999999996</v>
      </c>
      <c r="H399" s="96">
        <f t="shared" si="15"/>
        <v>0</v>
      </c>
      <c r="I399" s="3" t="s">
        <v>106</v>
      </c>
      <c r="K399" s="23"/>
    </row>
    <row r="400" spans="1:11" x14ac:dyDescent="0.35">
      <c r="A400" s="5">
        <v>2015</v>
      </c>
      <c r="B400" s="4">
        <v>70.8</v>
      </c>
      <c r="C400" s="4"/>
      <c r="D400" s="3" t="s">
        <v>118</v>
      </c>
      <c r="E400" s="7"/>
      <c r="F400" s="7">
        <v>85000000</v>
      </c>
      <c r="G400" s="7">
        <f t="shared" si="14"/>
        <v>12744000</v>
      </c>
      <c r="H400" s="96">
        <f t="shared" si="15"/>
        <v>0</v>
      </c>
      <c r="I400" s="3" t="s">
        <v>105</v>
      </c>
      <c r="K400" s="23"/>
    </row>
    <row r="401" spans="1:11" x14ac:dyDescent="0.35">
      <c r="A401" s="5">
        <v>2016</v>
      </c>
      <c r="B401" s="4">
        <v>70.8</v>
      </c>
      <c r="C401" s="4"/>
      <c r="D401" s="3" t="s">
        <v>118</v>
      </c>
      <c r="E401" s="7"/>
      <c r="F401" s="7">
        <v>85000000</v>
      </c>
      <c r="G401" s="7">
        <f t="shared" si="14"/>
        <v>12744000</v>
      </c>
      <c r="H401" s="96">
        <f t="shared" si="15"/>
        <v>0</v>
      </c>
      <c r="I401" s="3" t="s">
        <v>105</v>
      </c>
      <c r="K401" s="23"/>
    </row>
    <row r="402" spans="1:11" x14ac:dyDescent="0.35">
      <c r="A402" s="5">
        <v>2017</v>
      </c>
      <c r="B402" s="4">
        <v>70.8</v>
      </c>
      <c r="C402" s="4"/>
      <c r="D402" s="3" t="s">
        <v>118</v>
      </c>
      <c r="E402" s="7"/>
      <c r="F402" s="7">
        <v>85000000</v>
      </c>
      <c r="G402" s="7">
        <f t="shared" ref="G402:G465" si="16">(B402*15000)*12</f>
        <v>12744000</v>
      </c>
      <c r="H402" s="96">
        <f t="shared" si="15"/>
        <v>0</v>
      </c>
      <c r="I402" s="3" t="s">
        <v>105</v>
      </c>
      <c r="K402" s="23"/>
    </row>
    <row r="403" spans="1:11" x14ac:dyDescent="0.35">
      <c r="A403" s="5">
        <v>2018</v>
      </c>
      <c r="B403" s="4">
        <v>70.8</v>
      </c>
      <c r="C403" s="4"/>
      <c r="D403" s="3" t="s">
        <v>118</v>
      </c>
      <c r="E403" s="7"/>
      <c r="F403" s="7">
        <v>85000000</v>
      </c>
      <c r="G403" s="7">
        <f t="shared" si="16"/>
        <v>12744000</v>
      </c>
      <c r="H403" s="96">
        <f t="shared" si="15"/>
        <v>0</v>
      </c>
      <c r="I403" s="3" t="s">
        <v>105</v>
      </c>
      <c r="K403" s="23"/>
    </row>
    <row r="404" spans="1:11" x14ac:dyDescent="0.35">
      <c r="A404" s="5">
        <v>2019</v>
      </c>
      <c r="B404" s="4">
        <v>46.5</v>
      </c>
      <c r="C404" s="4"/>
      <c r="D404" s="3" t="s">
        <v>119</v>
      </c>
      <c r="E404" s="7"/>
      <c r="F404" s="7">
        <v>40000000</v>
      </c>
      <c r="G404" s="7">
        <f t="shared" si="16"/>
        <v>8370000</v>
      </c>
      <c r="H404" s="96">
        <f t="shared" si="15"/>
        <v>0</v>
      </c>
      <c r="I404" s="3" t="s">
        <v>185</v>
      </c>
      <c r="K404" s="23"/>
    </row>
    <row r="405" spans="1:11" x14ac:dyDescent="0.35">
      <c r="A405" s="5">
        <v>2020</v>
      </c>
      <c r="B405" s="4">
        <v>30.3</v>
      </c>
      <c r="C405" s="4"/>
      <c r="D405" s="3" t="s">
        <v>120</v>
      </c>
      <c r="E405" s="7"/>
      <c r="F405" s="7">
        <v>35000000</v>
      </c>
      <c r="G405" s="7">
        <f t="shared" si="16"/>
        <v>5454000</v>
      </c>
      <c r="H405" s="96">
        <f t="shared" si="15"/>
        <v>0</v>
      </c>
      <c r="I405" s="3" t="s">
        <v>184</v>
      </c>
      <c r="K405" s="23"/>
    </row>
    <row r="406" spans="1:11" x14ac:dyDescent="0.35">
      <c r="A406" s="5">
        <v>2021</v>
      </c>
      <c r="B406" s="4">
        <v>66</v>
      </c>
      <c r="C406" s="4"/>
      <c r="D406" s="3" t="s">
        <v>121</v>
      </c>
      <c r="E406" s="7"/>
      <c r="F406" s="7">
        <v>85000000</v>
      </c>
      <c r="G406" s="7">
        <f t="shared" si="16"/>
        <v>11880000</v>
      </c>
      <c r="H406" s="96">
        <f t="shared" si="15"/>
        <v>0</v>
      </c>
      <c r="I406" s="3" t="s">
        <v>186</v>
      </c>
      <c r="K406" s="23"/>
    </row>
    <row r="407" spans="1:11" x14ac:dyDescent="0.35">
      <c r="A407" s="5">
        <v>2022</v>
      </c>
      <c r="B407" s="4">
        <v>70.8</v>
      </c>
      <c r="C407" s="4"/>
      <c r="D407" s="3" t="s">
        <v>118</v>
      </c>
      <c r="E407" s="7"/>
      <c r="F407" s="7">
        <v>85000000</v>
      </c>
      <c r="G407" s="7">
        <f t="shared" si="16"/>
        <v>12744000</v>
      </c>
      <c r="H407" s="96">
        <f t="shared" si="15"/>
        <v>0</v>
      </c>
      <c r="I407" s="3" t="s">
        <v>105</v>
      </c>
      <c r="K407" s="23"/>
    </row>
    <row r="408" spans="1:11" x14ac:dyDescent="0.35">
      <c r="A408" s="5">
        <v>2023</v>
      </c>
      <c r="B408" s="4">
        <v>70.8</v>
      </c>
      <c r="C408" s="4"/>
      <c r="D408" s="3" t="s">
        <v>118</v>
      </c>
      <c r="E408" s="7"/>
      <c r="F408" s="7">
        <v>85000000</v>
      </c>
      <c r="G408" s="7">
        <f t="shared" si="16"/>
        <v>12744000</v>
      </c>
      <c r="H408" s="96">
        <f t="shared" si="15"/>
        <v>0</v>
      </c>
      <c r="I408" s="3" t="s">
        <v>105</v>
      </c>
      <c r="K408" s="23"/>
    </row>
    <row r="409" spans="1:11" x14ac:dyDescent="0.35">
      <c r="A409" s="5">
        <v>2024</v>
      </c>
      <c r="B409" s="4">
        <v>70.8</v>
      </c>
      <c r="C409" s="4"/>
      <c r="D409" s="3" t="s">
        <v>118</v>
      </c>
      <c r="E409" s="7"/>
      <c r="F409" s="7">
        <v>85000000</v>
      </c>
      <c r="G409" s="7">
        <f t="shared" si="16"/>
        <v>12744000</v>
      </c>
      <c r="H409" s="96">
        <f t="shared" si="15"/>
        <v>0</v>
      </c>
      <c r="I409" s="3" t="s">
        <v>105</v>
      </c>
      <c r="K409" s="23"/>
    </row>
    <row r="410" spans="1:11" x14ac:dyDescent="0.35">
      <c r="A410" s="5">
        <v>2025</v>
      </c>
      <c r="B410" s="4">
        <v>70.7</v>
      </c>
      <c r="C410" s="4"/>
      <c r="D410" s="3" t="s">
        <v>118</v>
      </c>
      <c r="E410" s="7"/>
      <c r="F410" s="7">
        <v>85000000</v>
      </c>
      <c r="G410" s="7">
        <f t="shared" si="16"/>
        <v>12726000</v>
      </c>
      <c r="H410" s="96">
        <f t="shared" si="15"/>
        <v>0</v>
      </c>
      <c r="I410" s="3" t="s">
        <v>105</v>
      </c>
      <c r="K410" s="23"/>
    </row>
    <row r="411" spans="1:11" x14ac:dyDescent="0.35">
      <c r="A411" s="5">
        <v>2026</v>
      </c>
      <c r="B411" s="4">
        <v>70.8</v>
      </c>
      <c r="C411" s="4"/>
      <c r="D411" s="3" t="s">
        <v>118</v>
      </c>
      <c r="E411" s="7"/>
      <c r="F411" s="7">
        <v>85000000</v>
      </c>
      <c r="G411" s="7">
        <f t="shared" si="16"/>
        <v>12744000</v>
      </c>
      <c r="H411" s="96">
        <f t="shared" si="15"/>
        <v>0</v>
      </c>
      <c r="I411" s="3" t="s">
        <v>105</v>
      </c>
      <c r="K411" s="23"/>
    </row>
    <row r="412" spans="1:11" x14ac:dyDescent="0.35">
      <c r="A412" s="5">
        <v>2101</v>
      </c>
      <c r="B412" s="4">
        <v>102.7</v>
      </c>
      <c r="C412" s="4"/>
      <c r="D412" s="3" t="s">
        <v>110</v>
      </c>
      <c r="E412" s="7"/>
      <c r="F412" s="7">
        <v>125000000</v>
      </c>
      <c r="G412" s="7">
        <f t="shared" si="16"/>
        <v>18486000</v>
      </c>
      <c r="H412" s="96">
        <f t="shared" si="15"/>
        <v>0</v>
      </c>
      <c r="I412" s="3" t="s">
        <v>106</v>
      </c>
      <c r="K412" s="23"/>
    </row>
    <row r="413" spans="1:11" x14ac:dyDescent="0.35">
      <c r="A413" s="5">
        <v>2102</v>
      </c>
      <c r="B413" s="4">
        <v>31.9</v>
      </c>
      <c r="C413" s="4"/>
      <c r="D413" s="3" t="s">
        <v>111</v>
      </c>
      <c r="E413" s="7"/>
      <c r="F413" s="7">
        <v>35000000</v>
      </c>
      <c r="G413" s="7">
        <f t="shared" si="16"/>
        <v>5742000</v>
      </c>
      <c r="H413" s="96">
        <f t="shared" si="15"/>
        <v>0</v>
      </c>
      <c r="I413" s="3" t="s">
        <v>184</v>
      </c>
      <c r="K413" s="23"/>
    </row>
    <row r="414" spans="1:11" x14ac:dyDescent="0.35">
      <c r="A414" s="5">
        <v>2103</v>
      </c>
      <c r="B414" s="4">
        <v>31.9</v>
      </c>
      <c r="C414" s="4"/>
      <c r="D414" s="3" t="s">
        <v>111</v>
      </c>
      <c r="E414" s="7"/>
      <c r="F414" s="7">
        <v>35000000</v>
      </c>
      <c r="G414" s="7">
        <f t="shared" si="16"/>
        <v>5742000</v>
      </c>
      <c r="H414" s="96">
        <f t="shared" si="15"/>
        <v>0</v>
      </c>
      <c r="I414" s="3" t="s">
        <v>184</v>
      </c>
      <c r="K414" s="23"/>
    </row>
    <row r="415" spans="1:11" x14ac:dyDescent="0.35">
      <c r="A415" s="5">
        <v>2104</v>
      </c>
      <c r="B415" s="4">
        <v>36.5</v>
      </c>
      <c r="C415" s="4"/>
      <c r="D415" s="3" t="s">
        <v>112</v>
      </c>
      <c r="E415" s="7"/>
      <c r="F415" s="7">
        <v>35000000</v>
      </c>
      <c r="G415" s="7">
        <f t="shared" si="16"/>
        <v>6570000</v>
      </c>
      <c r="H415" s="96">
        <f t="shared" si="15"/>
        <v>0</v>
      </c>
      <c r="I415" s="3" t="s">
        <v>184</v>
      </c>
      <c r="K415" s="23"/>
    </row>
    <row r="416" spans="1:11" x14ac:dyDescent="0.35">
      <c r="A416" s="5">
        <v>2105</v>
      </c>
      <c r="B416" s="4">
        <v>107.2</v>
      </c>
      <c r="C416" s="4"/>
      <c r="D416" s="3" t="s">
        <v>113</v>
      </c>
      <c r="E416" s="7"/>
      <c r="F416" s="7">
        <v>125000000</v>
      </c>
      <c r="G416" s="7">
        <f t="shared" si="16"/>
        <v>19296000</v>
      </c>
      <c r="H416" s="96">
        <f t="shared" si="15"/>
        <v>0</v>
      </c>
      <c r="I416" s="3" t="s">
        <v>106</v>
      </c>
      <c r="K416" s="23"/>
    </row>
    <row r="417" spans="1:11" x14ac:dyDescent="0.35">
      <c r="A417" s="5">
        <v>2106</v>
      </c>
      <c r="B417" s="4">
        <v>48.6</v>
      </c>
      <c r="C417" s="4"/>
      <c r="D417" s="3" t="s">
        <v>114</v>
      </c>
      <c r="E417" s="7"/>
      <c r="F417" s="7">
        <v>40000000</v>
      </c>
      <c r="G417" s="7">
        <f t="shared" si="16"/>
        <v>8748000</v>
      </c>
      <c r="H417" s="96">
        <f t="shared" si="15"/>
        <v>0</v>
      </c>
      <c r="I417" s="3" t="s">
        <v>185</v>
      </c>
      <c r="K417" s="23"/>
    </row>
    <row r="418" spans="1:11" x14ac:dyDescent="0.35">
      <c r="A418" s="5">
        <v>2107</v>
      </c>
      <c r="B418" s="4">
        <v>73.8</v>
      </c>
      <c r="C418" s="4"/>
      <c r="D418" s="3" t="s">
        <v>115</v>
      </c>
      <c r="E418" s="7"/>
      <c r="F418" s="7">
        <v>85000000</v>
      </c>
      <c r="G418" s="7">
        <f t="shared" si="16"/>
        <v>13284000</v>
      </c>
      <c r="H418" s="96">
        <f t="shared" si="15"/>
        <v>0</v>
      </c>
      <c r="I418" s="3" t="s">
        <v>105</v>
      </c>
      <c r="K418" s="23"/>
    </row>
    <row r="419" spans="1:11" x14ac:dyDescent="0.35">
      <c r="A419" s="5">
        <v>2108</v>
      </c>
      <c r="B419" s="4">
        <v>73.8</v>
      </c>
      <c r="C419" s="4"/>
      <c r="D419" s="3" t="s">
        <v>115</v>
      </c>
      <c r="E419" s="7"/>
      <c r="F419" s="7">
        <v>85000000</v>
      </c>
      <c r="G419" s="7">
        <f t="shared" si="16"/>
        <v>13284000</v>
      </c>
      <c r="H419" s="96">
        <f t="shared" si="15"/>
        <v>0</v>
      </c>
      <c r="I419" s="3" t="s">
        <v>105</v>
      </c>
      <c r="K419" s="23"/>
    </row>
    <row r="420" spans="1:11" x14ac:dyDescent="0.35">
      <c r="A420" s="5">
        <v>2109</v>
      </c>
      <c r="B420" s="4">
        <v>73.8</v>
      </c>
      <c r="C420" s="4"/>
      <c r="D420" s="3" t="s">
        <v>115</v>
      </c>
      <c r="E420" s="7"/>
      <c r="F420" s="7">
        <v>85000000</v>
      </c>
      <c r="G420" s="7">
        <f t="shared" si="16"/>
        <v>13284000</v>
      </c>
      <c r="H420" s="96">
        <f t="shared" si="15"/>
        <v>0</v>
      </c>
      <c r="I420" s="3" t="s">
        <v>105</v>
      </c>
      <c r="K420" s="23"/>
    </row>
    <row r="421" spans="1:11" x14ac:dyDescent="0.35">
      <c r="A421" s="5">
        <v>2110</v>
      </c>
      <c r="B421" s="4">
        <v>67.7</v>
      </c>
      <c r="C421" s="4"/>
      <c r="D421" s="3" t="s">
        <v>116</v>
      </c>
      <c r="E421" s="7">
        <v>2793432000</v>
      </c>
      <c r="F421" s="7">
        <v>85000000</v>
      </c>
      <c r="G421" s="7">
        <f t="shared" si="16"/>
        <v>12186000</v>
      </c>
      <c r="H421" s="96">
        <f t="shared" si="15"/>
        <v>27934320</v>
      </c>
      <c r="I421" s="3" t="s">
        <v>105</v>
      </c>
      <c r="K421" s="23"/>
    </row>
    <row r="422" spans="1:11" x14ac:dyDescent="0.35">
      <c r="A422" s="5">
        <v>2111</v>
      </c>
      <c r="B422" s="4">
        <v>68</v>
      </c>
      <c r="C422" s="4"/>
      <c r="D422" s="3" t="s">
        <v>116</v>
      </c>
      <c r="E422" s="7">
        <v>2876600000</v>
      </c>
      <c r="F422" s="7">
        <v>85000000</v>
      </c>
      <c r="G422" s="7">
        <f t="shared" si="16"/>
        <v>12240000</v>
      </c>
      <c r="H422" s="96">
        <f t="shared" si="15"/>
        <v>28766000</v>
      </c>
      <c r="I422" s="3" t="s">
        <v>105</v>
      </c>
      <c r="K422" s="23"/>
    </row>
    <row r="423" spans="1:11" x14ac:dyDescent="0.35">
      <c r="A423" s="5">
        <v>2112</v>
      </c>
      <c r="B423" s="4">
        <v>52.2</v>
      </c>
      <c r="C423" s="4"/>
      <c r="D423" s="3" t="s">
        <v>126</v>
      </c>
      <c r="E423" s="7"/>
      <c r="F423" s="7">
        <v>40000000</v>
      </c>
      <c r="G423" s="7">
        <f t="shared" si="16"/>
        <v>9396000</v>
      </c>
      <c r="H423" s="96">
        <f t="shared" si="15"/>
        <v>0</v>
      </c>
      <c r="I423" s="3" t="s">
        <v>185</v>
      </c>
      <c r="K423" s="23"/>
    </row>
    <row r="424" spans="1:11" x14ac:dyDescent="0.35">
      <c r="A424" s="5" t="s">
        <v>50</v>
      </c>
      <c r="B424" s="4">
        <v>73.8</v>
      </c>
      <c r="C424" s="4"/>
      <c r="D424" s="3" t="s">
        <v>115</v>
      </c>
      <c r="E424" s="7"/>
      <c r="F424" s="7">
        <v>85000000</v>
      </c>
      <c r="G424" s="7">
        <f t="shared" si="16"/>
        <v>13284000</v>
      </c>
      <c r="H424" s="96">
        <f t="shared" si="15"/>
        <v>0</v>
      </c>
      <c r="I424" s="3" t="s">
        <v>105</v>
      </c>
      <c r="K424" s="23"/>
    </row>
    <row r="425" spans="1:11" x14ac:dyDescent="0.35">
      <c r="A425" s="5" t="s">
        <v>79</v>
      </c>
      <c r="B425" s="4">
        <v>129.19999999999999</v>
      </c>
      <c r="C425" s="4"/>
      <c r="D425" s="3" t="s">
        <v>117</v>
      </c>
      <c r="E425" s="7"/>
      <c r="F425" s="7">
        <v>125000000</v>
      </c>
      <c r="G425" s="7">
        <f t="shared" si="16"/>
        <v>23255999.999999996</v>
      </c>
      <c r="H425" s="96">
        <f t="shared" si="15"/>
        <v>0</v>
      </c>
      <c r="I425" s="3" t="s">
        <v>106</v>
      </c>
      <c r="K425" s="23"/>
    </row>
    <row r="426" spans="1:11" x14ac:dyDescent="0.35">
      <c r="A426" s="5">
        <v>2115</v>
      </c>
      <c r="B426" s="4">
        <v>70.8</v>
      </c>
      <c r="C426" s="4"/>
      <c r="D426" s="3" t="s">
        <v>118</v>
      </c>
      <c r="E426" s="7"/>
      <c r="F426" s="7">
        <v>85000000</v>
      </c>
      <c r="G426" s="7">
        <f t="shared" si="16"/>
        <v>12744000</v>
      </c>
      <c r="H426" s="96">
        <f t="shared" si="15"/>
        <v>0</v>
      </c>
      <c r="I426" s="3" t="s">
        <v>105</v>
      </c>
      <c r="K426" s="23"/>
    </row>
    <row r="427" spans="1:11" x14ac:dyDescent="0.35">
      <c r="A427" s="5">
        <v>2116</v>
      </c>
      <c r="B427" s="4">
        <v>70.8</v>
      </c>
      <c r="C427" s="4"/>
      <c r="D427" s="3" t="s">
        <v>118</v>
      </c>
      <c r="E427" s="7"/>
      <c r="F427" s="7">
        <v>85000000</v>
      </c>
      <c r="G427" s="7">
        <f t="shared" si="16"/>
        <v>12744000</v>
      </c>
      <c r="H427" s="96">
        <f t="shared" si="15"/>
        <v>0</v>
      </c>
      <c r="I427" s="3" t="s">
        <v>105</v>
      </c>
      <c r="K427" s="23"/>
    </row>
    <row r="428" spans="1:11" x14ac:dyDescent="0.35">
      <c r="A428" s="5">
        <v>2117</v>
      </c>
      <c r="B428" s="4">
        <v>70.8</v>
      </c>
      <c r="C428" s="4"/>
      <c r="D428" s="3" t="s">
        <v>118</v>
      </c>
      <c r="E428" s="7"/>
      <c r="F428" s="7">
        <v>85000000</v>
      </c>
      <c r="G428" s="7">
        <f t="shared" si="16"/>
        <v>12744000</v>
      </c>
      <c r="H428" s="96">
        <f t="shared" si="15"/>
        <v>0</v>
      </c>
      <c r="I428" s="3" t="s">
        <v>105</v>
      </c>
      <c r="K428" s="23"/>
    </row>
    <row r="429" spans="1:11" x14ac:dyDescent="0.35">
      <c r="A429" s="5">
        <v>2118</v>
      </c>
      <c r="B429" s="4">
        <v>70.8</v>
      </c>
      <c r="C429" s="4"/>
      <c r="D429" s="3" t="s">
        <v>118</v>
      </c>
      <c r="E429" s="7"/>
      <c r="F429" s="7">
        <v>85000000</v>
      </c>
      <c r="G429" s="7">
        <f t="shared" si="16"/>
        <v>12744000</v>
      </c>
      <c r="H429" s="96">
        <f t="shared" si="15"/>
        <v>0</v>
      </c>
      <c r="I429" s="3" t="s">
        <v>105</v>
      </c>
      <c r="K429" s="23"/>
    </row>
    <row r="430" spans="1:11" x14ac:dyDescent="0.35">
      <c r="A430" s="5">
        <v>2119</v>
      </c>
      <c r="B430" s="4">
        <v>46.5</v>
      </c>
      <c r="C430" s="4"/>
      <c r="D430" s="3" t="s">
        <v>119</v>
      </c>
      <c r="E430" s="7"/>
      <c r="F430" s="7">
        <v>40000000</v>
      </c>
      <c r="G430" s="7">
        <f t="shared" si="16"/>
        <v>8370000</v>
      </c>
      <c r="H430" s="96">
        <f t="shared" si="15"/>
        <v>0</v>
      </c>
      <c r="I430" s="3" t="s">
        <v>185</v>
      </c>
      <c r="K430" s="23"/>
    </row>
    <row r="431" spans="1:11" x14ac:dyDescent="0.35">
      <c r="A431" s="5">
        <v>2120</v>
      </c>
      <c r="B431" s="4">
        <v>30.3</v>
      </c>
      <c r="C431" s="4"/>
      <c r="D431" s="3" t="s">
        <v>120</v>
      </c>
      <c r="E431" s="7"/>
      <c r="F431" s="7">
        <v>35000000</v>
      </c>
      <c r="G431" s="7">
        <f t="shared" si="16"/>
        <v>5454000</v>
      </c>
      <c r="H431" s="96">
        <f t="shared" si="15"/>
        <v>0</v>
      </c>
      <c r="I431" s="3" t="s">
        <v>184</v>
      </c>
      <c r="K431" s="23"/>
    </row>
    <row r="432" spans="1:11" x14ac:dyDescent="0.35">
      <c r="A432" s="5">
        <v>2121</v>
      </c>
      <c r="B432" s="4">
        <v>66</v>
      </c>
      <c r="C432" s="4"/>
      <c r="D432" s="3" t="s">
        <v>121</v>
      </c>
      <c r="E432" s="7"/>
      <c r="F432" s="7">
        <v>85000000</v>
      </c>
      <c r="G432" s="7">
        <f t="shared" si="16"/>
        <v>11880000</v>
      </c>
      <c r="H432" s="96">
        <f t="shared" si="15"/>
        <v>0</v>
      </c>
      <c r="I432" s="3" t="s">
        <v>186</v>
      </c>
      <c r="K432" s="23"/>
    </row>
    <row r="433" spans="1:11" x14ac:dyDescent="0.35">
      <c r="A433" s="5">
        <v>2122</v>
      </c>
      <c r="B433" s="4">
        <v>70.8</v>
      </c>
      <c r="C433" s="4"/>
      <c r="D433" s="3" t="s">
        <v>118</v>
      </c>
      <c r="E433" s="7"/>
      <c r="F433" s="7">
        <v>85000000</v>
      </c>
      <c r="G433" s="7">
        <f t="shared" si="16"/>
        <v>12744000</v>
      </c>
      <c r="H433" s="96">
        <f t="shared" si="15"/>
        <v>0</v>
      </c>
      <c r="I433" s="3" t="s">
        <v>105</v>
      </c>
      <c r="K433" s="23"/>
    </row>
    <row r="434" spans="1:11" x14ac:dyDescent="0.35">
      <c r="A434" s="5">
        <v>2123</v>
      </c>
      <c r="B434" s="4">
        <v>70.8</v>
      </c>
      <c r="C434" s="4"/>
      <c r="D434" s="3" t="s">
        <v>118</v>
      </c>
      <c r="E434" s="7"/>
      <c r="F434" s="7">
        <v>85000000</v>
      </c>
      <c r="G434" s="7">
        <f t="shared" si="16"/>
        <v>12744000</v>
      </c>
      <c r="H434" s="96">
        <f t="shared" si="15"/>
        <v>0</v>
      </c>
      <c r="I434" s="3" t="s">
        <v>105</v>
      </c>
      <c r="K434" s="23"/>
    </row>
    <row r="435" spans="1:11" x14ac:dyDescent="0.35">
      <c r="A435" s="5">
        <v>2124</v>
      </c>
      <c r="B435" s="4">
        <v>70.8</v>
      </c>
      <c r="C435" s="4"/>
      <c r="D435" s="3" t="s">
        <v>118</v>
      </c>
      <c r="E435" s="7"/>
      <c r="F435" s="7">
        <v>85000000</v>
      </c>
      <c r="G435" s="7">
        <f t="shared" si="16"/>
        <v>12744000</v>
      </c>
      <c r="H435" s="96">
        <f t="shared" si="15"/>
        <v>0</v>
      </c>
      <c r="I435" s="3" t="s">
        <v>105</v>
      </c>
      <c r="K435" s="23"/>
    </row>
    <row r="436" spans="1:11" x14ac:dyDescent="0.35">
      <c r="A436" s="5">
        <v>2125</v>
      </c>
      <c r="B436" s="4">
        <v>70.7</v>
      </c>
      <c r="C436" s="4"/>
      <c r="D436" s="3" t="s">
        <v>118</v>
      </c>
      <c r="E436" s="7"/>
      <c r="F436" s="7">
        <v>85000000</v>
      </c>
      <c r="G436" s="7">
        <f t="shared" si="16"/>
        <v>12726000</v>
      </c>
      <c r="H436" s="96">
        <f t="shared" si="15"/>
        <v>0</v>
      </c>
      <c r="I436" s="3" t="s">
        <v>105</v>
      </c>
      <c r="K436" s="23"/>
    </row>
    <row r="437" spans="1:11" x14ac:dyDescent="0.35">
      <c r="A437" s="5">
        <v>2126</v>
      </c>
      <c r="B437" s="4">
        <v>70.8</v>
      </c>
      <c r="C437" s="4"/>
      <c r="D437" s="3" t="s">
        <v>118</v>
      </c>
      <c r="E437" s="7"/>
      <c r="F437" s="7">
        <v>85000000</v>
      </c>
      <c r="G437" s="7">
        <f t="shared" si="16"/>
        <v>12744000</v>
      </c>
      <c r="H437" s="96">
        <f t="shared" si="15"/>
        <v>0</v>
      </c>
      <c r="I437" s="3" t="s">
        <v>105</v>
      </c>
      <c r="K437" s="23"/>
    </row>
    <row r="438" spans="1:11" x14ac:dyDescent="0.35">
      <c r="A438" s="5">
        <v>2201</v>
      </c>
      <c r="B438" s="4">
        <v>102.7</v>
      </c>
      <c r="C438" s="4"/>
      <c r="D438" s="3" t="s">
        <v>110</v>
      </c>
      <c r="E438" s="7"/>
      <c r="F438" s="7">
        <v>125000000</v>
      </c>
      <c r="G438" s="7">
        <f t="shared" si="16"/>
        <v>18486000</v>
      </c>
      <c r="H438" s="96">
        <f t="shared" si="15"/>
        <v>0</v>
      </c>
      <c r="I438" s="3" t="s">
        <v>106</v>
      </c>
      <c r="K438" s="23"/>
    </row>
    <row r="439" spans="1:11" x14ac:dyDescent="0.35">
      <c r="A439" s="5">
        <v>2202</v>
      </c>
      <c r="B439" s="4">
        <v>31.9</v>
      </c>
      <c r="C439" s="4"/>
      <c r="D439" s="3" t="s">
        <v>111</v>
      </c>
      <c r="E439" s="7"/>
      <c r="F439" s="7">
        <v>35000000</v>
      </c>
      <c r="G439" s="7">
        <f t="shared" si="16"/>
        <v>5742000</v>
      </c>
      <c r="H439" s="96">
        <f t="shared" si="15"/>
        <v>0</v>
      </c>
      <c r="I439" s="3" t="s">
        <v>184</v>
      </c>
      <c r="K439" s="23"/>
    </row>
    <row r="440" spans="1:11" x14ac:dyDescent="0.35">
      <c r="A440" s="5">
        <v>2203</v>
      </c>
      <c r="B440" s="4">
        <v>31.9</v>
      </c>
      <c r="C440" s="4"/>
      <c r="D440" s="3" t="s">
        <v>111</v>
      </c>
      <c r="E440" s="7"/>
      <c r="F440" s="7">
        <v>35000000</v>
      </c>
      <c r="G440" s="7">
        <f t="shared" si="16"/>
        <v>5742000</v>
      </c>
      <c r="H440" s="96">
        <f t="shared" si="15"/>
        <v>0</v>
      </c>
      <c r="I440" s="3" t="s">
        <v>184</v>
      </c>
      <c r="K440" s="23"/>
    </row>
    <row r="441" spans="1:11" x14ac:dyDescent="0.35">
      <c r="A441" s="5">
        <v>2204</v>
      </c>
      <c r="B441" s="4">
        <v>36.5</v>
      </c>
      <c r="C441" s="4"/>
      <c r="D441" s="3" t="s">
        <v>112</v>
      </c>
      <c r="E441" s="7"/>
      <c r="F441" s="7">
        <v>35000000</v>
      </c>
      <c r="G441" s="7">
        <f t="shared" si="16"/>
        <v>6570000</v>
      </c>
      <c r="H441" s="96">
        <f t="shared" si="15"/>
        <v>0</v>
      </c>
      <c r="I441" s="3" t="s">
        <v>184</v>
      </c>
      <c r="K441" s="23"/>
    </row>
    <row r="442" spans="1:11" x14ac:dyDescent="0.35">
      <c r="A442" s="5">
        <v>2205</v>
      </c>
      <c r="B442" s="4">
        <v>107.2</v>
      </c>
      <c r="C442" s="4"/>
      <c r="D442" s="3" t="s">
        <v>113</v>
      </c>
      <c r="E442" s="7"/>
      <c r="F442" s="7">
        <v>125000000</v>
      </c>
      <c r="G442" s="7">
        <f t="shared" si="16"/>
        <v>19296000</v>
      </c>
      <c r="H442" s="96">
        <f t="shared" si="15"/>
        <v>0</v>
      </c>
      <c r="I442" s="3" t="s">
        <v>106</v>
      </c>
      <c r="K442" s="23"/>
    </row>
    <row r="443" spans="1:11" x14ac:dyDescent="0.35">
      <c r="A443" s="5">
        <v>2206</v>
      </c>
      <c r="B443" s="4">
        <v>48.6</v>
      </c>
      <c r="C443" s="4"/>
      <c r="D443" s="3" t="s">
        <v>114</v>
      </c>
      <c r="E443" s="7"/>
      <c r="F443" s="7">
        <v>40000000</v>
      </c>
      <c r="G443" s="7">
        <f t="shared" si="16"/>
        <v>8748000</v>
      </c>
      <c r="H443" s="96">
        <f t="shared" si="15"/>
        <v>0</v>
      </c>
      <c r="I443" s="3" t="s">
        <v>185</v>
      </c>
      <c r="K443" s="23"/>
    </row>
    <row r="444" spans="1:11" x14ac:dyDescent="0.35">
      <c r="A444" s="5">
        <v>2207</v>
      </c>
      <c r="B444" s="4">
        <v>73.8</v>
      </c>
      <c r="C444" s="4"/>
      <c r="D444" s="3" t="s">
        <v>115</v>
      </c>
      <c r="E444" s="7"/>
      <c r="F444" s="7">
        <v>85000000</v>
      </c>
      <c r="G444" s="7">
        <f t="shared" si="16"/>
        <v>13284000</v>
      </c>
      <c r="H444" s="96">
        <f t="shared" si="15"/>
        <v>0</v>
      </c>
      <c r="I444" s="3" t="s">
        <v>105</v>
      </c>
      <c r="K444" s="23"/>
    </row>
    <row r="445" spans="1:11" x14ac:dyDescent="0.35">
      <c r="A445" s="5">
        <v>2208</v>
      </c>
      <c r="B445" s="4">
        <v>73.8</v>
      </c>
      <c r="C445" s="4"/>
      <c r="D445" s="3" t="s">
        <v>115</v>
      </c>
      <c r="E445" s="7"/>
      <c r="F445" s="7">
        <v>85000000</v>
      </c>
      <c r="G445" s="7">
        <f t="shared" si="16"/>
        <v>13284000</v>
      </c>
      <c r="H445" s="96">
        <f t="shared" si="15"/>
        <v>0</v>
      </c>
      <c r="I445" s="3" t="s">
        <v>105</v>
      </c>
      <c r="K445" s="23"/>
    </row>
    <row r="446" spans="1:11" x14ac:dyDescent="0.35">
      <c r="A446" s="5">
        <v>2209</v>
      </c>
      <c r="B446" s="4">
        <v>73.8</v>
      </c>
      <c r="C446" s="4"/>
      <c r="D446" s="3" t="s">
        <v>115</v>
      </c>
      <c r="E446" s="7"/>
      <c r="F446" s="7">
        <v>85000000</v>
      </c>
      <c r="G446" s="7">
        <f t="shared" si="16"/>
        <v>13284000</v>
      </c>
      <c r="H446" s="96">
        <f t="shared" si="15"/>
        <v>0</v>
      </c>
      <c r="I446" s="3" t="s">
        <v>105</v>
      </c>
      <c r="K446" s="23"/>
    </row>
    <row r="447" spans="1:11" x14ac:dyDescent="0.35">
      <c r="A447" s="5">
        <v>2210</v>
      </c>
      <c r="B447" s="4">
        <v>67.7</v>
      </c>
      <c r="C447" s="4"/>
      <c r="D447" s="3" t="s">
        <v>116</v>
      </c>
      <c r="E447" s="7"/>
      <c r="F447" s="7">
        <v>85000000</v>
      </c>
      <c r="G447" s="7">
        <f t="shared" si="16"/>
        <v>12186000</v>
      </c>
      <c r="H447" s="96">
        <f t="shared" si="15"/>
        <v>0</v>
      </c>
      <c r="I447" s="3" t="s">
        <v>105</v>
      </c>
      <c r="K447" s="23"/>
    </row>
    <row r="448" spans="1:11" x14ac:dyDescent="0.35">
      <c r="A448" s="5">
        <v>2211</v>
      </c>
      <c r="B448" s="4">
        <v>68</v>
      </c>
      <c r="C448" s="4"/>
      <c r="D448" s="3" t="s">
        <v>116</v>
      </c>
      <c r="E448" s="7"/>
      <c r="F448" s="7">
        <v>85000000</v>
      </c>
      <c r="G448" s="7">
        <f t="shared" si="16"/>
        <v>12240000</v>
      </c>
      <c r="H448" s="96">
        <f t="shared" si="15"/>
        <v>0</v>
      </c>
      <c r="I448" s="3" t="s">
        <v>105</v>
      </c>
      <c r="K448" s="23"/>
    </row>
    <row r="449" spans="1:11" x14ac:dyDescent="0.35">
      <c r="A449" s="5">
        <v>2212</v>
      </c>
      <c r="B449" s="4">
        <v>52.2</v>
      </c>
      <c r="C449" s="4"/>
      <c r="D449" s="3" t="s">
        <v>126</v>
      </c>
      <c r="E449" s="7"/>
      <c r="F449" s="7">
        <v>40000000</v>
      </c>
      <c r="G449" s="7">
        <f t="shared" si="16"/>
        <v>9396000</v>
      </c>
      <c r="H449" s="96">
        <f t="shared" si="15"/>
        <v>0</v>
      </c>
      <c r="I449" s="3" t="s">
        <v>185</v>
      </c>
      <c r="K449" s="23"/>
    </row>
    <row r="450" spans="1:11" x14ac:dyDescent="0.35">
      <c r="A450" s="5" t="s">
        <v>136</v>
      </c>
      <c r="B450" s="4">
        <v>73.8</v>
      </c>
      <c r="C450" s="4"/>
      <c r="D450" s="3" t="s">
        <v>115</v>
      </c>
      <c r="E450" s="7"/>
      <c r="F450" s="7">
        <v>85000000</v>
      </c>
      <c r="G450" s="7">
        <f t="shared" si="16"/>
        <v>13284000</v>
      </c>
      <c r="H450" s="96">
        <f t="shared" si="15"/>
        <v>0</v>
      </c>
      <c r="I450" s="3" t="s">
        <v>105</v>
      </c>
      <c r="K450" s="23"/>
    </row>
    <row r="451" spans="1:11" x14ac:dyDescent="0.35">
      <c r="A451" s="5" t="s">
        <v>137</v>
      </c>
      <c r="B451" s="4">
        <v>129.19999999999999</v>
      </c>
      <c r="C451" s="4"/>
      <c r="D451" s="3" t="s">
        <v>117</v>
      </c>
      <c r="E451" s="7"/>
      <c r="F451" s="7">
        <v>125000000</v>
      </c>
      <c r="G451" s="7">
        <f t="shared" si="16"/>
        <v>23255999.999999996</v>
      </c>
      <c r="H451" s="96">
        <f t="shared" si="15"/>
        <v>0</v>
      </c>
      <c r="I451" s="3" t="s">
        <v>106</v>
      </c>
      <c r="K451" s="23"/>
    </row>
    <row r="452" spans="1:11" x14ac:dyDescent="0.35">
      <c r="A452" s="5">
        <v>2215</v>
      </c>
      <c r="B452" s="4">
        <v>70.8</v>
      </c>
      <c r="C452" s="4"/>
      <c r="D452" s="3" t="s">
        <v>118</v>
      </c>
      <c r="E452" s="7"/>
      <c r="F452" s="7">
        <v>85000000</v>
      </c>
      <c r="G452" s="7">
        <f t="shared" si="16"/>
        <v>12744000</v>
      </c>
      <c r="H452" s="96">
        <f t="shared" ref="H452:H515" si="17">E452*1%</f>
        <v>0</v>
      </c>
      <c r="I452" s="3" t="s">
        <v>105</v>
      </c>
      <c r="K452" s="23"/>
    </row>
    <row r="453" spans="1:11" x14ac:dyDescent="0.35">
      <c r="A453" s="5">
        <v>2216</v>
      </c>
      <c r="B453" s="4">
        <v>70.8</v>
      </c>
      <c r="C453" s="4"/>
      <c r="D453" s="3" t="s">
        <v>118</v>
      </c>
      <c r="E453" s="7">
        <v>2941240000</v>
      </c>
      <c r="F453" s="7">
        <v>85000000</v>
      </c>
      <c r="G453" s="7">
        <f t="shared" si="16"/>
        <v>12744000</v>
      </c>
      <c r="H453" s="96">
        <f t="shared" si="17"/>
        <v>29412400</v>
      </c>
      <c r="I453" s="3" t="s">
        <v>105</v>
      </c>
      <c r="K453" s="23"/>
    </row>
    <row r="454" spans="1:11" x14ac:dyDescent="0.35">
      <c r="A454" s="5">
        <v>2217</v>
      </c>
      <c r="B454" s="4">
        <v>70.8</v>
      </c>
      <c r="C454" s="4"/>
      <c r="D454" s="3" t="s">
        <v>118</v>
      </c>
      <c r="E454" s="7"/>
      <c r="F454" s="7">
        <v>85000000</v>
      </c>
      <c r="G454" s="7">
        <f t="shared" si="16"/>
        <v>12744000</v>
      </c>
      <c r="H454" s="96">
        <f t="shared" si="17"/>
        <v>0</v>
      </c>
      <c r="I454" s="3" t="s">
        <v>105</v>
      </c>
      <c r="K454" s="23"/>
    </row>
    <row r="455" spans="1:11" x14ac:dyDescent="0.35">
      <c r="A455" s="5">
        <v>2218</v>
      </c>
      <c r="B455" s="4">
        <v>70.8</v>
      </c>
      <c r="C455" s="4"/>
      <c r="D455" s="3" t="s">
        <v>118</v>
      </c>
      <c r="E455" s="7"/>
      <c r="F455" s="7">
        <v>85000000</v>
      </c>
      <c r="G455" s="7">
        <f t="shared" si="16"/>
        <v>12744000</v>
      </c>
      <c r="H455" s="96">
        <f t="shared" si="17"/>
        <v>0</v>
      </c>
      <c r="I455" s="3" t="s">
        <v>105</v>
      </c>
      <c r="K455" s="23"/>
    </row>
    <row r="456" spans="1:11" x14ac:dyDescent="0.35">
      <c r="A456" s="5">
        <v>2219</v>
      </c>
      <c r="B456" s="4">
        <v>46.5</v>
      </c>
      <c r="C456" s="4"/>
      <c r="D456" s="3" t="s">
        <v>119</v>
      </c>
      <c r="E456" s="7"/>
      <c r="F456" s="7">
        <v>40000000</v>
      </c>
      <c r="G456" s="7">
        <f t="shared" si="16"/>
        <v>8370000</v>
      </c>
      <c r="H456" s="96">
        <f t="shared" si="17"/>
        <v>0</v>
      </c>
      <c r="I456" s="3" t="s">
        <v>185</v>
      </c>
      <c r="K456" s="23"/>
    </row>
    <row r="457" spans="1:11" x14ac:dyDescent="0.35">
      <c r="A457" s="5">
        <v>2220</v>
      </c>
      <c r="B457" s="4">
        <v>30.3</v>
      </c>
      <c r="C457" s="4"/>
      <c r="D457" s="3" t="s">
        <v>120</v>
      </c>
      <c r="E457" s="7"/>
      <c r="F457" s="7">
        <v>35000000</v>
      </c>
      <c r="G457" s="7">
        <f t="shared" si="16"/>
        <v>5454000</v>
      </c>
      <c r="H457" s="96">
        <f t="shared" si="17"/>
        <v>0</v>
      </c>
      <c r="I457" s="3" t="s">
        <v>184</v>
      </c>
      <c r="K457" s="23"/>
    </row>
    <row r="458" spans="1:11" x14ac:dyDescent="0.35">
      <c r="A458" s="5">
        <v>2221</v>
      </c>
      <c r="B458" s="4">
        <v>66</v>
      </c>
      <c r="C458" s="4"/>
      <c r="D458" s="3" t="s">
        <v>121</v>
      </c>
      <c r="E458" s="7"/>
      <c r="F458" s="7">
        <v>85000000</v>
      </c>
      <c r="G458" s="7">
        <f t="shared" si="16"/>
        <v>11880000</v>
      </c>
      <c r="H458" s="96">
        <f t="shared" si="17"/>
        <v>0</v>
      </c>
      <c r="I458" s="3" t="s">
        <v>186</v>
      </c>
      <c r="K458" s="23"/>
    </row>
    <row r="459" spans="1:11" x14ac:dyDescent="0.35">
      <c r="A459" s="5">
        <v>2222</v>
      </c>
      <c r="B459" s="4">
        <v>70.8</v>
      </c>
      <c r="C459" s="4"/>
      <c r="D459" s="3" t="s">
        <v>118</v>
      </c>
      <c r="E459" s="7"/>
      <c r="F459" s="7">
        <v>85000000</v>
      </c>
      <c r="G459" s="7">
        <f t="shared" si="16"/>
        <v>12744000</v>
      </c>
      <c r="H459" s="96">
        <f t="shared" si="17"/>
        <v>0</v>
      </c>
      <c r="I459" s="3" t="s">
        <v>105</v>
      </c>
      <c r="K459" s="23"/>
    </row>
    <row r="460" spans="1:11" x14ac:dyDescent="0.35">
      <c r="A460" s="5">
        <v>2223</v>
      </c>
      <c r="B460" s="4">
        <v>70.8</v>
      </c>
      <c r="C460" s="4"/>
      <c r="D460" s="3" t="s">
        <v>118</v>
      </c>
      <c r="E460" s="7"/>
      <c r="F460" s="7">
        <v>85000000</v>
      </c>
      <c r="G460" s="7">
        <f t="shared" si="16"/>
        <v>12744000</v>
      </c>
      <c r="H460" s="96">
        <f t="shared" si="17"/>
        <v>0</v>
      </c>
      <c r="I460" s="3" t="s">
        <v>105</v>
      </c>
      <c r="K460" s="23"/>
    </row>
    <row r="461" spans="1:11" x14ac:dyDescent="0.35">
      <c r="A461" s="5">
        <v>2224</v>
      </c>
      <c r="B461" s="4">
        <v>70.8</v>
      </c>
      <c r="C461" s="4"/>
      <c r="D461" s="3" t="s">
        <v>118</v>
      </c>
      <c r="E461" s="7"/>
      <c r="F461" s="7">
        <v>85000000</v>
      </c>
      <c r="G461" s="7">
        <f t="shared" si="16"/>
        <v>12744000</v>
      </c>
      <c r="H461" s="96">
        <f t="shared" si="17"/>
        <v>0</v>
      </c>
      <c r="I461" s="3" t="s">
        <v>105</v>
      </c>
      <c r="K461" s="23"/>
    </row>
    <row r="462" spans="1:11" x14ac:dyDescent="0.35">
      <c r="A462" s="5">
        <v>2225</v>
      </c>
      <c r="B462" s="4">
        <v>70.7</v>
      </c>
      <c r="C462" s="4"/>
      <c r="D462" s="3" t="s">
        <v>118</v>
      </c>
      <c r="E462" s="7"/>
      <c r="F462" s="7">
        <v>85000000</v>
      </c>
      <c r="G462" s="7">
        <f t="shared" si="16"/>
        <v>12726000</v>
      </c>
      <c r="H462" s="96">
        <f t="shared" si="17"/>
        <v>0</v>
      </c>
      <c r="I462" s="3" t="s">
        <v>105</v>
      </c>
      <c r="K462" s="23"/>
    </row>
    <row r="463" spans="1:11" x14ac:dyDescent="0.35">
      <c r="A463" s="5">
        <v>2226</v>
      </c>
      <c r="B463" s="4">
        <v>70.8</v>
      </c>
      <c r="C463" s="4"/>
      <c r="D463" s="3" t="s">
        <v>118</v>
      </c>
      <c r="E463" s="7">
        <v>2813800000</v>
      </c>
      <c r="F463" s="7">
        <v>85000000</v>
      </c>
      <c r="G463" s="7">
        <f t="shared" si="16"/>
        <v>12744000</v>
      </c>
      <c r="H463" s="96">
        <f t="shared" si="17"/>
        <v>28138000</v>
      </c>
      <c r="I463" s="3" t="s">
        <v>105</v>
      </c>
      <c r="K463" s="23"/>
    </row>
    <row r="464" spans="1:11" x14ac:dyDescent="0.35">
      <c r="A464" s="5">
        <v>2301</v>
      </c>
      <c r="B464" s="4">
        <v>102.7</v>
      </c>
      <c r="C464" s="4"/>
      <c r="D464" s="3" t="s">
        <v>110</v>
      </c>
      <c r="E464" s="7"/>
      <c r="F464" s="7">
        <v>125000000</v>
      </c>
      <c r="G464" s="7">
        <f t="shared" si="16"/>
        <v>18486000</v>
      </c>
      <c r="H464" s="96">
        <f t="shared" si="17"/>
        <v>0</v>
      </c>
      <c r="I464" s="3" t="s">
        <v>106</v>
      </c>
      <c r="K464" s="23"/>
    </row>
    <row r="465" spans="1:11" x14ac:dyDescent="0.35">
      <c r="A465" s="5">
        <v>2302</v>
      </c>
      <c r="B465" s="4">
        <v>31.9</v>
      </c>
      <c r="C465" s="4"/>
      <c r="D465" s="3" t="s">
        <v>111</v>
      </c>
      <c r="E465" s="7"/>
      <c r="F465" s="7">
        <v>35000000</v>
      </c>
      <c r="G465" s="7">
        <f t="shared" si="16"/>
        <v>5742000</v>
      </c>
      <c r="H465" s="96">
        <f t="shared" si="17"/>
        <v>0</v>
      </c>
      <c r="I465" s="3" t="s">
        <v>184</v>
      </c>
      <c r="K465" s="23"/>
    </row>
    <row r="466" spans="1:11" x14ac:dyDescent="0.35">
      <c r="A466" s="5">
        <v>2303</v>
      </c>
      <c r="B466" s="4">
        <v>31.9</v>
      </c>
      <c r="C466" s="4"/>
      <c r="D466" s="3" t="s">
        <v>111</v>
      </c>
      <c r="E466" s="7"/>
      <c r="F466" s="7">
        <v>35000000</v>
      </c>
      <c r="G466" s="7">
        <f t="shared" ref="G466:G529" si="18">(B466*15000)*12</f>
        <v>5742000</v>
      </c>
      <c r="H466" s="96">
        <f t="shared" si="17"/>
        <v>0</v>
      </c>
      <c r="I466" s="3" t="s">
        <v>184</v>
      </c>
      <c r="K466" s="23"/>
    </row>
    <row r="467" spans="1:11" x14ac:dyDescent="0.35">
      <c r="A467" s="5">
        <v>2304</v>
      </c>
      <c r="B467" s="4">
        <v>36.5</v>
      </c>
      <c r="C467" s="4"/>
      <c r="D467" s="3" t="s">
        <v>112</v>
      </c>
      <c r="E467" s="7"/>
      <c r="F467" s="7">
        <v>35000000</v>
      </c>
      <c r="G467" s="7">
        <f t="shared" si="18"/>
        <v>6570000</v>
      </c>
      <c r="H467" s="96">
        <f t="shared" si="17"/>
        <v>0</v>
      </c>
      <c r="I467" s="3" t="s">
        <v>184</v>
      </c>
      <c r="K467" s="23"/>
    </row>
    <row r="468" spans="1:11" x14ac:dyDescent="0.35">
      <c r="A468" s="5">
        <v>2305</v>
      </c>
      <c r="B468" s="4">
        <v>107.2</v>
      </c>
      <c r="C468" s="4"/>
      <c r="D468" s="3" t="s">
        <v>113</v>
      </c>
      <c r="E468" s="7"/>
      <c r="F468" s="7">
        <v>125000000</v>
      </c>
      <c r="G468" s="7">
        <f t="shared" si="18"/>
        <v>19296000</v>
      </c>
      <c r="H468" s="96">
        <f t="shared" si="17"/>
        <v>0</v>
      </c>
      <c r="I468" s="3" t="s">
        <v>106</v>
      </c>
      <c r="K468" s="23"/>
    </row>
    <row r="469" spans="1:11" x14ac:dyDescent="0.35">
      <c r="A469" s="5">
        <v>2306</v>
      </c>
      <c r="B469" s="4">
        <v>48.6</v>
      </c>
      <c r="C469" s="4"/>
      <c r="D469" s="3" t="s">
        <v>114</v>
      </c>
      <c r="E469" s="7"/>
      <c r="F469" s="7">
        <v>40000000</v>
      </c>
      <c r="G469" s="7">
        <f t="shared" si="18"/>
        <v>8748000</v>
      </c>
      <c r="H469" s="96">
        <f t="shared" si="17"/>
        <v>0</v>
      </c>
      <c r="I469" s="3" t="s">
        <v>185</v>
      </c>
      <c r="K469" s="23"/>
    </row>
    <row r="470" spans="1:11" x14ac:dyDescent="0.35">
      <c r="A470" s="5">
        <v>2307</v>
      </c>
      <c r="B470" s="4">
        <v>73.8</v>
      </c>
      <c r="C470" s="4"/>
      <c r="D470" s="3" t="s">
        <v>115</v>
      </c>
      <c r="E470" s="7"/>
      <c r="F470" s="7">
        <v>85000000</v>
      </c>
      <c r="G470" s="7">
        <f t="shared" si="18"/>
        <v>13284000</v>
      </c>
      <c r="H470" s="96">
        <f t="shared" si="17"/>
        <v>0</v>
      </c>
      <c r="I470" s="3" t="s">
        <v>105</v>
      </c>
      <c r="K470" s="23"/>
    </row>
    <row r="471" spans="1:11" x14ac:dyDescent="0.35">
      <c r="A471" s="5">
        <v>2308</v>
      </c>
      <c r="B471" s="4">
        <v>73.8</v>
      </c>
      <c r="C471" s="4"/>
      <c r="D471" s="3" t="s">
        <v>115</v>
      </c>
      <c r="E471" s="7"/>
      <c r="F471" s="7">
        <v>85000000</v>
      </c>
      <c r="G471" s="7">
        <f t="shared" si="18"/>
        <v>13284000</v>
      </c>
      <c r="H471" s="96">
        <f t="shared" si="17"/>
        <v>0</v>
      </c>
      <c r="I471" s="3" t="s">
        <v>105</v>
      </c>
      <c r="K471" s="23"/>
    </row>
    <row r="472" spans="1:11" x14ac:dyDescent="0.35">
      <c r="A472" s="5">
        <v>2309</v>
      </c>
      <c r="B472" s="4">
        <v>73.8</v>
      </c>
      <c r="C472" s="4"/>
      <c r="D472" s="3" t="s">
        <v>115</v>
      </c>
      <c r="E472" s="7"/>
      <c r="F472" s="7">
        <v>85000000</v>
      </c>
      <c r="G472" s="7">
        <f t="shared" si="18"/>
        <v>13284000</v>
      </c>
      <c r="H472" s="96">
        <f t="shared" si="17"/>
        <v>0</v>
      </c>
      <c r="I472" s="3" t="s">
        <v>105</v>
      </c>
      <c r="K472" s="23"/>
    </row>
    <row r="473" spans="1:11" x14ac:dyDescent="0.35">
      <c r="A473" s="5">
        <v>2310</v>
      </c>
      <c r="B473" s="4">
        <v>67.7</v>
      </c>
      <c r="C473" s="4"/>
      <c r="D473" s="3" t="s">
        <v>116</v>
      </c>
      <c r="E473" s="7"/>
      <c r="F473" s="7">
        <v>85000000</v>
      </c>
      <c r="G473" s="7">
        <f t="shared" si="18"/>
        <v>12186000</v>
      </c>
      <c r="H473" s="96">
        <f t="shared" si="17"/>
        <v>0</v>
      </c>
      <c r="I473" s="3" t="s">
        <v>105</v>
      </c>
      <c r="K473" s="23"/>
    </row>
    <row r="474" spans="1:11" x14ac:dyDescent="0.35">
      <c r="A474" s="5">
        <v>2311</v>
      </c>
      <c r="B474" s="4">
        <v>68</v>
      </c>
      <c r="C474" s="4"/>
      <c r="D474" s="3" t="s">
        <v>116</v>
      </c>
      <c r="E474" s="7"/>
      <c r="F474" s="7">
        <v>85000000</v>
      </c>
      <c r="G474" s="7">
        <f t="shared" si="18"/>
        <v>12240000</v>
      </c>
      <c r="H474" s="96">
        <f t="shared" si="17"/>
        <v>0</v>
      </c>
      <c r="I474" s="3" t="s">
        <v>105</v>
      </c>
      <c r="K474" s="23"/>
    </row>
    <row r="475" spans="1:11" x14ac:dyDescent="0.35">
      <c r="A475" s="5">
        <v>2312</v>
      </c>
      <c r="B475" s="4">
        <v>52.2</v>
      </c>
      <c r="C475" s="4"/>
      <c r="D475" s="3" t="s">
        <v>126</v>
      </c>
      <c r="E475" s="7"/>
      <c r="F475" s="7">
        <v>40000000</v>
      </c>
      <c r="G475" s="7">
        <f t="shared" si="18"/>
        <v>9396000</v>
      </c>
      <c r="H475" s="96">
        <f t="shared" si="17"/>
        <v>0</v>
      </c>
      <c r="I475" s="3" t="s">
        <v>185</v>
      </c>
      <c r="K475" s="23"/>
    </row>
    <row r="476" spans="1:11" x14ac:dyDescent="0.35">
      <c r="A476" s="5" t="s">
        <v>150</v>
      </c>
      <c r="B476" s="4">
        <v>73.8</v>
      </c>
      <c r="C476" s="4"/>
      <c r="D476" s="3" t="s">
        <v>115</v>
      </c>
      <c r="E476" s="7"/>
      <c r="F476" s="7">
        <v>85000000</v>
      </c>
      <c r="G476" s="7">
        <f t="shared" si="18"/>
        <v>13284000</v>
      </c>
      <c r="H476" s="96">
        <f t="shared" si="17"/>
        <v>0</v>
      </c>
      <c r="I476" s="3" t="s">
        <v>105</v>
      </c>
      <c r="K476" s="23"/>
    </row>
    <row r="477" spans="1:11" x14ac:dyDescent="0.35">
      <c r="A477" s="5" t="s">
        <v>151</v>
      </c>
      <c r="B477" s="4">
        <v>129.19999999999999</v>
      </c>
      <c r="C477" s="4"/>
      <c r="D477" s="3" t="s">
        <v>117</v>
      </c>
      <c r="E477" s="7"/>
      <c r="F477" s="7">
        <v>125000000</v>
      </c>
      <c r="G477" s="7">
        <f t="shared" si="18"/>
        <v>23255999.999999996</v>
      </c>
      <c r="H477" s="96">
        <f t="shared" si="17"/>
        <v>0</v>
      </c>
      <c r="I477" s="3" t="s">
        <v>106</v>
      </c>
      <c r="K477" s="23"/>
    </row>
    <row r="478" spans="1:11" x14ac:dyDescent="0.35">
      <c r="A478" s="5">
        <v>2315</v>
      </c>
      <c r="B478" s="4">
        <v>70.8</v>
      </c>
      <c r="C478" s="4"/>
      <c r="D478" s="3" t="s">
        <v>118</v>
      </c>
      <c r="E478" s="7"/>
      <c r="F478" s="7">
        <v>85000000</v>
      </c>
      <c r="G478" s="7">
        <f t="shared" si="18"/>
        <v>12744000</v>
      </c>
      <c r="H478" s="96">
        <f t="shared" si="17"/>
        <v>0</v>
      </c>
      <c r="I478" s="3" t="s">
        <v>105</v>
      </c>
      <c r="K478" s="23"/>
    </row>
    <row r="479" spans="1:11" x14ac:dyDescent="0.35">
      <c r="A479" s="5">
        <v>2316</v>
      </c>
      <c r="B479" s="4">
        <v>70.8</v>
      </c>
      <c r="C479" s="4"/>
      <c r="D479" s="3" t="s">
        <v>118</v>
      </c>
      <c r="E479" s="7"/>
      <c r="F479" s="7">
        <v>85000000</v>
      </c>
      <c r="G479" s="7">
        <f t="shared" si="18"/>
        <v>12744000</v>
      </c>
      <c r="H479" s="96">
        <f t="shared" si="17"/>
        <v>0</v>
      </c>
      <c r="I479" s="3" t="s">
        <v>105</v>
      </c>
      <c r="K479" s="23"/>
    </row>
    <row r="480" spans="1:11" x14ac:dyDescent="0.35">
      <c r="A480" s="5">
        <v>2317</v>
      </c>
      <c r="B480" s="4">
        <v>70.8</v>
      </c>
      <c r="C480" s="4"/>
      <c r="D480" s="3" t="s">
        <v>118</v>
      </c>
      <c r="E480" s="7"/>
      <c r="F480" s="7">
        <v>85000000</v>
      </c>
      <c r="G480" s="7">
        <f t="shared" si="18"/>
        <v>12744000</v>
      </c>
      <c r="H480" s="96">
        <f t="shared" si="17"/>
        <v>0</v>
      </c>
      <c r="I480" s="3" t="s">
        <v>105</v>
      </c>
      <c r="K480" s="23"/>
    </row>
    <row r="481" spans="1:11" x14ac:dyDescent="0.35">
      <c r="A481" s="5">
        <v>2318</v>
      </c>
      <c r="B481" s="4">
        <v>70.8</v>
      </c>
      <c r="C481" s="4"/>
      <c r="D481" s="3" t="s">
        <v>118</v>
      </c>
      <c r="E481" s="7"/>
      <c r="F481" s="7">
        <v>85000000</v>
      </c>
      <c r="G481" s="7">
        <f t="shared" si="18"/>
        <v>12744000</v>
      </c>
      <c r="H481" s="96">
        <f t="shared" si="17"/>
        <v>0</v>
      </c>
      <c r="I481" s="3" t="s">
        <v>105</v>
      </c>
      <c r="K481" s="23"/>
    </row>
    <row r="482" spans="1:11" x14ac:dyDescent="0.35">
      <c r="A482" s="5">
        <v>2319</v>
      </c>
      <c r="B482" s="4">
        <v>46.5</v>
      </c>
      <c r="C482" s="4"/>
      <c r="D482" s="3" t="s">
        <v>119</v>
      </c>
      <c r="E482" s="7"/>
      <c r="F482" s="7">
        <v>40000000</v>
      </c>
      <c r="G482" s="7">
        <f t="shared" si="18"/>
        <v>8370000</v>
      </c>
      <c r="H482" s="96">
        <f t="shared" si="17"/>
        <v>0</v>
      </c>
      <c r="I482" s="3" t="s">
        <v>185</v>
      </c>
      <c r="K482" s="23"/>
    </row>
    <row r="483" spans="1:11" x14ac:dyDescent="0.35">
      <c r="A483" s="5">
        <v>2320</v>
      </c>
      <c r="B483" s="4">
        <v>30.3</v>
      </c>
      <c r="C483" s="4"/>
      <c r="D483" s="3" t="s">
        <v>120</v>
      </c>
      <c r="E483" s="7"/>
      <c r="F483" s="7">
        <v>35000000</v>
      </c>
      <c r="G483" s="7">
        <f t="shared" si="18"/>
        <v>5454000</v>
      </c>
      <c r="H483" s="96">
        <f t="shared" si="17"/>
        <v>0</v>
      </c>
      <c r="I483" s="3" t="s">
        <v>184</v>
      </c>
      <c r="K483" s="23"/>
    </row>
    <row r="484" spans="1:11" x14ac:dyDescent="0.35">
      <c r="A484" s="5">
        <v>2321</v>
      </c>
      <c r="B484" s="4">
        <v>66</v>
      </c>
      <c r="C484" s="4"/>
      <c r="D484" s="3" t="s">
        <v>121</v>
      </c>
      <c r="E484" s="7"/>
      <c r="F484" s="7">
        <v>85000000</v>
      </c>
      <c r="G484" s="7">
        <f t="shared" si="18"/>
        <v>11880000</v>
      </c>
      <c r="H484" s="96">
        <f t="shared" si="17"/>
        <v>0</v>
      </c>
      <c r="I484" s="3" t="s">
        <v>186</v>
      </c>
      <c r="K484" s="23"/>
    </row>
    <row r="485" spans="1:11" x14ac:dyDescent="0.35">
      <c r="A485" s="5">
        <v>2322</v>
      </c>
      <c r="B485" s="4">
        <v>70.8</v>
      </c>
      <c r="C485" s="4"/>
      <c r="D485" s="3" t="s">
        <v>118</v>
      </c>
      <c r="E485" s="7"/>
      <c r="F485" s="7">
        <v>85000000</v>
      </c>
      <c r="G485" s="7">
        <f t="shared" si="18"/>
        <v>12744000</v>
      </c>
      <c r="H485" s="96">
        <f t="shared" si="17"/>
        <v>0</v>
      </c>
      <c r="I485" s="3" t="s">
        <v>105</v>
      </c>
      <c r="K485" s="23"/>
    </row>
    <row r="486" spans="1:11" x14ac:dyDescent="0.35">
      <c r="A486" s="5">
        <v>2323</v>
      </c>
      <c r="B486" s="4">
        <v>70.8</v>
      </c>
      <c r="C486" s="4"/>
      <c r="D486" s="3" t="s">
        <v>118</v>
      </c>
      <c r="E486" s="7"/>
      <c r="F486" s="7">
        <v>85000000</v>
      </c>
      <c r="G486" s="7">
        <f t="shared" si="18"/>
        <v>12744000</v>
      </c>
      <c r="H486" s="96">
        <f t="shared" si="17"/>
        <v>0</v>
      </c>
      <c r="I486" s="3" t="s">
        <v>105</v>
      </c>
      <c r="K486" s="23"/>
    </row>
    <row r="487" spans="1:11" x14ac:dyDescent="0.35">
      <c r="A487" s="5">
        <v>2324</v>
      </c>
      <c r="B487" s="4">
        <v>70.8</v>
      </c>
      <c r="C487" s="4"/>
      <c r="D487" s="3" t="s">
        <v>118</v>
      </c>
      <c r="E487" s="7"/>
      <c r="F487" s="7">
        <v>85000000</v>
      </c>
      <c r="G487" s="7">
        <f t="shared" si="18"/>
        <v>12744000</v>
      </c>
      <c r="H487" s="96">
        <f t="shared" si="17"/>
        <v>0</v>
      </c>
      <c r="I487" s="3" t="s">
        <v>105</v>
      </c>
      <c r="K487" s="23"/>
    </row>
    <row r="488" spans="1:11" x14ac:dyDescent="0.35">
      <c r="A488" s="5">
        <v>2325</v>
      </c>
      <c r="B488" s="4">
        <v>70.7</v>
      </c>
      <c r="C488" s="4"/>
      <c r="D488" s="3" t="s">
        <v>118</v>
      </c>
      <c r="E488" s="7"/>
      <c r="F488" s="7">
        <v>85000000</v>
      </c>
      <c r="G488" s="7">
        <f t="shared" si="18"/>
        <v>12726000</v>
      </c>
      <c r="H488" s="96">
        <f t="shared" si="17"/>
        <v>0</v>
      </c>
      <c r="I488" s="3" t="s">
        <v>105</v>
      </c>
      <c r="K488" s="23"/>
    </row>
    <row r="489" spans="1:11" x14ac:dyDescent="0.35">
      <c r="A489" s="5">
        <v>2326</v>
      </c>
      <c r="B489" s="4">
        <v>70.8</v>
      </c>
      <c r="C489" s="4"/>
      <c r="D489" s="3" t="s">
        <v>118</v>
      </c>
      <c r="E489" s="7"/>
      <c r="F489" s="7">
        <v>85000000</v>
      </c>
      <c r="G489" s="7">
        <f t="shared" si="18"/>
        <v>12744000</v>
      </c>
      <c r="H489" s="96">
        <f t="shared" si="17"/>
        <v>0</v>
      </c>
      <c r="I489" s="3" t="s">
        <v>105</v>
      </c>
      <c r="K489" s="23"/>
    </row>
    <row r="490" spans="1:11" x14ac:dyDescent="0.35">
      <c r="A490" s="5">
        <v>2401</v>
      </c>
      <c r="B490" s="4">
        <v>102.7</v>
      </c>
      <c r="C490" s="4"/>
      <c r="D490" s="3" t="s">
        <v>110</v>
      </c>
      <c r="E490" s="7"/>
      <c r="F490" s="7">
        <v>125000000</v>
      </c>
      <c r="G490" s="7">
        <f t="shared" si="18"/>
        <v>18486000</v>
      </c>
      <c r="H490" s="96">
        <f t="shared" si="17"/>
        <v>0</v>
      </c>
      <c r="I490" s="3" t="s">
        <v>106</v>
      </c>
      <c r="K490" s="23"/>
    </row>
    <row r="491" spans="1:11" x14ac:dyDescent="0.35">
      <c r="A491" s="5">
        <v>2402</v>
      </c>
      <c r="B491" s="4">
        <v>31.9</v>
      </c>
      <c r="C491" s="4"/>
      <c r="D491" s="3" t="s">
        <v>111</v>
      </c>
      <c r="E491" s="7"/>
      <c r="F491" s="7">
        <v>35000000</v>
      </c>
      <c r="G491" s="7">
        <f t="shared" si="18"/>
        <v>5742000</v>
      </c>
      <c r="H491" s="96">
        <f t="shared" si="17"/>
        <v>0</v>
      </c>
      <c r="I491" s="3" t="s">
        <v>184</v>
      </c>
      <c r="K491" s="23"/>
    </row>
    <row r="492" spans="1:11" x14ac:dyDescent="0.35">
      <c r="A492" s="5">
        <v>2403</v>
      </c>
      <c r="B492" s="4">
        <v>31.9</v>
      </c>
      <c r="C492" s="4"/>
      <c r="D492" s="3" t="s">
        <v>111</v>
      </c>
      <c r="E492" s="7"/>
      <c r="F492" s="7">
        <v>35000000</v>
      </c>
      <c r="G492" s="7">
        <f t="shared" si="18"/>
        <v>5742000</v>
      </c>
      <c r="H492" s="96">
        <f t="shared" si="17"/>
        <v>0</v>
      </c>
      <c r="I492" s="3" t="s">
        <v>184</v>
      </c>
      <c r="K492" s="23"/>
    </row>
    <row r="493" spans="1:11" x14ac:dyDescent="0.35">
      <c r="A493" s="5">
        <v>2404</v>
      </c>
      <c r="B493" s="4">
        <v>36.5</v>
      </c>
      <c r="C493" s="4"/>
      <c r="D493" s="3" t="s">
        <v>112</v>
      </c>
      <c r="E493" s="7"/>
      <c r="F493" s="7">
        <v>35000000</v>
      </c>
      <c r="G493" s="7">
        <f t="shared" si="18"/>
        <v>6570000</v>
      </c>
      <c r="H493" s="96">
        <f t="shared" si="17"/>
        <v>0</v>
      </c>
      <c r="I493" s="3" t="s">
        <v>184</v>
      </c>
      <c r="K493" s="23"/>
    </row>
    <row r="494" spans="1:11" x14ac:dyDescent="0.35">
      <c r="A494" s="5">
        <v>2405</v>
      </c>
      <c r="B494" s="4">
        <v>107.2</v>
      </c>
      <c r="C494" s="4"/>
      <c r="D494" s="3" t="s">
        <v>113</v>
      </c>
      <c r="E494" s="7"/>
      <c r="F494" s="7">
        <v>125000000</v>
      </c>
      <c r="G494" s="7">
        <f t="shared" si="18"/>
        <v>19296000</v>
      </c>
      <c r="H494" s="96">
        <f t="shared" si="17"/>
        <v>0</v>
      </c>
      <c r="I494" s="3" t="s">
        <v>106</v>
      </c>
      <c r="K494" s="23"/>
    </row>
    <row r="495" spans="1:11" x14ac:dyDescent="0.35">
      <c r="A495" s="5">
        <v>2406</v>
      </c>
      <c r="B495" s="4">
        <v>48.6</v>
      </c>
      <c r="C495" s="4"/>
      <c r="D495" s="3" t="s">
        <v>114</v>
      </c>
      <c r="E495" s="7"/>
      <c r="F495" s="7">
        <v>40000000</v>
      </c>
      <c r="G495" s="7">
        <f t="shared" si="18"/>
        <v>8748000</v>
      </c>
      <c r="H495" s="96">
        <f t="shared" si="17"/>
        <v>0</v>
      </c>
      <c r="I495" s="3" t="s">
        <v>185</v>
      </c>
      <c r="K495" s="23"/>
    </row>
    <row r="496" spans="1:11" x14ac:dyDescent="0.35">
      <c r="A496" s="5">
        <v>2407</v>
      </c>
      <c r="B496" s="4">
        <v>73.8</v>
      </c>
      <c r="C496" s="4"/>
      <c r="D496" s="3" t="s">
        <v>115</v>
      </c>
      <c r="E496" s="7"/>
      <c r="F496" s="7">
        <v>85000000</v>
      </c>
      <c r="G496" s="7">
        <f t="shared" si="18"/>
        <v>13284000</v>
      </c>
      <c r="H496" s="96">
        <f t="shared" si="17"/>
        <v>0</v>
      </c>
      <c r="I496" s="3" t="s">
        <v>105</v>
      </c>
      <c r="K496" s="23"/>
    </row>
    <row r="497" spans="1:11" x14ac:dyDescent="0.35">
      <c r="A497" s="5">
        <v>2408</v>
      </c>
      <c r="B497" s="4">
        <v>73.8</v>
      </c>
      <c r="C497" s="4"/>
      <c r="D497" s="3" t="s">
        <v>115</v>
      </c>
      <c r="E497" s="7"/>
      <c r="F497" s="7">
        <v>85000000</v>
      </c>
      <c r="G497" s="7">
        <f t="shared" si="18"/>
        <v>13284000</v>
      </c>
      <c r="H497" s="96">
        <f t="shared" si="17"/>
        <v>0</v>
      </c>
      <c r="I497" s="3" t="s">
        <v>105</v>
      </c>
      <c r="K497" s="23"/>
    </row>
    <row r="498" spans="1:11" x14ac:dyDescent="0.35">
      <c r="A498" s="5">
        <v>2409</v>
      </c>
      <c r="B498" s="4">
        <v>73.8</v>
      </c>
      <c r="C498" s="4"/>
      <c r="D498" s="3" t="s">
        <v>115</v>
      </c>
      <c r="E498" s="7">
        <v>3014936000</v>
      </c>
      <c r="F498" s="7">
        <v>85000000</v>
      </c>
      <c r="G498" s="7">
        <f t="shared" si="18"/>
        <v>13284000</v>
      </c>
      <c r="H498" s="96">
        <f t="shared" si="17"/>
        <v>30149360</v>
      </c>
      <c r="I498" s="3" t="s">
        <v>105</v>
      </c>
      <c r="K498" s="23"/>
    </row>
    <row r="499" spans="1:11" x14ac:dyDescent="0.35">
      <c r="A499" s="5">
        <v>2410</v>
      </c>
      <c r="B499" s="4">
        <v>67.7</v>
      </c>
      <c r="C499" s="4"/>
      <c r="D499" s="3" t="s">
        <v>116</v>
      </c>
      <c r="E499" s="7"/>
      <c r="F499" s="7">
        <v>85000000</v>
      </c>
      <c r="G499" s="7">
        <f t="shared" si="18"/>
        <v>12186000</v>
      </c>
      <c r="H499" s="96">
        <f t="shared" si="17"/>
        <v>0</v>
      </c>
      <c r="I499" s="3" t="s">
        <v>105</v>
      </c>
      <c r="K499" s="23"/>
    </row>
    <row r="500" spans="1:11" x14ac:dyDescent="0.35">
      <c r="A500" s="5">
        <v>2411</v>
      </c>
      <c r="B500" s="4">
        <v>68</v>
      </c>
      <c r="C500" s="4"/>
      <c r="D500" s="3" t="s">
        <v>116</v>
      </c>
      <c r="E500" s="7"/>
      <c r="F500" s="7">
        <v>85000000</v>
      </c>
      <c r="G500" s="7">
        <f t="shared" si="18"/>
        <v>12240000</v>
      </c>
      <c r="H500" s="96">
        <f t="shared" si="17"/>
        <v>0</v>
      </c>
      <c r="I500" s="3" t="s">
        <v>105</v>
      </c>
      <c r="K500" s="23"/>
    </row>
    <row r="501" spans="1:11" x14ac:dyDescent="0.35">
      <c r="A501" s="5">
        <v>2412</v>
      </c>
      <c r="B501" s="4">
        <v>52.2</v>
      </c>
      <c r="C501" s="4"/>
      <c r="D501" s="3" t="s">
        <v>126</v>
      </c>
      <c r="E501" s="7"/>
      <c r="F501" s="7">
        <v>40000000</v>
      </c>
      <c r="G501" s="7">
        <f t="shared" si="18"/>
        <v>9396000</v>
      </c>
      <c r="H501" s="96">
        <f t="shared" si="17"/>
        <v>0</v>
      </c>
      <c r="I501" s="3" t="s">
        <v>185</v>
      </c>
      <c r="K501" s="23"/>
    </row>
    <row r="502" spans="1:11" x14ac:dyDescent="0.35">
      <c r="A502" s="5" t="s">
        <v>49</v>
      </c>
      <c r="B502" s="4">
        <v>73.8</v>
      </c>
      <c r="C502" s="4"/>
      <c r="D502" s="3" t="s">
        <v>115</v>
      </c>
      <c r="E502" s="7"/>
      <c r="F502" s="7">
        <v>85000000</v>
      </c>
      <c r="G502" s="7">
        <f t="shared" si="18"/>
        <v>13284000</v>
      </c>
      <c r="H502" s="96">
        <f t="shared" si="17"/>
        <v>0</v>
      </c>
      <c r="I502" s="3" t="s">
        <v>105</v>
      </c>
      <c r="K502" s="23"/>
    </row>
    <row r="503" spans="1:11" x14ac:dyDescent="0.35">
      <c r="A503" s="5" t="s">
        <v>80</v>
      </c>
      <c r="B503" s="4">
        <v>129.19999999999999</v>
      </c>
      <c r="C503" s="4"/>
      <c r="D503" s="3" t="s">
        <v>117</v>
      </c>
      <c r="E503" s="7"/>
      <c r="F503" s="7">
        <v>125000000</v>
      </c>
      <c r="G503" s="7">
        <f t="shared" si="18"/>
        <v>23255999.999999996</v>
      </c>
      <c r="H503" s="96">
        <f t="shared" si="17"/>
        <v>0</v>
      </c>
      <c r="I503" s="3" t="s">
        <v>106</v>
      </c>
      <c r="K503" s="23"/>
    </row>
    <row r="504" spans="1:11" x14ac:dyDescent="0.35">
      <c r="A504" s="5">
        <v>2415</v>
      </c>
      <c r="B504" s="4">
        <v>70.8</v>
      </c>
      <c r="C504" s="4"/>
      <c r="D504" s="3" t="s">
        <v>118</v>
      </c>
      <c r="E504" s="7"/>
      <c r="F504" s="7">
        <v>85000000</v>
      </c>
      <c r="G504" s="7">
        <f t="shared" si="18"/>
        <v>12744000</v>
      </c>
      <c r="H504" s="96">
        <f t="shared" si="17"/>
        <v>0</v>
      </c>
      <c r="I504" s="3" t="s">
        <v>105</v>
      </c>
      <c r="K504" s="23"/>
    </row>
    <row r="505" spans="1:11" x14ac:dyDescent="0.35">
      <c r="A505" s="5">
        <v>2416</v>
      </c>
      <c r="B505" s="4">
        <v>70.8</v>
      </c>
      <c r="C505" s="4"/>
      <c r="D505" s="3" t="s">
        <v>118</v>
      </c>
      <c r="E505" s="7"/>
      <c r="F505" s="7">
        <v>85000000</v>
      </c>
      <c r="G505" s="7">
        <f t="shared" si="18"/>
        <v>12744000</v>
      </c>
      <c r="H505" s="96">
        <f t="shared" si="17"/>
        <v>0</v>
      </c>
      <c r="I505" s="3" t="s">
        <v>105</v>
      </c>
      <c r="K505" s="23"/>
    </row>
    <row r="506" spans="1:11" x14ac:dyDescent="0.35">
      <c r="A506" s="5">
        <v>2417</v>
      </c>
      <c r="B506" s="4">
        <v>70.8</v>
      </c>
      <c r="C506" s="4"/>
      <c r="D506" s="3" t="s">
        <v>118</v>
      </c>
      <c r="E506" s="7"/>
      <c r="F506" s="7">
        <v>85000000</v>
      </c>
      <c r="G506" s="7">
        <f t="shared" si="18"/>
        <v>12744000</v>
      </c>
      <c r="H506" s="96">
        <f t="shared" si="17"/>
        <v>0</v>
      </c>
      <c r="I506" s="3" t="s">
        <v>105</v>
      </c>
      <c r="K506" s="23"/>
    </row>
    <row r="507" spans="1:11" x14ac:dyDescent="0.35">
      <c r="A507" s="5">
        <v>2418</v>
      </c>
      <c r="B507" s="4">
        <v>70.8</v>
      </c>
      <c r="C507" s="4"/>
      <c r="D507" s="3" t="s">
        <v>118</v>
      </c>
      <c r="E507" s="7">
        <v>2853800000</v>
      </c>
      <c r="F507" s="7">
        <v>85000000</v>
      </c>
      <c r="G507" s="7">
        <f t="shared" si="18"/>
        <v>12744000</v>
      </c>
      <c r="H507" s="96">
        <f t="shared" si="17"/>
        <v>28538000</v>
      </c>
      <c r="I507" s="3" t="s">
        <v>105</v>
      </c>
      <c r="K507" s="23"/>
    </row>
    <row r="508" spans="1:11" x14ac:dyDescent="0.35">
      <c r="A508" s="5">
        <v>2419</v>
      </c>
      <c r="B508" s="4">
        <v>46.5</v>
      </c>
      <c r="C508" s="4"/>
      <c r="D508" s="3" t="s">
        <v>119</v>
      </c>
      <c r="E508" s="7"/>
      <c r="F508" s="7">
        <v>40000000</v>
      </c>
      <c r="G508" s="7">
        <f t="shared" si="18"/>
        <v>8370000</v>
      </c>
      <c r="H508" s="96">
        <f t="shared" si="17"/>
        <v>0</v>
      </c>
      <c r="I508" s="3" t="s">
        <v>185</v>
      </c>
      <c r="K508" s="23"/>
    </row>
    <row r="509" spans="1:11" x14ac:dyDescent="0.35">
      <c r="A509" s="5">
        <v>2420</v>
      </c>
      <c r="B509" s="4">
        <v>30.3</v>
      </c>
      <c r="C509" s="4"/>
      <c r="D509" s="3" t="s">
        <v>120</v>
      </c>
      <c r="E509" s="7"/>
      <c r="F509" s="7">
        <v>35000000</v>
      </c>
      <c r="G509" s="7">
        <f t="shared" si="18"/>
        <v>5454000</v>
      </c>
      <c r="H509" s="96">
        <f t="shared" si="17"/>
        <v>0</v>
      </c>
      <c r="I509" s="3" t="s">
        <v>184</v>
      </c>
      <c r="K509" s="23"/>
    </row>
    <row r="510" spans="1:11" x14ac:dyDescent="0.35">
      <c r="A510" s="5">
        <v>2421</v>
      </c>
      <c r="B510" s="4">
        <v>66</v>
      </c>
      <c r="C510" s="4"/>
      <c r="D510" s="3" t="s">
        <v>121</v>
      </c>
      <c r="E510" s="7"/>
      <c r="F510" s="7">
        <v>85000000</v>
      </c>
      <c r="G510" s="7">
        <f t="shared" si="18"/>
        <v>11880000</v>
      </c>
      <c r="H510" s="96">
        <f t="shared" si="17"/>
        <v>0</v>
      </c>
      <c r="I510" s="3" t="s">
        <v>186</v>
      </c>
      <c r="K510" s="23"/>
    </row>
    <row r="511" spans="1:11" x14ac:dyDescent="0.35">
      <c r="A511" s="5">
        <v>2422</v>
      </c>
      <c r="B511" s="4">
        <v>70.8</v>
      </c>
      <c r="C511" s="4"/>
      <c r="D511" s="3" t="s">
        <v>118</v>
      </c>
      <c r="E511" s="7"/>
      <c r="F511" s="7">
        <v>85000000</v>
      </c>
      <c r="G511" s="7">
        <f t="shared" si="18"/>
        <v>12744000</v>
      </c>
      <c r="H511" s="96">
        <f t="shared" si="17"/>
        <v>0</v>
      </c>
      <c r="I511" s="3" t="s">
        <v>105</v>
      </c>
      <c r="K511" s="23"/>
    </row>
    <row r="512" spans="1:11" x14ac:dyDescent="0.35">
      <c r="A512" s="5">
        <v>2423</v>
      </c>
      <c r="B512" s="4">
        <v>70.8</v>
      </c>
      <c r="C512" s="4"/>
      <c r="D512" s="3" t="s">
        <v>118</v>
      </c>
      <c r="E512" s="7"/>
      <c r="F512" s="7">
        <v>85000000</v>
      </c>
      <c r="G512" s="7">
        <f t="shared" si="18"/>
        <v>12744000</v>
      </c>
      <c r="H512" s="96">
        <f t="shared" si="17"/>
        <v>0</v>
      </c>
      <c r="I512" s="3" t="s">
        <v>105</v>
      </c>
      <c r="K512" s="23"/>
    </row>
    <row r="513" spans="1:11" x14ac:dyDescent="0.35">
      <c r="A513" s="5">
        <v>2424</v>
      </c>
      <c r="B513" s="4">
        <v>70.8</v>
      </c>
      <c r="C513" s="4"/>
      <c r="D513" s="3" t="s">
        <v>118</v>
      </c>
      <c r="E513" s="7"/>
      <c r="F513" s="7">
        <v>85000000</v>
      </c>
      <c r="G513" s="7">
        <f t="shared" si="18"/>
        <v>12744000</v>
      </c>
      <c r="H513" s="96">
        <f t="shared" si="17"/>
        <v>0</v>
      </c>
      <c r="I513" s="3" t="s">
        <v>105</v>
      </c>
      <c r="K513" s="23"/>
    </row>
    <row r="514" spans="1:11" x14ac:dyDescent="0.35">
      <c r="A514" s="5">
        <v>2425</v>
      </c>
      <c r="B514" s="4">
        <v>70.7</v>
      </c>
      <c r="C514" s="4"/>
      <c r="D514" s="3" t="s">
        <v>118</v>
      </c>
      <c r="E514" s="7"/>
      <c r="F514" s="7">
        <v>85000000</v>
      </c>
      <c r="G514" s="7">
        <f t="shared" si="18"/>
        <v>12726000</v>
      </c>
      <c r="H514" s="96">
        <f t="shared" si="17"/>
        <v>0</v>
      </c>
      <c r="I514" s="3" t="s">
        <v>105</v>
      </c>
      <c r="K514" s="23"/>
    </row>
    <row r="515" spans="1:11" x14ac:dyDescent="0.35">
      <c r="A515" s="5">
        <v>2426</v>
      </c>
      <c r="B515" s="4">
        <v>70.8</v>
      </c>
      <c r="C515" s="4"/>
      <c r="D515" s="3" t="s">
        <v>118</v>
      </c>
      <c r="E515" s="7"/>
      <c r="F515" s="7">
        <v>85000000</v>
      </c>
      <c r="G515" s="7">
        <f t="shared" si="18"/>
        <v>12744000</v>
      </c>
      <c r="H515" s="96">
        <f t="shared" si="17"/>
        <v>0</v>
      </c>
      <c r="I515" s="3" t="s">
        <v>105</v>
      </c>
      <c r="K515" s="23"/>
    </row>
    <row r="516" spans="1:11" x14ac:dyDescent="0.35">
      <c r="A516" s="19">
        <v>2501</v>
      </c>
      <c r="B516" s="3">
        <v>102.7</v>
      </c>
      <c r="C516" s="3"/>
      <c r="D516" s="3" t="s">
        <v>110</v>
      </c>
      <c r="E516" s="16"/>
      <c r="F516" s="7">
        <v>125000000</v>
      </c>
      <c r="G516" s="7">
        <f t="shared" si="18"/>
        <v>18486000</v>
      </c>
      <c r="H516" s="96">
        <f t="shared" ref="H516:H579" si="19">E516*1%</f>
        <v>0</v>
      </c>
      <c r="I516" s="3" t="s">
        <v>106</v>
      </c>
      <c r="K516" s="23"/>
    </row>
    <row r="517" spans="1:11" x14ac:dyDescent="0.35">
      <c r="A517" s="19">
        <v>2502</v>
      </c>
      <c r="B517" s="3">
        <v>31.9</v>
      </c>
      <c r="C517" s="3"/>
      <c r="D517" s="3" t="s">
        <v>111</v>
      </c>
      <c r="E517" s="16"/>
      <c r="F517" s="7">
        <v>35000000</v>
      </c>
      <c r="G517" s="7">
        <f t="shared" si="18"/>
        <v>5742000</v>
      </c>
      <c r="H517" s="96">
        <f t="shared" si="19"/>
        <v>0</v>
      </c>
      <c r="I517" s="3" t="s">
        <v>184</v>
      </c>
      <c r="K517" s="23"/>
    </row>
    <row r="518" spans="1:11" x14ac:dyDescent="0.35">
      <c r="A518" s="19">
        <v>2503</v>
      </c>
      <c r="B518" s="3">
        <v>31.9</v>
      </c>
      <c r="C518" s="3"/>
      <c r="D518" s="3" t="s">
        <v>111</v>
      </c>
      <c r="E518" s="16"/>
      <c r="F518" s="7">
        <v>35000000</v>
      </c>
      <c r="G518" s="7">
        <f t="shared" si="18"/>
        <v>5742000</v>
      </c>
      <c r="H518" s="96">
        <f t="shared" si="19"/>
        <v>0</v>
      </c>
      <c r="I518" s="3" t="s">
        <v>184</v>
      </c>
      <c r="K518" s="23"/>
    </row>
    <row r="519" spans="1:11" x14ac:dyDescent="0.35">
      <c r="A519" s="19">
        <v>2504</v>
      </c>
      <c r="B519" s="3">
        <v>36.5</v>
      </c>
      <c r="C519" s="3"/>
      <c r="D519" s="3" t="s">
        <v>112</v>
      </c>
      <c r="E519" s="16"/>
      <c r="F519" s="7">
        <v>35000000</v>
      </c>
      <c r="G519" s="7">
        <f t="shared" si="18"/>
        <v>6570000</v>
      </c>
      <c r="H519" s="96">
        <f t="shared" si="19"/>
        <v>0</v>
      </c>
      <c r="I519" s="3" t="s">
        <v>184</v>
      </c>
      <c r="K519" s="23"/>
    </row>
    <row r="520" spans="1:11" x14ac:dyDescent="0.35">
      <c r="A520" s="19">
        <v>2505</v>
      </c>
      <c r="B520" s="3">
        <v>107.2</v>
      </c>
      <c r="C520" s="3"/>
      <c r="D520" s="3" t="s">
        <v>113</v>
      </c>
      <c r="E520" s="16"/>
      <c r="F520" s="7">
        <v>125000000</v>
      </c>
      <c r="G520" s="7">
        <f t="shared" si="18"/>
        <v>19296000</v>
      </c>
      <c r="H520" s="96">
        <f t="shared" si="19"/>
        <v>0</v>
      </c>
      <c r="I520" s="3" t="s">
        <v>106</v>
      </c>
      <c r="K520" s="23"/>
    </row>
    <row r="521" spans="1:11" x14ac:dyDescent="0.35">
      <c r="A521" s="19">
        <v>2506</v>
      </c>
      <c r="B521" s="3">
        <v>48.6</v>
      </c>
      <c r="C521" s="3"/>
      <c r="D521" s="3" t="s">
        <v>114</v>
      </c>
      <c r="E521" s="16"/>
      <c r="F521" s="7">
        <v>40000000</v>
      </c>
      <c r="G521" s="7">
        <f t="shared" si="18"/>
        <v>8748000</v>
      </c>
      <c r="H521" s="96">
        <f t="shared" si="19"/>
        <v>0</v>
      </c>
      <c r="I521" s="3" t="s">
        <v>185</v>
      </c>
      <c r="K521" s="23"/>
    </row>
    <row r="522" spans="1:11" x14ac:dyDescent="0.35">
      <c r="A522" s="19">
        <v>2507</v>
      </c>
      <c r="B522" s="3">
        <v>73.8</v>
      </c>
      <c r="C522" s="3"/>
      <c r="D522" s="3" t="s">
        <v>115</v>
      </c>
      <c r="E522" s="16"/>
      <c r="F522" s="7">
        <v>85000000</v>
      </c>
      <c r="G522" s="7">
        <f t="shared" si="18"/>
        <v>13284000</v>
      </c>
      <c r="H522" s="96">
        <f t="shared" si="19"/>
        <v>0</v>
      </c>
      <c r="I522" s="3" t="s">
        <v>105</v>
      </c>
      <c r="K522" s="23"/>
    </row>
    <row r="523" spans="1:11" x14ac:dyDescent="0.35">
      <c r="A523" s="19">
        <v>2508</v>
      </c>
      <c r="B523" s="3">
        <v>73.8</v>
      </c>
      <c r="C523" s="3"/>
      <c r="D523" s="3" t="s">
        <v>115</v>
      </c>
      <c r="E523" s="16"/>
      <c r="F523" s="7">
        <v>85000000</v>
      </c>
      <c r="G523" s="7">
        <f t="shared" si="18"/>
        <v>13284000</v>
      </c>
      <c r="H523" s="96">
        <f t="shared" si="19"/>
        <v>0</v>
      </c>
      <c r="I523" s="3" t="s">
        <v>105</v>
      </c>
      <c r="K523" s="23"/>
    </row>
    <row r="524" spans="1:11" x14ac:dyDescent="0.35">
      <c r="A524" s="19">
        <v>2509</v>
      </c>
      <c r="B524" s="3">
        <v>73.8</v>
      </c>
      <c r="C524" s="3"/>
      <c r="D524" s="3" t="s">
        <v>115</v>
      </c>
      <c r="E524" s="16"/>
      <c r="F524" s="7">
        <v>85000000</v>
      </c>
      <c r="G524" s="7">
        <f t="shared" si="18"/>
        <v>13284000</v>
      </c>
      <c r="H524" s="96">
        <f t="shared" si="19"/>
        <v>0</v>
      </c>
      <c r="I524" s="3" t="s">
        <v>105</v>
      </c>
      <c r="K524" s="23"/>
    </row>
    <row r="525" spans="1:11" x14ac:dyDescent="0.35">
      <c r="A525" s="19">
        <v>2510</v>
      </c>
      <c r="B525" s="3">
        <v>67.7</v>
      </c>
      <c r="C525" s="3"/>
      <c r="D525" s="3" t="s">
        <v>116</v>
      </c>
      <c r="E525" s="16"/>
      <c r="F525" s="7">
        <v>85000000</v>
      </c>
      <c r="G525" s="7">
        <f t="shared" si="18"/>
        <v>12186000</v>
      </c>
      <c r="H525" s="96">
        <f t="shared" si="19"/>
        <v>0</v>
      </c>
      <c r="I525" s="3" t="s">
        <v>105</v>
      </c>
      <c r="K525" s="23"/>
    </row>
    <row r="526" spans="1:11" x14ac:dyDescent="0.35">
      <c r="A526" s="19">
        <v>2511</v>
      </c>
      <c r="B526" s="3">
        <v>68</v>
      </c>
      <c r="C526" s="3"/>
      <c r="D526" s="3" t="s">
        <v>116</v>
      </c>
      <c r="E526" s="16"/>
      <c r="F526" s="7">
        <v>85000000</v>
      </c>
      <c r="G526" s="7">
        <f t="shared" si="18"/>
        <v>12240000</v>
      </c>
      <c r="H526" s="96">
        <f t="shared" si="19"/>
        <v>0</v>
      </c>
      <c r="I526" s="3" t="s">
        <v>105</v>
      </c>
      <c r="K526" s="23"/>
    </row>
    <row r="527" spans="1:11" x14ac:dyDescent="0.35">
      <c r="A527" s="19">
        <v>2512</v>
      </c>
      <c r="B527" s="3">
        <v>52.2</v>
      </c>
      <c r="C527" s="3"/>
      <c r="D527" s="3" t="s">
        <v>126</v>
      </c>
      <c r="E527" s="16"/>
      <c r="F527" s="7">
        <v>40000000</v>
      </c>
      <c r="G527" s="7">
        <f t="shared" si="18"/>
        <v>9396000</v>
      </c>
      <c r="H527" s="96">
        <f t="shared" si="19"/>
        <v>0</v>
      </c>
      <c r="I527" s="3" t="s">
        <v>185</v>
      </c>
      <c r="K527" s="23"/>
    </row>
    <row r="528" spans="1:11" x14ac:dyDescent="0.35">
      <c r="A528" s="19" t="s">
        <v>172</v>
      </c>
      <c r="B528" s="3">
        <v>99</v>
      </c>
      <c r="C528" s="5">
        <v>36.200000000000003</v>
      </c>
      <c r="D528" s="3" t="s">
        <v>169</v>
      </c>
      <c r="E528" s="16"/>
      <c r="F528" s="16"/>
      <c r="G528" s="7">
        <f t="shared" si="18"/>
        <v>17820000</v>
      </c>
      <c r="H528" s="96"/>
      <c r="I528" s="117" t="s">
        <v>299</v>
      </c>
    </row>
    <row r="529" spans="1:11" x14ac:dyDescent="0.35">
      <c r="A529" s="19">
        <v>2515</v>
      </c>
      <c r="B529" s="3">
        <v>116.9</v>
      </c>
      <c r="C529" s="3">
        <v>36.6</v>
      </c>
      <c r="D529" s="3" t="s">
        <v>170</v>
      </c>
      <c r="E529" s="16"/>
      <c r="F529" s="16"/>
      <c r="G529" s="7">
        <f t="shared" si="18"/>
        <v>21042000</v>
      </c>
      <c r="H529" s="96"/>
      <c r="I529" s="117" t="s">
        <v>299</v>
      </c>
    </row>
    <row r="530" spans="1:11" x14ac:dyDescent="0.35">
      <c r="A530" s="19">
        <v>2516</v>
      </c>
      <c r="B530" s="3">
        <v>70.8</v>
      </c>
      <c r="C530" s="3"/>
      <c r="D530" s="3" t="s">
        <v>118</v>
      </c>
      <c r="E530" s="16"/>
      <c r="F530" s="7">
        <v>85000000</v>
      </c>
      <c r="G530" s="7">
        <f t="shared" ref="G530:G593" si="20">(B530*15000)*12</f>
        <v>12744000</v>
      </c>
      <c r="H530" s="96">
        <f t="shared" si="19"/>
        <v>0</v>
      </c>
      <c r="I530" s="3" t="s">
        <v>105</v>
      </c>
      <c r="K530" s="23"/>
    </row>
    <row r="531" spans="1:11" x14ac:dyDescent="0.35">
      <c r="A531" s="19">
        <v>2517</v>
      </c>
      <c r="B531" s="3">
        <v>70.8</v>
      </c>
      <c r="C531" s="3"/>
      <c r="D531" s="3" t="s">
        <v>118</v>
      </c>
      <c r="E531" s="16"/>
      <c r="F531" s="7">
        <v>85000000</v>
      </c>
      <c r="G531" s="7">
        <f t="shared" si="20"/>
        <v>12744000</v>
      </c>
      <c r="H531" s="96">
        <f t="shared" si="19"/>
        <v>0</v>
      </c>
      <c r="I531" s="3" t="s">
        <v>105</v>
      </c>
      <c r="K531" s="23"/>
    </row>
    <row r="532" spans="1:11" x14ac:dyDescent="0.35">
      <c r="A532" s="19">
        <v>2518</v>
      </c>
      <c r="B532" s="3">
        <v>70.8</v>
      </c>
      <c r="C532" s="3"/>
      <c r="D532" s="3" t="s">
        <v>118</v>
      </c>
      <c r="E532" s="16"/>
      <c r="F532" s="7">
        <v>85000000</v>
      </c>
      <c r="G532" s="7">
        <f t="shared" si="20"/>
        <v>12744000</v>
      </c>
      <c r="H532" s="96">
        <f t="shared" si="19"/>
        <v>0</v>
      </c>
      <c r="I532" s="3" t="s">
        <v>105</v>
      </c>
      <c r="K532" s="23"/>
    </row>
    <row r="533" spans="1:11" x14ac:dyDescent="0.35">
      <c r="A533" s="19">
        <v>2519</v>
      </c>
      <c r="B533" s="3">
        <v>46.5</v>
      </c>
      <c r="C533" s="3"/>
      <c r="D533" s="3" t="s">
        <v>119</v>
      </c>
      <c r="E533" s="16">
        <v>1962740000</v>
      </c>
      <c r="F533" s="7">
        <v>40000000</v>
      </c>
      <c r="G533" s="7">
        <f t="shared" si="20"/>
        <v>8370000</v>
      </c>
      <c r="H533" s="96">
        <f t="shared" si="19"/>
        <v>19627400</v>
      </c>
      <c r="I533" s="3" t="s">
        <v>185</v>
      </c>
      <c r="K533" s="23"/>
    </row>
    <row r="534" spans="1:11" x14ac:dyDescent="0.35">
      <c r="A534" s="19">
        <v>2520</v>
      </c>
      <c r="B534" s="3">
        <v>30.3</v>
      </c>
      <c r="C534" s="3"/>
      <c r="D534" s="3" t="s">
        <v>120</v>
      </c>
      <c r="E534" s="16"/>
      <c r="F534" s="7">
        <v>35000000</v>
      </c>
      <c r="G534" s="7">
        <f t="shared" si="20"/>
        <v>5454000</v>
      </c>
      <c r="H534" s="96">
        <f t="shared" si="19"/>
        <v>0</v>
      </c>
      <c r="I534" s="3" t="s">
        <v>184</v>
      </c>
      <c r="K534" s="23"/>
    </row>
    <row r="535" spans="1:11" x14ac:dyDescent="0.35">
      <c r="A535" s="19">
        <v>2521</v>
      </c>
      <c r="B535" s="3">
        <v>66</v>
      </c>
      <c r="C535" s="3"/>
      <c r="D535" s="3" t="s">
        <v>121</v>
      </c>
      <c r="E535" s="16"/>
      <c r="F535" s="7">
        <v>85000000</v>
      </c>
      <c r="G535" s="7">
        <f t="shared" si="20"/>
        <v>11880000</v>
      </c>
      <c r="H535" s="96">
        <f t="shared" si="19"/>
        <v>0</v>
      </c>
      <c r="I535" s="3" t="s">
        <v>186</v>
      </c>
      <c r="K535" s="23"/>
    </row>
    <row r="536" spans="1:11" x14ac:dyDescent="0.35">
      <c r="A536" s="19">
        <v>2522</v>
      </c>
      <c r="B536" s="3">
        <v>70.8</v>
      </c>
      <c r="C536" s="3"/>
      <c r="D536" s="3" t="s">
        <v>118</v>
      </c>
      <c r="E536" s="16"/>
      <c r="F536" s="7">
        <v>85000000</v>
      </c>
      <c r="G536" s="7">
        <f t="shared" si="20"/>
        <v>12744000</v>
      </c>
      <c r="H536" s="96">
        <f t="shared" si="19"/>
        <v>0</v>
      </c>
      <c r="I536" s="3" t="s">
        <v>105</v>
      </c>
      <c r="K536" s="23"/>
    </row>
    <row r="537" spans="1:11" x14ac:dyDescent="0.35">
      <c r="A537" s="19">
        <v>2523</v>
      </c>
      <c r="B537" s="3">
        <v>70.8</v>
      </c>
      <c r="C537" s="3"/>
      <c r="D537" s="3" t="s">
        <v>118</v>
      </c>
      <c r="E537" s="16"/>
      <c r="F537" s="7">
        <v>85000000</v>
      </c>
      <c r="G537" s="7">
        <f t="shared" si="20"/>
        <v>12744000</v>
      </c>
      <c r="H537" s="96">
        <f t="shared" si="19"/>
        <v>0</v>
      </c>
      <c r="I537" s="3" t="s">
        <v>105</v>
      </c>
      <c r="K537" s="23"/>
    </row>
    <row r="538" spans="1:11" x14ac:dyDescent="0.35">
      <c r="A538" s="19">
        <v>2524</v>
      </c>
      <c r="B538" s="3">
        <v>70.8</v>
      </c>
      <c r="C538" s="3"/>
      <c r="D538" s="3" t="s">
        <v>118</v>
      </c>
      <c r="E538" s="16"/>
      <c r="F538" s="7">
        <v>85000000</v>
      </c>
      <c r="G538" s="7">
        <f t="shared" si="20"/>
        <v>12744000</v>
      </c>
      <c r="H538" s="96">
        <f t="shared" si="19"/>
        <v>0</v>
      </c>
      <c r="I538" s="3" t="s">
        <v>105</v>
      </c>
      <c r="K538" s="23"/>
    </row>
    <row r="539" spans="1:11" x14ac:dyDescent="0.35">
      <c r="A539" s="19">
        <v>2525</v>
      </c>
      <c r="B539" s="3">
        <v>70.599999999999994</v>
      </c>
      <c r="C539" s="3"/>
      <c r="D539" s="3" t="s">
        <v>118</v>
      </c>
      <c r="E539" s="16"/>
      <c r="F539" s="7">
        <v>85000000</v>
      </c>
      <c r="G539" s="7">
        <f t="shared" si="20"/>
        <v>12708000</v>
      </c>
      <c r="H539" s="96">
        <f t="shared" si="19"/>
        <v>0</v>
      </c>
      <c r="I539" s="3" t="s">
        <v>105</v>
      </c>
      <c r="K539" s="23"/>
    </row>
    <row r="540" spans="1:11" x14ac:dyDescent="0.35">
      <c r="A540" s="19">
        <v>2526</v>
      </c>
      <c r="B540" s="3">
        <v>70.8</v>
      </c>
      <c r="C540" s="3"/>
      <c r="D540" s="3" t="s">
        <v>118</v>
      </c>
      <c r="E540" s="16"/>
      <c r="F540" s="7">
        <v>85000000</v>
      </c>
      <c r="G540" s="7">
        <f t="shared" si="20"/>
        <v>12744000</v>
      </c>
      <c r="H540" s="96">
        <f t="shared" si="19"/>
        <v>0</v>
      </c>
      <c r="I540" s="3" t="s">
        <v>105</v>
      </c>
      <c r="K540" s="23"/>
    </row>
    <row r="541" spans="1:11" x14ac:dyDescent="0.35">
      <c r="A541" s="19">
        <v>2601</v>
      </c>
      <c r="B541" s="3">
        <v>102.7</v>
      </c>
      <c r="C541" s="3"/>
      <c r="D541" s="3" t="s">
        <v>110</v>
      </c>
      <c r="E541" s="16"/>
      <c r="F541" s="7">
        <v>125000000</v>
      </c>
      <c r="G541" s="7">
        <f t="shared" si="20"/>
        <v>18486000</v>
      </c>
      <c r="H541" s="96">
        <f t="shared" si="19"/>
        <v>0</v>
      </c>
      <c r="I541" s="3" t="s">
        <v>106</v>
      </c>
      <c r="K541" s="23"/>
    </row>
    <row r="542" spans="1:11" x14ac:dyDescent="0.35">
      <c r="A542" s="19">
        <v>2602</v>
      </c>
      <c r="B542" s="3">
        <v>31.9</v>
      </c>
      <c r="C542" s="3"/>
      <c r="D542" s="3" t="s">
        <v>111</v>
      </c>
      <c r="E542" s="16"/>
      <c r="F542" s="7">
        <v>35000000</v>
      </c>
      <c r="G542" s="7">
        <f t="shared" si="20"/>
        <v>5742000</v>
      </c>
      <c r="H542" s="96">
        <f t="shared" si="19"/>
        <v>0</v>
      </c>
      <c r="I542" s="3" t="s">
        <v>184</v>
      </c>
      <c r="K542" s="23"/>
    </row>
    <row r="543" spans="1:11" x14ac:dyDescent="0.35">
      <c r="A543" s="19">
        <v>2603</v>
      </c>
      <c r="B543" s="3">
        <v>31.9</v>
      </c>
      <c r="C543" s="3"/>
      <c r="D543" s="3" t="s">
        <v>111</v>
      </c>
      <c r="E543" s="16"/>
      <c r="F543" s="7">
        <v>35000000</v>
      </c>
      <c r="G543" s="7">
        <f t="shared" si="20"/>
        <v>5742000</v>
      </c>
      <c r="H543" s="96">
        <f t="shared" si="19"/>
        <v>0</v>
      </c>
      <c r="I543" s="3" t="s">
        <v>184</v>
      </c>
      <c r="K543" s="23"/>
    </row>
    <row r="544" spans="1:11" x14ac:dyDescent="0.35">
      <c r="A544" s="19">
        <v>2604</v>
      </c>
      <c r="B544" s="3">
        <v>36.6</v>
      </c>
      <c r="C544" s="3"/>
      <c r="D544" s="3" t="s">
        <v>112</v>
      </c>
      <c r="E544" s="16"/>
      <c r="F544" s="7">
        <v>35000000</v>
      </c>
      <c r="G544" s="7">
        <f t="shared" si="20"/>
        <v>6588000</v>
      </c>
      <c r="H544" s="96">
        <f t="shared" si="19"/>
        <v>0</v>
      </c>
      <c r="I544" s="3" t="s">
        <v>184</v>
      </c>
      <c r="K544" s="23"/>
    </row>
    <row r="545" spans="1:11" x14ac:dyDescent="0.35">
      <c r="A545" s="19">
        <v>2605</v>
      </c>
      <c r="B545" s="3">
        <v>107.2</v>
      </c>
      <c r="C545" s="3"/>
      <c r="D545" s="3" t="s">
        <v>113</v>
      </c>
      <c r="E545" s="16"/>
      <c r="F545" s="7">
        <v>125000000</v>
      </c>
      <c r="G545" s="7">
        <f t="shared" si="20"/>
        <v>19296000</v>
      </c>
      <c r="H545" s="96">
        <f t="shared" si="19"/>
        <v>0</v>
      </c>
      <c r="I545" s="3" t="s">
        <v>106</v>
      </c>
      <c r="K545" s="23"/>
    </row>
    <row r="546" spans="1:11" x14ac:dyDescent="0.35">
      <c r="A546" s="19">
        <v>2606</v>
      </c>
      <c r="B546" s="3">
        <v>48.6</v>
      </c>
      <c r="C546" s="3"/>
      <c r="D546" s="3" t="s">
        <v>114</v>
      </c>
      <c r="E546" s="16"/>
      <c r="F546" s="7">
        <v>40000000</v>
      </c>
      <c r="G546" s="7">
        <f t="shared" si="20"/>
        <v>8748000</v>
      </c>
      <c r="H546" s="96">
        <f t="shared" si="19"/>
        <v>0</v>
      </c>
      <c r="I546" s="3" t="s">
        <v>185</v>
      </c>
      <c r="K546" s="23"/>
    </row>
    <row r="547" spans="1:11" x14ac:dyDescent="0.35">
      <c r="A547" s="19">
        <v>2607</v>
      </c>
      <c r="B547" s="3">
        <v>73.8</v>
      </c>
      <c r="C547" s="3"/>
      <c r="D547" s="3" t="s">
        <v>115</v>
      </c>
      <c r="E547" s="16"/>
      <c r="F547" s="7">
        <v>85000000</v>
      </c>
      <c r="G547" s="7">
        <f t="shared" si="20"/>
        <v>13284000</v>
      </c>
      <c r="H547" s="96">
        <f t="shared" si="19"/>
        <v>0</v>
      </c>
      <c r="I547" s="3" t="s">
        <v>105</v>
      </c>
      <c r="K547" s="23"/>
    </row>
    <row r="548" spans="1:11" x14ac:dyDescent="0.35">
      <c r="A548" s="19">
        <v>2608</v>
      </c>
      <c r="B548" s="3">
        <v>73.8</v>
      </c>
      <c r="C548" s="3"/>
      <c r="D548" s="3" t="s">
        <v>115</v>
      </c>
      <c r="E548" s="16"/>
      <c r="F548" s="7">
        <v>85000000</v>
      </c>
      <c r="G548" s="7">
        <f t="shared" si="20"/>
        <v>13284000</v>
      </c>
      <c r="H548" s="96">
        <f t="shared" si="19"/>
        <v>0</v>
      </c>
      <c r="I548" s="3" t="s">
        <v>105</v>
      </c>
      <c r="K548" s="23"/>
    </row>
    <row r="549" spans="1:11" x14ac:dyDescent="0.35">
      <c r="A549" s="19">
        <v>2609</v>
      </c>
      <c r="B549" s="3">
        <v>73.8</v>
      </c>
      <c r="C549" s="3"/>
      <c r="D549" s="3" t="s">
        <v>115</v>
      </c>
      <c r="E549" s="16"/>
      <c r="F549" s="7">
        <v>85000000</v>
      </c>
      <c r="G549" s="7">
        <f t="shared" si="20"/>
        <v>13284000</v>
      </c>
      <c r="H549" s="96">
        <f t="shared" si="19"/>
        <v>0</v>
      </c>
      <c r="I549" s="3" t="s">
        <v>105</v>
      </c>
      <c r="K549" s="23"/>
    </row>
    <row r="550" spans="1:11" x14ac:dyDescent="0.35">
      <c r="A550" s="19">
        <v>2610</v>
      </c>
      <c r="B550" s="3">
        <v>67.7</v>
      </c>
      <c r="C550" s="3"/>
      <c r="D550" s="3" t="s">
        <v>116</v>
      </c>
      <c r="E550" s="16"/>
      <c r="F550" s="7">
        <v>85000000</v>
      </c>
      <c r="G550" s="7">
        <f t="shared" si="20"/>
        <v>12186000</v>
      </c>
      <c r="H550" s="96">
        <f t="shared" si="19"/>
        <v>0</v>
      </c>
      <c r="I550" s="3" t="s">
        <v>105</v>
      </c>
      <c r="K550" s="23"/>
    </row>
    <row r="551" spans="1:11" x14ac:dyDescent="0.35">
      <c r="A551" s="19">
        <v>2611</v>
      </c>
      <c r="B551" s="3">
        <v>68</v>
      </c>
      <c r="C551" s="3"/>
      <c r="D551" s="3" t="s">
        <v>116</v>
      </c>
      <c r="E551" s="16"/>
      <c r="F551" s="7">
        <v>85000000</v>
      </c>
      <c r="G551" s="7">
        <f t="shared" si="20"/>
        <v>12240000</v>
      </c>
      <c r="H551" s="96">
        <f t="shared" si="19"/>
        <v>0</v>
      </c>
      <c r="I551" s="3" t="s">
        <v>105</v>
      </c>
      <c r="K551" s="23"/>
    </row>
    <row r="552" spans="1:11" x14ac:dyDescent="0.35">
      <c r="A552" s="19">
        <v>2612</v>
      </c>
      <c r="B552" s="3">
        <v>52.2</v>
      </c>
      <c r="C552" s="3"/>
      <c r="D552" s="3" t="s">
        <v>126</v>
      </c>
      <c r="E552" s="16"/>
      <c r="F552" s="7">
        <v>40000000</v>
      </c>
      <c r="G552" s="7">
        <f t="shared" si="20"/>
        <v>9396000</v>
      </c>
      <c r="H552" s="96">
        <f t="shared" si="19"/>
        <v>0</v>
      </c>
      <c r="I552" s="3" t="s">
        <v>185</v>
      </c>
      <c r="K552" s="23"/>
    </row>
    <row r="553" spans="1:11" x14ac:dyDescent="0.35">
      <c r="A553" s="19" t="s">
        <v>177</v>
      </c>
      <c r="B553" s="3">
        <v>88.2</v>
      </c>
      <c r="C553" s="3">
        <v>24.8</v>
      </c>
      <c r="D553" s="3" t="s">
        <v>174</v>
      </c>
      <c r="E553" s="16"/>
      <c r="F553" s="16"/>
      <c r="G553" s="7">
        <f t="shared" si="20"/>
        <v>15876000</v>
      </c>
      <c r="H553" s="96"/>
      <c r="I553" s="117" t="s">
        <v>299</v>
      </c>
    </row>
    <row r="554" spans="1:11" x14ac:dyDescent="0.35">
      <c r="A554" s="19">
        <v>2615</v>
      </c>
      <c r="B554" s="3">
        <v>117.3</v>
      </c>
      <c r="C554" s="3">
        <v>23.2</v>
      </c>
      <c r="D554" s="3" t="s">
        <v>175</v>
      </c>
      <c r="E554" s="16"/>
      <c r="F554" s="16"/>
      <c r="G554" s="7">
        <f t="shared" si="20"/>
        <v>21114000</v>
      </c>
      <c r="H554" s="96"/>
      <c r="I554" s="117" t="s">
        <v>299</v>
      </c>
    </row>
    <row r="555" spans="1:11" x14ac:dyDescent="0.35">
      <c r="A555" s="19">
        <v>2616</v>
      </c>
      <c r="B555" s="3">
        <v>50.9</v>
      </c>
      <c r="C555" s="3"/>
      <c r="D555" s="3" t="s">
        <v>118</v>
      </c>
      <c r="E555" s="16"/>
      <c r="F555" s="7">
        <v>85000000</v>
      </c>
      <c r="G555" s="7">
        <f t="shared" si="20"/>
        <v>9162000</v>
      </c>
      <c r="H555" s="96">
        <f t="shared" si="19"/>
        <v>0</v>
      </c>
      <c r="I555" s="3" t="s">
        <v>185</v>
      </c>
      <c r="K555" s="23"/>
    </row>
    <row r="556" spans="1:11" x14ac:dyDescent="0.35">
      <c r="A556" s="19">
        <v>2617</v>
      </c>
      <c r="B556" s="3">
        <v>70.8</v>
      </c>
      <c r="C556" s="3"/>
      <c r="D556" s="3" t="s">
        <v>118</v>
      </c>
      <c r="E556" s="16"/>
      <c r="F556" s="7">
        <v>85000000</v>
      </c>
      <c r="G556" s="7">
        <f t="shared" si="20"/>
        <v>12744000</v>
      </c>
      <c r="H556" s="96">
        <f t="shared" si="19"/>
        <v>0</v>
      </c>
      <c r="I556" s="3" t="s">
        <v>105</v>
      </c>
      <c r="K556" s="23"/>
    </row>
    <row r="557" spans="1:11" x14ac:dyDescent="0.35">
      <c r="A557" s="19">
        <v>2618</v>
      </c>
      <c r="B557" s="3">
        <v>70.8</v>
      </c>
      <c r="C557" s="3"/>
      <c r="D557" s="3" t="s">
        <v>118</v>
      </c>
      <c r="E557" s="16"/>
      <c r="F557" s="7">
        <v>85000000</v>
      </c>
      <c r="G557" s="7">
        <f t="shared" si="20"/>
        <v>12744000</v>
      </c>
      <c r="H557" s="96">
        <f t="shared" si="19"/>
        <v>0</v>
      </c>
      <c r="I557" s="3" t="s">
        <v>105</v>
      </c>
      <c r="K557" s="23"/>
    </row>
    <row r="558" spans="1:11" x14ac:dyDescent="0.35">
      <c r="A558" s="19">
        <v>2619</v>
      </c>
      <c r="B558" s="3">
        <v>46.5</v>
      </c>
      <c r="C558" s="3"/>
      <c r="D558" s="3" t="s">
        <v>119</v>
      </c>
      <c r="E558" s="16"/>
      <c r="F558" s="7">
        <v>40000000</v>
      </c>
      <c r="G558" s="7">
        <f t="shared" si="20"/>
        <v>8370000</v>
      </c>
      <c r="H558" s="96">
        <f t="shared" si="19"/>
        <v>0</v>
      </c>
      <c r="I558" s="3" t="s">
        <v>185</v>
      </c>
      <c r="K558" s="23"/>
    </row>
    <row r="559" spans="1:11" x14ac:dyDescent="0.35">
      <c r="A559" s="19">
        <v>2620</v>
      </c>
      <c r="B559" s="3">
        <v>30.3</v>
      </c>
      <c r="C559" s="3"/>
      <c r="D559" s="3" t="s">
        <v>120</v>
      </c>
      <c r="E559" s="16"/>
      <c r="F559" s="7">
        <v>35000000</v>
      </c>
      <c r="G559" s="7">
        <f t="shared" si="20"/>
        <v>5454000</v>
      </c>
      <c r="H559" s="96">
        <f t="shared" si="19"/>
        <v>0</v>
      </c>
      <c r="I559" s="3" t="s">
        <v>184</v>
      </c>
      <c r="K559" s="23"/>
    </row>
    <row r="560" spans="1:11" x14ac:dyDescent="0.35">
      <c r="A560" s="19">
        <v>2621</v>
      </c>
      <c r="B560" s="3">
        <v>66</v>
      </c>
      <c r="C560" s="3"/>
      <c r="D560" s="3" t="s">
        <v>121</v>
      </c>
      <c r="E560" s="16"/>
      <c r="F560" s="7">
        <v>85000000</v>
      </c>
      <c r="G560" s="7">
        <f t="shared" si="20"/>
        <v>11880000</v>
      </c>
      <c r="H560" s="96">
        <f t="shared" si="19"/>
        <v>0</v>
      </c>
      <c r="I560" s="3" t="s">
        <v>186</v>
      </c>
      <c r="K560" s="23"/>
    </row>
    <row r="561" spans="1:11" x14ac:dyDescent="0.35">
      <c r="A561" s="19">
        <v>2622</v>
      </c>
      <c r="B561" s="3">
        <v>70.8</v>
      </c>
      <c r="C561" s="3"/>
      <c r="D561" s="3" t="s">
        <v>118</v>
      </c>
      <c r="E561" s="16"/>
      <c r="F561" s="7">
        <v>85000000</v>
      </c>
      <c r="G561" s="7">
        <f t="shared" si="20"/>
        <v>12744000</v>
      </c>
      <c r="H561" s="96">
        <f t="shared" si="19"/>
        <v>0</v>
      </c>
      <c r="I561" s="3" t="s">
        <v>105</v>
      </c>
      <c r="K561" s="23"/>
    </row>
    <row r="562" spans="1:11" x14ac:dyDescent="0.35">
      <c r="A562" s="19">
        <v>2623</v>
      </c>
      <c r="B562" s="3">
        <v>70.8</v>
      </c>
      <c r="C562" s="3"/>
      <c r="D562" s="3" t="s">
        <v>118</v>
      </c>
      <c r="E562" s="16"/>
      <c r="F562" s="7">
        <v>85000000</v>
      </c>
      <c r="G562" s="7">
        <f t="shared" si="20"/>
        <v>12744000</v>
      </c>
      <c r="H562" s="96">
        <f t="shared" si="19"/>
        <v>0</v>
      </c>
      <c r="I562" s="3" t="s">
        <v>105</v>
      </c>
      <c r="K562" s="23"/>
    </row>
    <row r="563" spans="1:11" x14ac:dyDescent="0.35">
      <c r="A563" s="19">
        <v>2624</v>
      </c>
      <c r="B563" s="3">
        <v>70.8</v>
      </c>
      <c r="C563" s="3"/>
      <c r="D563" s="3" t="s">
        <v>118</v>
      </c>
      <c r="E563" s="16"/>
      <c r="F563" s="7">
        <v>85000000</v>
      </c>
      <c r="G563" s="7">
        <f t="shared" si="20"/>
        <v>12744000</v>
      </c>
      <c r="H563" s="96">
        <f t="shared" si="19"/>
        <v>0</v>
      </c>
      <c r="I563" s="3" t="s">
        <v>105</v>
      </c>
      <c r="K563" s="23"/>
    </row>
    <row r="564" spans="1:11" x14ac:dyDescent="0.35">
      <c r="A564" s="19">
        <v>2625</v>
      </c>
      <c r="B564" s="3">
        <v>70.7</v>
      </c>
      <c r="C564" s="3"/>
      <c r="D564" s="3" t="s">
        <v>118</v>
      </c>
      <c r="E564" s="16"/>
      <c r="F564" s="7">
        <v>85000000</v>
      </c>
      <c r="G564" s="7">
        <f t="shared" si="20"/>
        <v>12726000</v>
      </c>
      <c r="H564" s="96">
        <f t="shared" si="19"/>
        <v>0</v>
      </c>
      <c r="I564" s="3" t="s">
        <v>105</v>
      </c>
      <c r="K564" s="23"/>
    </row>
    <row r="565" spans="1:11" x14ac:dyDescent="0.35">
      <c r="A565" s="19">
        <v>2626</v>
      </c>
      <c r="B565" s="3">
        <v>70.8</v>
      </c>
      <c r="C565" s="3"/>
      <c r="D565" s="3" t="s">
        <v>118</v>
      </c>
      <c r="E565" s="16"/>
      <c r="F565" s="7">
        <v>85000000</v>
      </c>
      <c r="G565" s="7">
        <f t="shared" si="20"/>
        <v>12744000</v>
      </c>
      <c r="H565" s="96">
        <f t="shared" si="19"/>
        <v>0</v>
      </c>
      <c r="I565" s="3" t="s">
        <v>105</v>
      </c>
      <c r="K565" s="23"/>
    </row>
    <row r="566" spans="1:11" x14ac:dyDescent="0.35">
      <c r="A566" s="19">
        <v>2701</v>
      </c>
      <c r="B566" s="3">
        <v>102.8</v>
      </c>
      <c r="C566" s="3"/>
      <c r="D566" s="3" t="s">
        <v>110</v>
      </c>
      <c r="E566" s="16"/>
      <c r="F566" s="7">
        <v>125000000</v>
      </c>
      <c r="G566" s="7">
        <f t="shared" si="20"/>
        <v>18504000</v>
      </c>
      <c r="H566" s="96">
        <f t="shared" si="19"/>
        <v>0</v>
      </c>
      <c r="I566" s="3" t="s">
        <v>106</v>
      </c>
      <c r="K566" s="23"/>
    </row>
    <row r="567" spans="1:11" x14ac:dyDescent="0.35">
      <c r="A567" s="19">
        <v>2702</v>
      </c>
      <c r="B567" s="3">
        <v>48.3</v>
      </c>
      <c r="C567" s="3"/>
      <c r="D567" s="3" t="s">
        <v>114</v>
      </c>
      <c r="E567" s="16"/>
      <c r="F567" s="7">
        <v>40000000</v>
      </c>
      <c r="G567" s="7">
        <f t="shared" si="20"/>
        <v>8694000</v>
      </c>
      <c r="H567" s="96">
        <f t="shared" si="19"/>
        <v>0</v>
      </c>
      <c r="I567" s="3" t="s">
        <v>185</v>
      </c>
      <c r="K567" s="23"/>
    </row>
    <row r="568" spans="1:11" x14ac:dyDescent="0.35">
      <c r="A568" s="19">
        <v>2706</v>
      </c>
      <c r="B568" s="3">
        <v>140.5</v>
      </c>
      <c r="C568" s="3">
        <v>91.9</v>
      </c>
      <c r="D568" s="3" t="s">
        <v>125</v>
      </c>
      <c r="E568" s="16"/>
      <c r="F568" s="16"/>
      <c r="G568" s="7">
        <f t="shared" si="20"/>
        <v>25290000</v>
      </c>
      <c r="H568" s="96"/>
      <c r="I568" s="117" t="s">
        <v>299</v>
      </c>
    </row>
    <row r="569" spans="1:11" x14ac:dyDescent="0.35">
      <c r="A569" s="19">
        <v>2707</v>
      </c>
      <c r="B569" s="3">
        <v>73.8</v>
      </c>
      <c r="C569" s="3"/>
      <c r="D569" s="3" t="s">
        <v>115</v>
      </c>
      <c r="E569" s="16"/>
      <c r="F569" s="7">
        <v>85000000</v>
      </c>
      <c r="G569" s="7">
        <f t="shared" si="20"/>
        <v>13284000</v>
      </c>
      <c r="H569" s="96">
        <f t="shared" si="19"/>
        <v>0</v>
      </c>
      <c r="I569" s="3" t="s">
        <v>105</v>
      </c>
      <c r="K569" s="23"/>
    </row>
    <row r="570" spans="1:11" x14ac:dyDescent="0.35">
      <c r="A570" s="19">
        <v>2708</v>
      </c>
      <c r="B570" s="3">
        <v>73.8</v>
      </c>
      <c r="C570" s="3"/>
      <c r="D570" s="3" t="s">
        <v>115</v>
      </c>
      <c r="E570" s="16"/>
      <c r="F570" s="7">
        <v>85000000</v>
      </c>
      <c r="G570" s="7">
        <f t="shared" si="20"/>
        <v>13284000</v>
      </c>
      <c r="H570" s="96">
        <f t="shared" si="19"/>
        <v>0</v>
      </c>
      <c r="I570" s="3" t="s">
        <v>105</v>
      </c>
      <c r="K570" s="23"/>
    </row>
    <row r="571" spans="1:11" x14ac:dyDescent="0.35">
      <c r="A571" s="19">
        <v>2709</v>
      </c>
      <c r="B571" s="3">
        <v>73.8</v>
      </c>
      <c r="C571" s="3"/>
      <c r="D571" s="3" t="s">
        <v>115</v>
      </c>
      <c r="E571" s="16"/>
      <c r="F571" s="7">
        <v>85000000</v>
      </c>
      <c r="G571" s="7">
        <f t="shared" si="20"/>
        <v>13284000</v>
      </c>
      <c r="H571" s="96">
        <f t="shared" si="19"/>
        <v>0</v>
      </c>
      <c r="I571" s="3" t="s">
        <v>105</v>
      </c>
      <c r="K571" s="23"/>
    </row>
    <row r="572" spans="1:11" x14ac:dyDescent="0.35">
      <c r="A572" s="19">
        <v>2710</v>
      </c>
      <c r="B572" s="3">
        <v>67.7</v>
      </c>
      <c r="C572" s="3"/>
      <c r="D572" s="3" t="s">
        <v>116</v>
      </c>
      <c r="E572" s="16"/>
      <c r="F572" s="7">
        <v>85000000</v>
      </c>
      <c r="G572" s="7">
        <f t="shared" si="20"/>
        <v>12186000</v>
      </c>
      <c r="H572" s="96">
        <f t="shared" si="19"/>
        <v>0</v>
      </c>
      <c r="I572" s="3" t="s">
        <v>105</v>
      </c>
      <c r="K572" s="23"/>
    </row>
    <row r="573" spans="1:11" x14ac:dyDescent="0.35">
      <c r="A573" s="19">
        <v>2711</v>
      </c>
      <c r="B573" s="3">
        <v>68</v>
      </c>
      <c r="C573" s="3"/>
      <c r="D573" s="3" t="s">
        <v>116</v>
      </c>
      <c r="E573" s="16"/>
      <c r="F573" s="7">
        <v>85000000</v>
      </c>
      <c r="G573" s="7">
        <f t="shared" si="20"/>
        <v>12240000</v>
      </c>
      <c r="H573" s="96">
        <f t="shared" si="19"/>
        <v>0</v>
      </c>
      <c r="I573" s="3" t="s">
        <v>105</v>
      </c>
      <c r="K573" s="23"/>
    </row>
    <row r="574" spans="1:11" x14ac:dyDescent="0.35">
      <c r="A574" s="19">
        <v>2712</v>
      </c>
      <c r="B574" s="3">
        <v>52.2</v>
      </c>
      <c r="C574" s="3"/>
      <c r="D574" s="3" t="s">
        <v>126</v>
      </c>
      <c r="E574" s="16"/>
      <c r="F574" s="7">
        <v>40000000</v>
      </c>
      <c r="G574" s="7">
        <f t="shared" si="20"/>
        <v>9396000</v>
      </c>
      <c r="H574" s="96">
        <f t="shared" si="19"/>
        <v>0</v>
      </c>
      <c r="I574" s="3" t="s">
        <v>185</v>
      </c>
      <c r="K574" s="23"/>
    </row>
    <row r="575" spans="1:11" x14ac:dyDescent="0.35">
      <c r="A575" s="19">
        <v>2715</v>
      </c>
      <c r="B575" s="3">
        <v>136.5</v>
      </c>
      <c r="C575" s="3">
        <v>44.6</v>
      </c>
      <c r="D575" s="3" t="s">
        <v>127</v>
      </c>
      <c r="E575" s="16"/>
      <c r="F575" s="16"/>
      <c r="G575" s="7">
        <f t="shared" si="20"/>
        <v>24570000</v>
      </c>
      <c r="H575" s="96"/>
      <c r="I575" s="117" t="s">
        <v>300</v>
      </c>
    </row>
    <row r="576" spans="1:11" x14ac:dyDescent="0.35">
      <c r="A576" s="19">
        <v>2716</v>
      </c>
      <c r="B576" s="3">
        <v>134.4</v>
      </c>
      <c r="C576" s="3">
        <v>35.6</v>
      </c>
      <c r="D576" s="3" t="s">
        <v>128</v>
      </c>
      <c r="E576" s="16"/>
      <c r="F576" s="16">
        <v>170000000</v>
      </c>
      <c r="G576" s="7">
        <f t="shared" si="20"/>
        <v>24192000</v>
      </c>
      <c r="H576" s="96">
        <f>E576*1%</f>
        <v>0</v>
      </c>
      <c r="I576" s="3" t="s">
        <v>105</v>
      </c>
    </row>
    <row r="577" spans="1:11" x14ac:dyDescent="0.35">
      <c r="A577" s="19">
        <v>2717</v>
      </c>
      <c r="B577" s="3">
        <v>70.8</v>
      </c>
      <c r="C577" s="3"/>
      <c r="D577" s="3" t="s">
        <v>118</v>
      </c>
      <c r="E577" s="16"/>
      <c r="F577" s="7">
        <v>85000000</v>
      </c>
      <c r="G577" s="7">
        <f t="shared" si="20"/>
        <v>12744000</v>
      </c>
      <c r="H577" s="96">
        <f t="shared" si="19"/>
        <v>0</v>
      </c>
      <c r="I577" s="3" t="s">
        <v>105</v>
      </c>
      <c r="K577" s="23"/>
    </row>
    <row r="578" spans="1:11" x14ac:dyDescent="0.35">
      <c r="A578" s="19">
        <v>2718</v>
      </c>
      <c r="B578" s="3">
        <v>70.8</v>
      </c>
      <c r="C578" s="3"/>
      <c r="D578" s="3" t="s">
        <v>118</v>
      </c>
      <c r="E578" s="16"/>
      <c r="F578" s="7">
        <v>85000000</v>
      </c>
      <c r="G578" s="7">
        <f t="shared" si="20"/>
        <v>12744000</v>
      </c>
      <c r="H578" s="96">
        <f t="shared" si="19"/>
        <v>0</v>
      </c>
      <c r="I578" s="3" t="s">
        <v>105</v>
      </c>
      <c r="K578" s="23"/>
    </row>
    <row r="579" spans="1:11" x14ac:dyDescent="0.35">
      <c r="A579" s="19">
        <v>2719</v>
      </c>
      <c r="B579" s="3">
        <v>46.5</v>
      </c>
      <c r="C579" s="3"/>
      <c r="D579" s="3" t="s">
        <v>119</v>
      </c>
      <c r="E579" s="16"/>
      <c r="F579" s="7">
        <v>40000000</v>
      </c>
      <c r="G579" s="7">
        <f t="shared" si="20"/>
        <v>8370000</v>
      </c>
      <c r="H579" s="96">
        <f t="shared" si="19"/>
        <v>0</v>
      </c>
      <c r="I579" s="3" t="s">
        <v>185</v>
      </c>
      <c r="K579" s="23"/>
    </row>
    <row r="580" spans="1:11" x14ac:dyDescent="0.35">
      <c r="A580" s="19">
        <v>2720</v>
      </c>
      <c r="B580" s="3">
        <v>30.3</v>
      </c>
      <c r="C580" s="3"/>
      <c r="D580" s="3" t="s">
        <v>120</v>
      </c>
      <c r="E580" s="16"/>
      <c r="F580" s="7">
        <v>35000000</v>
      </c>
      <c r="G580" s="7">
        <f t="shared" si="20"/>
        <v>5454000</v>
      </c>
      <c r="H580" s="96">
        <f t="shared" ref="H580:H595" si="21">E580*1%</f>
        <v>0</v>
      </c>
      <c r="I580" s="3" t="s">
        <v>184</v>
      </c>
      <c r="K580" s="23"/>
    </row>
    <row r="581" spans="1:11" x14ac:dyDescent="0.35">
      <c r="A581" s="19">
        <v>2721</v>
      </c>
      <c r="B581" s="3">
        <v>66</v>
      </c>
      <c r="C581" s="3"/>
      <c r="D581" s="3" t="s">
        <v>121</v>
      </c>
      <c r="E581" s="16"/>
      <c r="F581" s="7">
        <v>85000000</v>
      </c>
      <c r="G581" s="7">
        <f t="shared" si="20"/>
        <v>11880000</v>
      </c>
      <c r="H581" s="96">
        <f t="shared" si="21"/>
        <v>0</v>
      </c>
      <c r="I581" s="3" t="s">
        <v>186</v>
      </c>
      <c r="K581" s="23"/>
    </row>
    <row r="582" spans="1:11" x14ac:dyDescent="0.35">
      <c r="A582" s="19">
        <v>2722</v>
      </c>
      <c r="B582" s="3">
        <v>70.8</v>
      </c>
      <c r="C582" s="3"/>
      <c r="D582" s="3" t="s">
        <v>118</v>
      </c>
      <c r="E582" s="16"/>
      <c r="F582" s="7">
        <v>85000000</v>
      </c>
      <c r="G582" s="7">
        <f t="shared" si="20"/>
        <v>12744000</v>
      </c>
      <c r="H582" s="96">
        <f t="shared" si="21"/>
        <v>0</v>
      </c>
      <c r="I582" s="3" t="s">
        <v>105</v>
      </c>
      <c r="K582" s="23"/>
    </row>
    <row r="583" spans="1:11" x14ac:dyDescent="0.35">
      <c r="A583" s="19">
        <v>2723</v>
      </c>
      <c r="B583" s="3">
        <v>70.8</v>
      </c>
      <c r="C583" s="3"/>
      <c r="D583" s="3" t="s">
        <v>118</v>
      </c>
      <c r="E583" s="16"/>
      <c r="F583" s="7">
        <v>85000000</v>
      </c>
      <c r="G583" s="7">
        <f t="shared" si="20"/>
        <v>12744000</v>
      </c>
      <c r="H583" s="96">
        <f t="shared" si="21"/>
        <v>0</v>
      </c>
      <c r="I583" s="3" t="s">
        <v>105</v>
      </c>
      <c r="K583" s="23"/>
    </row>
    <row r="584" spans="1:11" x14ac:dyDescent="0.35">
      <c r="A584" s="19">
        <v>2724</v>
      </c>
      <c r="B584" s="3">
        <v>70.8</v>
      </c>
      <c r="C584" s="3"/>
      <c r="D584" s="3" t="s">
        <v>118</v>
      </c>
      <c r="E584" s="16"/>
      <c r="F584" s="7">
        <v>85000000</v>
      </c>
      <c r="G584" s="7">
        <f t="shared" si="20"/>
        <v>12744000</v>
      </c>
      <c r="H584" s="96">
        <f t="shared" si="21"/>
        <v>0</v>
      </c>
      <c r="I584" s="3" t="s">
        <v>105</v>
      </c>
      <c r="K584" s="23"/>
    </row>
    <row r="585" spans="1:11" x14ac:dyDescent="0.35">
      <c r="A585" s="19">
        <v>2725</v>
      </c>
      <c r="B585" s="3">
        <v>70.599999999999994</v>
      </c>
      <c r="C585" s="3"/>
      <c r="D585" s="3" t="s">
        <v>118</v>
      </c>
      <c r="E585" s="16"/>
      <c r="F585" s="7">
        <v>85000000</v>
      </c>
      <c r="G585" s="7">
        <f t="shared" si="20"/>
        <v>12708000</v>
      </c>
      <c r="H585" s="96">
        <f t="shared" si="21"/>
        <v>0</v>
      </c>
      <c r="I585" s="3" t="s">
        <v>105</v>
      </c>
      <c r="K585" s="23"/>
    </row>
    <row r="586" spans="1:11" x14ac:dyDescent="0.35">
      <c r="A586" s="19">
        <v>2726</v>
      </c>
      <c r="B586" s="3">
        <v>70.8</v>
      </c>
      <c r="C586" s="3"/>
      <c r="D586" s="3" t="s">
        <v>118</v>
      </c>
      <c r="E586" s="16"/>
      <c r="F586" s="7">
        <v>85000000</v>
      </c>
      <c r="G586" s="7">
        <f t="shared" si="20"/>
        <v>12744000</v>
      </c>
      <c r="H586" s="96">
        <f t="shared" si="21"/>
        <v>0</v>
      </c>
      <c r="I586" s="3" t="s">
        <v>105</v>
      </c>
      <c r="K586" s="23"/>
    </row>
    <row r="587" spans="1:11" x14ac:dyDescent="0.35">
      <c r="A587" s="19">
        <v>2801</v>
      </c>
      <c r="B587" s="3">
        <v>103</v>
      </c>
      <c r="C587" s="3"/>
      <c r="D587" s="3" t="s">
        <v>110</v>
      </c>
      <c r="E587" s="16"/>
      <c r="F587" s="7">
        <v>125000000</v>
      </c>
      <c r="G587" s="7">
        <f t="shared" si="20"/>
        <v>18540000</v>
      </c>
      <c r="H587" s="96">
        <f t="shared" si="21"/>
        <v>0</v>
      </c>
      <c r="I587" s="3" t="s">
        <v>106</v>
      </c>
      <c r="K587" s="23"/>
    </row>
    <row r="588" spans="1:11" x14ac:dyDescent="0.35">
      <c r="A588" s="19">
        <v>2802</v>
      </c>
      <c r="B588" s="3">
        <v>48.5</v>
      </c>
      <c r="C588" s="3"/>
      <c r="D588" s="3" t="s">
        <v>114</v>
      </c>
      <c r="E588" s="16"/>
      <c r="F588" s="7">
        <v>40000000</v>
      </c>
      <c r="G588" s="7">
        <f t="shared" si="20"/>
        <v>8730000</v>
      </c>
      <c r="H588" s="96">
        <f t="shared" si="21"/>
        <v>0</v>
      </c>
      <c r="I588" s="3" t="s">
        <v>185</v>
      </c>
      <c r="K588" s="23"/>
    </row>
    <row r="589" spans="1:11" x14ac:dyDescent="0.35">
      <c r="A589" s="19">
        <v>2806</v>
      </c>
      <c r="B589" s="3">
        <v>141.19999999999999</v>
      </c>
      <c r="C589" s="3">
        <v>33</v>
      </c>
      <c r="D589" s="3" t="s">
        <v>179</v>
      </c>
      <c r="E589" s="16"/>
      <c r="F589" s="16"/>
      <c r="G589" s="7">
        <f t="shared" si="20"/>
        <v>25416000</v>
      </c>
      <c r="H589" s="96"/>
      <c r="I589" s="117" t="s">
        <v>299</v>
      </c>
    </row>
    <row r="590" spans="1:11" x14ac:dyDescent="0.35">
      <c r="A590" s="19">
        <v>2807</v>
      </c>
      <c r="B590" s="3">
        <v>74.099999999999994</v>
      </c>
      <c r="C590" s="3"/>
      <c r="D590" s="3" t="s">
        <v>115</v>
      </c>
      <c r="E590" s="16"/>
      <c r="F590" s="7">
        <v>85000000</v>
      </c>
      <c r="G590" s="7">
        <f t="shared" si="20"/>
        <v>13338000</v>
      </c>
      <c r="H590" s="96">
        <f t="shared" si="21"/>
        <v>0</v>
      </c>
      <c r="I590" s="3" t="s">
        <v>105</v>
      </c>
      <c r="K590" s="23"/>
    </row>
    <row r="591" spans="1:11" x14ac:dyDescent="0.35">
      <c r="A591" s="19">
        <v>2808</v>
      </c>
      <c r="B591" s="3">
        <v>74.099999999999994</v>
      </c>
      <c r="C591" s="3"/>
      <c r="D591" s="3" t="s">
        <v>115</v>
      </c>
      <c r="E591" s="16"/>
      <c r="F591" s="7">
        <v>85000000</v>
      </c>
      <c r="G591" s="7">
        <f t="shared" si="20"/>
        <v>13338000</v>
      </c>
      <c r="H591" s="96">
        <f t="shared" si="21"/>
        <v>0</v>
      </c>
      <c r="I591" s="3" t="s">
        <v>105</v>
      </c>
      <c r="K591" s="23"/>
    </row>
    <row r="592" spans="1:11" x14ac:dyDescent="0.35">
      <c r="A592" s="19">
        <v>2809</v>
      </c>
      <c r="B592" s="3">
        <v>74.099999999999994</v>
      </c>
      <c r="C592" s="3"/>
      <c r="D592" s="3" t="s">
        <v>115</v>
      </c>
      <c r="E592" s="16"/>
      <c r="F592" s="7">
        <v>85000000</v>
      </c>
      <c r="G592" s="7">
        <f t="shared" si="20"/>
        <v>13338000</v>
      </c>
      <c r="H592" s="96">
        <f t="shared" si="21"/>
        <v>0</v>
      </c>
      <c r="I592" s="3" t="s">
        <v>105</v>
      </c>
      <c r="K592" s="23"/>
    </row>
    <row r="593" spans="1:11" x14ac:dyDescent="0.35">
      <c r="A593" s="19">
        <v>2810</v>
      </c>
      <c r="B593" s="3">
        <v>68.2</v>
      </c>
      <c r="C593" s="3"/>
      <c r="D593" s="3" t="s">
        <v>116</v>
      </c>
      <c r="E593" s="16"/>
      <c r="F593" s="7">
        <v>85000000</v>
      </c>
      <c r="G593" s="7">
        <f t="shared" si="20"/>
        <v>12276000</v>
      </c>
      <c r="H593" s="96">
        <f t="shared" si="21"/>
        <v>0</v>
      </c>
      <c r="I593" s="3" t="s">
        <v>105</v>
      </c>
      <c r="K593" s="23"/>
    </row>
    <row r="594" spans="1:11" x14ac:dyDescent="0.35">
      <c r="A594" s="19">
        <v>2811</v>
      </c>
      <c r="B594" s="3">
        <v>68.2</v>
      </c>
      <c r="C594" s="3"/>
      <c r="D594" s="3" t="s">
        <v>116</v>
      </c>
      <c r="E594" s="16"/>
      <c r="F594" s="7">
        <v>85000000</v>
      </c>
      <c r="G594" s="7">
        <f t="shared" ref="G594:G606" si="22">(B594*15000)*12</f>
        <v>12276000</v>
      </c>
      <c r="H594" s="96">
        <f t="shared" si="21"/>
        <v>0</v>
      </c>
      <c r="I594" s="3" t="s">
        <v>105</v>
      </c>
      <c r="K594" s="23"/>
    </row>
    <row r="595" spans="1:11" x14ac:dyDescent="0.35">
      <c r="A595" s="19">
        <v>2812</v>
      </c>
      <c r="B595" s="3">
        <v>52.3</v>
      </c>
      <c r="C595" s="3"/>
      <c r="D595" s="3" t="s">
        <v>126</v>
      </c>
      <c r="E595" s="16"/>
      <c r="F595" s="7">
        <v>40000000</v>
      </c>
      <c r="G595" s="7">
        <f t="shared" si="22"/>
        <v>9414000</v>
      </c>
      <c r="H595" s="96">
        <f t="shared" si="21"/>
        <v>0</v>
      </c>
      <c r="I595" s="3" t="s">
        <v>185</v>
      </c>
      <c r="K595" s="23"/>
    </row>
    <row r="596" spans="1:11" x14ac:dyDescent="0.35">
      <c r="A596" s="19">
        <v>2816</v>
      </c>
      <c r="B596" s="3">
        <v>129.5</v>
      </c>
      <c r="C596" s="3">
        <v>30.4</v>
      </c>
      <c r="D596" s="3" t="s">
        <v>180</v>
      </c>
      <c r="E596" s="16"/>
      <c r="F596" s="16"/>
      <c r="G596" s="7">
        <f t="shared" si="22"/>
        <v>23310000</v>
      </c>
      <c r="H596" s="96"/>
      <c r="I596" s="117" t="s">
        <v>299</v>
      </c>
    </row>
    <row r="597" spans="1:11" x14ac:dyDescent="0.35">
      <c r="A597" s="19">
        <v>2817</v>
      </c>
      <c r="B597" s="3">
        <v>46.7</v>
      </c>
      <c r="C597" s="3"/>
      <c r="D597" s="3" t="s">
        <v>118</v>
      </c>
      <c r="E597" s="16"/>
      <c r="F597" s="7">
        <v>85000000</v>
      </c>
      <c r="G597" s="7">
        <f t="shared" si="22"/>
        <v>8406000</v>
      </c>
      <c r="H597" s="96">
        <f>E596*1%</f>
        <v>0</v>
      </c>
      <c r="I597" s="3" t="s">
        <v>105</v>
      </c>
      <c r="K597" s="23"/>
    </row>
    <row r="598" spans="1:11" x14ac:dyDescent="0.35">
      <c r="A598" s="19">
        <v>2818</v>
      </c>
      <c r="B598" s="3">
        <v>71.099999999999994</v>
      </c>
      <c r="C598" s="3"/>
      <c r="D598" s="3" t="s">
        <v>118</v>
      </c>
      <c r="E598" s="16"/>
      <c r="F598" s="7">
        <v>85000000</v>
      </c>
      <c r="G598" s="7">
        <f t="shared" si="22"/>
        <v>12798000</v>
      </c>
      <c r="H598" s="96" t="e">
        <f>#REF!*1%</f>
        <v>#REF!</v>
      </c>
      <c r="I598" s="3" t="s">
        <v>105</v>
      </c>
      <c r="K598" s="23"/>
    </row>
    <row r="599" spans="1:11" x14ac:dyDescent="0.35">
      <c r="A599" s="19">
        <v>2819</v>
      </c>
      <c r="B599" s="3">
        <v>46.6</v>
      </c>
      <c r="C599" s="3"/>
      <c r="D599" s="3" t="s">
        <v>119</v>
      </c>
      <c r="E599" s="16"/>
      <c r="F599" s="7">
        <v>40000000</v>
      </c>
      <c r="G599" s="7">
        <f t="shared" si="22"/>
        <v>8388000</v>
      </c>
      <c r="H599" s="96">
        <f t="shared" ref="H599:H606" si="23">E596*1%</f>
        <v>0</v>
      </c>
      <c r="I599" s="3" t="s">
        <v>185</v>
      </c>
      <c r="K599" s="23"/>
    </row>
    <row r="600" spans="1:11" x14ac:dyDescent="0.35">
      <c r="A600" s="19">
        <v>2820</v>
      </c>
      <c r="B600" s="3">
        <v>30.5</v>
      </c>
      <c r="C600" s="3"/>
      <c r="D600" s="3" t="s">
        <v>120</v>
      </c>
      <c r="E600" s="16"/>
      <c r="F600" s="7">
        <v>35000000</v>
      </c>
      <c r="G600" s="7">
        <f t="shared" si="22"/>
        <v>5490000</v>
      </c>
      <c r="H600" s="96">
        <f t="shared" si="23"/>
        <v>0</v>
      </c>
      <c r="I600" s="3" t="s">
        <v>184</v>
      </c>
      <c r="K600" s="23"/>
    </row>
    <row r="601" spans="1:11" x14ac:dyDescent="0.35">
      <c r="A601" s="19">
        <v>2821</v>
      </c>
      <c r="B601" s="3">
        <v>66.400000000000006</v>
      </c>
      <c r="C601" s="3"/>
      <c r="D601" s="3" t="s">
        <v>121</v>
      </c>
      <c r="E601" s="16"/>
      <c r="F601" s="7">
        <v>85000000</v>
      </c>
      <c r="G601" s="7">
        <f t="shared" si="22"/>
        <v>11952000.000000002</v>
      </c>
      <c r="H601" s="96">
        <f t="shared" si="23"/>
        <v>0</v>
      </c>
      <c r="I601" s="3" t="s">
        <v>186</v>
      </c>
      <c r="K601" s="23"/>
    </row>
    <row r="602" spans="1:11" x14ac:dyDescent="0.35">
      <c r="A602" s="19">
        <v>2822</v>
      </c>
      <c r="B602" s="3">
        <v>71.099999999999994</v>
      </c>
      <c r="C602" s="3"/>
      <c r="D602" s="3" t="s">
        <v>118</v>
      </c>
      <c r="E602" s="16"/>
      <c r="F602" s="7">
        <v>85000000</v>
      </c>
      <c r="G602" s="7">
        <f t="shared" si="22"/>
        <v>12798000</v>
      </c>
      <c r="H602" s="96">
        <f t="shared" si="23"/>
        <v>0</v>
      </c>
      <c r="I602" s="3" t="s">
        <v>105</v>
      </c>
      <c r="K602" s="23"/>
    </row>
    <row r="603" spans="1:11" x14ac:dyDescent="0.35">
      <c r="A603" s="19">
        <v>2823</v>
      </c>
      <c r="B603" s="3">
        <v>71.099999999999994</v>
      </c>
      <c r="C603" s="3"/>
      <c r="D603" s="3" t="s">
        <v>118</v>
      </c>
      <c r="E603" s="16"/>
      <c r="F603" s="7">
        <v>85000000</v>
      </c>
      <c r="G603" s="7">
        <f t="shared" si="22"/>
        <v>12798000</v>
      </c>
      <c r="H603" s="96">
        <f t="shared" si="23"/>
        <v>0</v>
      </c>
      <c r="I603" s="3" t="s">
        <v>105</v>
      </c>
      <c r="K603" s="23"/>
    </row>
    <row r="604" spans="1:11" x14ac:dyDescent="0.35">
      <c r="A604" s="19">
        <v>2824</v>
      </c>
      <c r="B604" s="3">
        <v>71.099999999999994</v>
      </c>
      <c r="C604" s="3"/>
      <c r="D604" s="3" t="s">
        <v>118</v>
      </c>
      <c r="E604" s="8"/>
      <c r="F604" s="7">
        <v>85000000</v>
      </c>
      <c r="G604" s="7">
        <f t="shared" si="22"/>
        <v>12798000</v>
      </c>
      <c r="H604" s="96">
        <f t="shared" si="23"/>
        <v>0</v>
      </c>
      <c r="I604" s="3" t="s">
        <v>105</v>
      </c>
      <c r="K604" s="23"/>
    </row>
    <row r="605" spans="1:11" x14ac:dyDescent="0.35">
      <c r="A605" s="19">
        <v>2825</v>
      </c>
      <c r="B605" s="3">
        <v>71</v>
      </c>
      <c r="C605" s="3"/>
      <c r="D605" s="3" t="s">
        <v>118</v>
      </c>
      <c r="E605" s="8"/>
      <c r="F605" s="7">
        <v>85000000</v>
      </c>
      <c r="G605" s="7">
        <f t="shared" si="22"/>
        <v>12780000</v>
      </c>
      <c r="H605" s="96">
        <f t="shared" si="23"/>
        <v>0</v>
      </c>
      <c r="I605" s="3" t="s">
        <v>105</v>
      </c>
      <c r="K605" s="23"/>
    </row>
    <row r="606" spans="1:11" x14ac:dyDescent="0.35">
      <c r="A606" s="19">
        <v>2826</v>
      </c>
      <c r="B606" s="3">
        <v>71.099999999999994</v>
      </c>
      <c r="C606" s="3"/>
      <c r="D606" s="3" t="s">
        <v>118</v>
      </c>
      <c r="E606" s="16"/>
      <c r="F606" s="7">
        <v>85000000</v>
      </c>
      <c r="G606" s="7">
        <f t="shared" si="22"/>
        <v>12798000</v>
      </c>
      <c r="H606" s="96">
        <f t="shared" si="23"/>
        <v>0</v>
      </c>
      <c r="I606" s="3" t="s">
        <v>105</v>
      </c>
      <c r="K606" s="23"/>
    </row>
  </sheetData>
  <autoFilter ref="A2:F606" xr:uid="{00000000-0009-0000-0000-000003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72"/>
  <sheetViews>
    <sheetView topLeftCell="C10" zoomScale="50" zoomScaleNormal="50" workbookViewId="0">
      <selection activeCell="I40" sqref="I40"/>
    </sheetView>
  </sheetViews>
  <sheetFormatPr defaultColWidth="9.1796875" defaultRowHeight="15.5" x14ac:dyDescent="0.35"/>
  <cols>
    <col min="1" max="1" width="15.7265625" style="129" customWidth="1"/>
    <col min="2" max="27" width="15.7265625" style="126" customWidth="1"/>
    <col min="28" max="16384" width="9.1796875" style="129"/>
  </cols>
  <sheetData>
    <row r="1" spans="1:77" ht="24.75" customHeight="1" x14ac:dyDescent="0.35">
      <c r="A1" s="258"/>
      <c r="B1" s="125" t="s">
        <v>109</v>
      </c>
      <c r="D1" s="127"/>
      <c r="E1" s="127"/>
      <c r="F1" s="128"/>
    </row>
    <row r="2" spans="1:77" ht="19.5" customHeight="1" x14ac:dyDescent="0.35">
      <c r="A2" s="258"/>
      <c r="B2" s="130" t="s">
        <v>357</v>
      </c>
      <c r="D2" s="131"/>
      <c r="E2" s="131"/>
      <c r="F2" s="187"/>
      <c r="G2" s="187"/>
      <c r="H2" s="259"/>
      <c r="I2" s="259"/>
    </row>
    <row r="3" spans="1:77" ht="15" customHeight="1" x14ac:dyDescent="0.35">
      <c r="A3" s="132"/>
      <c r="B3" s="133"/>
      <c r="C3" s="134"/>
      <c r="D3" s="131"/>
      <c r="E3" s="131"/>
      <c r="F3" s="128"/>
    </row>
    <row r="4" spans="1:77" s="135" customFormat="1" ht="22" customHeight="1" x14ac:dyDescent="0.35">
      <c r="A4" s="106" t="s">
        <v>0</v>
      </c>
      <c r="B4" s="107" t="s">
        <v>110</v>
      </c>
      <c r="C4" s="107" t="s">
        <v>111</v>
      </c>
      <c r="D4" s="107" t="s">
        <v>111</v>
      </c>
      <c r="E4" s="107" t="s">
        <v>112</v>
      </c>
      <c r="F4" s="107" t="s">
        <v>126</v>
      </c>
      <c r="G4" s="107" t="s">
        <v>115</v>
      </c>
      <c r="H4" s="107" t="s">
        <v>152</v>
      </c>
      <c r="I4" s="107" t="s">
        <v>153</v>
      </c>
      <c r="J4" s="107" t="s">
        <v>153</v>
      </c>
      <c r="K4" s="107" t="s">
        <v>153</v>
      </c>
      <c r="L4" s="107" t="s">
        <v>153</v>
      </c>
      <c r="M4" s="107" t="s">
        <v>154</v>
      </c>
      <c r="N4" s="107" t="s">
        <v>155</v>
      </c>
      <c r="O4" s="107" t="s">
        <v>156</v>
      </c>
      <c r="P4" s="107" t="s">
        <v>118</v>
      </c>
      <c r="Q4" s="107" t="s">
        <v>118</v>
      </c>
      <c r="R4" s="107" t="s">
        <v>118</v>
      </c>
      <c r="S4" s="107" t="s">
        <v>118</v>
      </c>
      <c r="T4" s="107" t="s">
        <v>118</v>
      </c>
      <c r="U4" s="108"/>
      <c r="V4" s="108"/>
      <c r="W4" s="108"/>
      <c r="X4" s="108"/>
      <c r="Y4" s="108"/>
      <c r="Z4" s="108"/>
      <c r="AA4" s="108"/>
    </row>
    <row r="5" spans="1:77" s="135" customFormat="1" ht="22" customHeight="1" x14ac:dyDescent="0.35">
      <c r="A5" s="106" t="s">
        <v>157</v>
      </c>
      <c r="B5" s="110" t="s">
        <v>222</v>
      </c>
      <c r="C5" s="110" t="s">
        <v>242</v>
      </c>
      <c r="D5" s="110" t="s">
        <v>242</v>
      </c>
      <c r="E5" s="110" t="s">
        <v>223</v>
      </c>
      <c r="F5" s="110" t="s">
        <v>224</v>
      </c>
      <c r="G5" s="110" t="s">
        <v>244</v>
      </c>
      <c r="H5" s="110" t="s">
        <v>237</v>
      </c>
      <c r="I5" s="110" t="s">
        <v>246</v>
      </c>
      <c r="J5" s="110" t="s">
        <v>228</v>
      </c>
      <c r="K5" s="110" t="s">
        <v>226</v>
      </c>
      <c r="L5" s="110" t="s">
        <v>247</v>
      </c>
      <c r="M5" s="110" t="s">
        <v>248</v>
      </c>
      <c r="N5" s="110" t="s">
        <v>239</v>
      </c>
      <c r="O5" s="110" t="s">
        <v>249</v>
      </c>
      <c r="P5" s="110" t="s">
        <v>250</v>
      </c>
      <c r="Q5" s="110" t="s">
        <v>228</v>
      </c>
      <c r="R5" s="110" t="s">
        <v>228</v>
      </c>
      <c r="S5" s="110" t="s">
        <v>225</v>
      </c>
      <c r="T5" s="110" t="s">
        <v>251</v>
      </c>
      <c r="U5" s="110"/>
      <c r="V5" s="110"/>
      <c r="W5" s="110"/>
      <c r="X5" s="110"/>
      <c r="Y5" s="110"/>
      <c r="Z5" s="110"/>
      <c r="AA5" s="110"/>
    </row>
    <row r="6" spans="1:77" s="135" customFormat="1" ht="22" customHeight="1" x14ac:dyDescent="0.35">
      <c r="A6" s="106" t="s">
        <v>158</v>
      </c>
      <c r="B6" s="111" t="s">
        <v>130</v>
      </c>
      <c r="C6" s="111" t="s">
        <v>130</v>
      </c>
      <c r="D6" s="111" t="s">
        <v>130</v>
      </c>
      <c r="E6" s="111" t="s">
        <v>130</v>
      </c>
      <c r="F6" s="111" t="s">
        <v>130</v>
      </c>
      <c r="G6" s="111" t="s">
        <v>130</v>
      </c>
      <c r="H6" s="110" t="s">
        <v>229</v>
      </c>
      <c r="I6" s="110" t="s">
        <v>245</v>
      </c>
      <c r="J6" s="110" t="s">
        <v>230</v>
      </c>
      <c r="K6" s="110" t="s">
        <v>230</v>
      </c>
      <c r="L6" s="110" t="s">
        <v>245</v>
      </c>
      <c r="M6" s="110" t="s">
        <v>231</v>
      </c>
      <c r="N6" s="110" t="s">
        <v>232</v>
      </c>
      <c r="O6" s="110" t="s">
        <v>233</v>
      </c>
      <c r="P6" s="111" t="s">
        <v>130</v>
      </c>
      <c r="Q6" s="111" t="s">
        <v>130</v>
      </c>
      <c r="R6" s="111" t="s">
        <v>130</v>
      </c>
      <c r="S6" s="111" t="s">
        <v>130</v>
      </c>
      <c r="T6" s="111" t="s">
        <v>130</v>
      </c>
      <c r="U6" s="110"/>
      <c r="V6" s="110"/>
      <c r="W6" s="110"/>
      <c r="X6" s="110"/>
      <c r="Y6" s="110"/>
      <c r="Z6" s="110"/>
      <c r="AA6" s="110"/>
    </row>
    <row r="7" spans="1:77" s="136" customFormat="1" ht="22" customHeight="1" x14ac:dyDescent="0.35">
      <c r="A7" s="97" t="s">
        <v>1</v>
      </c>
      <c r="B7" s="98">
        <v>501</v>
      </c>
      <c r="C7" s="98">
        <v>502</v>
      </c>
      <c r="D7" s="98">
        <v>503</v>
      </c>
      <c r="E7" s="98">
        <v>504</v>
      </c>
      <c r="F7" s="98">
        <v>512</v>
      </c>
      <c r="G7" s="98" t="s">
        <v>159</v>
      </c>
      <c r="H7" s="98" t="s">
        <v>160</v>
      </c>
      <c r="I7" s="98">
        <v>515</v>
      </c>
      <c r="J7" s="98">
        <v>516</v>
      </c>
      <c r="K7" s="98">
        <v>517</v>
      </c>
      <c r="L7" s="98">
        <v>518</v>
      </c>
      <c r="M7" s="98">
        <v>519</v>
      </c>
      <c r="N7" s="98">
        <v>520</v>
      </c>
      <c r="O7" s="98">
        <v>521</v>
      </c>
      <c r="P7" s="98">
        <v>522</v>
      </c>
      <c r="Q7" s="98">
        <v>523</v>
      </c>
      <c r="R7" s="98">
        <v>524</v>
      </c>
      <c r="S7" s="98">
        <v>525</v>
      </c>
      <c r="T7" s="98">
        <v>526</v>
      </c>
      <c r="U7" s="98"/>
      <c r="V7" s="98"/>
      <c r="W7" s="98"/>
      <c r="X7" s="98"/>
      <c r="Y7" s="98"/>
      <c r="Z7" s="98"/>
      <c r="AA7" s="98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</row>
    <row r="8" spans="1:77" s="135" customFormat="1" ht="22" customHeight="1" x14ac:dyDescent="0.35">
      <c r="A8" s="99" t="s">
        <v>161</v>
      </c>
      <c r="B8" s="100"/>
      <c r="C8" s="100"/>
      <c r="D8" s="100"/>
      <c r="E8" s="100"/>
      <c r="F8" s="100"/>
      <c r="G8" s="100"/>
      <c r="H8" s="100"/>
      <c r="I8" s="100"/>
      <c r="J8" s="102">
        <v>2916072000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</row>
    <row r="9" spans="1:77" s="135" customFormat="1" ht="22" customHeight="1" x14ac:dyDescent="0.35">
      <c r="A9" s="106" t="s">
        <v>0</v>
      </c>
      <c r="B9" s="110" t="s">
        <v>110</v>
      </c>
      <c r="C9" s="110" t="s">
        <v>111</v>
      </c>
      <c r="D9" s="110" t="s">
        <v>111</v>
      </c>
      <c r="E9" s="110" t="s">
        <v>112</v>
      </c>
      <c r="F9" s="110" t="s">
        <v>113</v>
      </c>
      <c r="G9" s="110" t="s">
        <v>114</v>
      </c>
      <c r="H9" s="110" t="s">
        <v>115</v>
      </c>
      <c r="I9" s="110" t="s">
        <v>115</v>
      </c>
      <c r="J9" s="110" t="s">
        <v>115</v>
      </c>
      <c r="K9" s="110" t="s">
        <v>116</v>
      </c>
      <c r="L9" s="110" t="s">
        <v>116</v>
      </c>
      <c r="M9" s="110" t="s">
        <v>126</v>
      </c>
      <c r="N9" s="110" t="s">
        <v>115</v>
      </c>
      <c r="O9" s="110" t="s">
        <v>117</v>
      </c>
      <c r="P9" s="110" t="s">
        <v>118</v>
      </c>
      <c r="Q9" s="110" t="s">
        <v>118</v>
      </c>
      <c r="R9" s="110" t="s">
        <v>118</v>
      </c>
      <c r="S9" s="110" t="s">
        <v>118</v>
      </c>
      <c r="T9" s="110" t="s">
        <v>119</v>
      </c>
      <c r="U9" s="110" t="s">
        <v>120</v>
      </c>
      <c r="V9" s="110" t="s">
        <v>121</v>
      </c>
      <c r="W9" s="110" t="s">
        <v>118</v>
      </c>
      <c r="X9" s="110" t="s">
        <v>118</v>
      </c>
      <c r="Y9" s="110" t="s">
        <v>118</v>
      </c>
      <c r="Z9" s="110" t="s">
        <v>118</v>
      </c>
      <c r="AA9" s="110" t="s">
        <v>118</v>
      </c>
    </row>
    <row r="10" spans="1:77" s="135" customFormat="1" ht="22" customHeight="1" x14ac:dyDescent="0.35">
      <c r="A10" s="106" t="s">
        <v>262</v>
      </c>
      <c r="B10" s="110" t="s">
        <v>252</v>
      </c>
      <c r="C10" s="110" t="s">
        <v>253</v>
      </c>
      <c r="D10" s="110" t="s">
        <v>253</v>
      </c>
      <c r="E10" s="110" t="s">
        <v>223</v>
      </c>
      <c r="F10" s="110" t="s">
        <v>254</v>
      </c>
      <c r="G10" s="110" t="s">
        <v>241</v>
      </c>
      <c r="H10" s="110" t="s">
        <v>255</v>
      </c>
      <c r="I10" s="110" t="s">
        <v>255</v>
      </c>
      <c r="J10" s="110" t="s">
        <v>255</v>
      </c>
      <c r="K10" s="110" t="s">
        <v>256</v>
      </c>
      <c r="L10" s="110" t="s">
        <v>257</v>
      </c>
      <c r="M10" s="110" t="s">
        <v>258</v>
      </c>
      <c r="N10" s="110" t="s">
        <v>255</v>
      </c>
      <c r="O10" s="110" t="s">
        <v>259</v>
      </c>
      <c r="P10" s="110" t="s">
        <v>260</v>
      </c>
      <c r="Q10" s="110" t="s">
        <v>260</v>
      </c>
      <c r="R10" s="110" t="s">
        <v>260</v>
      </c>
      <c r="S10" s="110" t="s">
        <v>260</v>
      </c>
      <c r="T10" s="110" t="s">
        <v>238</v>
      </c>
      <c r="U10" s="110" t="s">
        <v>239</v>
      </c>
      <c r="V10" s="110" t="s">
        <v>261</v>
      </c>
      <c r="W10" s="110" t="s">
        <v>260</v>
      </c>
      <c r="X10" s="110" t="s">
        <v>260</v>
      </c>
      <c r="Y10" s="110" t="s">
        <v>260</v>
      </c>
      <c r="Z10" s="110" t="s">
        <v>240</v>
      </c>
      <c r="AA10" s="110" t="s">
        <v>260</v>
      </c>
    </row>
    <row r="11" spans="1:77" s="109" customFormat="1" ht="22" customHeight="1" x14ac:dyDescent="0.35">
      <c r="A11" s="118" t="s">
        <v>1</v>
      </c>
      <c r="B11" s="119">
        <v>601</v>
      </c>
      <c r="C11" s="119">
        <v>602</v>
      </c>
      <c r="D11" s="119">
        <v>603</v>
      </c>
      <c r="E11" s="119">
        <v>604</v>
      </c>
      <c r="F11" s="119">
        <v>605</v>
      </c>
      <c r="G11" s="119">
        <v>606</v>
      </c>
      <c r="H11" s="119">
        <v>607</v>
      </c>
      <c r="I11" s="119">
        <v>608</v>
      </c>
      <c r="J11" s="119">
        <v>609</v>
      </c>
      <c r="K11" s="119">
        <v>610</v>
      </c>
      <c r="L11" s="119">
        <v>611</v>
      </c>
      <c r="M11" s="119">
        <v>612</v>
      </c>
      <c r="N11" s="119" t="s">
        <v>64</v>
      </c>
      <c r="O11" s="119" t="s">
        <v>65</v>
      </c>
      <c r="P11" s="119">
        <v>615</v>
      </c>
      <c r="Q11" s="119">
        <v>616</v>
      </c>
      <c r="R11" s="119">
        <v>617</v>
      </c>
      <c r="S11" s="119">
        <v>618</v>
      </c>
      <c r="T11" s="119">
        <v>619</v>
      </c>
      <c r="U11" s="119">
        <v>620</v>
      </c>
      <c r="V11" s="119">
        <v>621</v>
      </c>
      <c r="W11" s="119">
        <v>622</v>
      </c>
      <c r="X11" s="119">
        <v>623</v>
      </c>
      <c r="Y11" s="119">
        <v>624</v>
      </c>
      <c r="Z11" s="119">
        <v>625</v>
      </c>
      <c r="AA11" s="119">
        <v>626</v>
      </c>
    </row>
    <row r="12" spans="1:77" s="109" customFormat="1" ht="22" customHeight="1" x14ac:dyDescent="0.35">
      <c r="A12" s="120" t="s">
        <v>12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</row>
    <row r="13" spans="1:77" s="135" customFormat="1" ht="22" customHeight="1" x14ac:dyDescent="0.35">
      <c r="A13" s="106" t="s">
        <v>0</v>
      </c>
      <c r="B13" s="107" t="s">
        <v>110</v>
      </c>
      <c r="C13" s="107" t="s">
        <v>111</v>
      </c>
      <c r="D13" s="107" t="s">
        <v>111</v>
      </c>
      <c r="E13" s="107" t="s">
        <v>112</v>
      </c>
      <c r="F13" s="107" t="s">
        <v>113</v>
      </c>
      <c r="G13" s="107" t="s">
        <v>114</v>
      </c>
      <c r="H13" s="107" t="s">
        <v>115</v>
      </c>
      <c r="I13" s="107" t="s">
        <v>115</v>
      </c>
      <c r="J13" s="107" t="s">
        <v>115</v>
      </c>
      <c r="K13" s="107" t="s">
        <v>116</v>
      </c>
      <c r="L13" s="107" t="s">
        <v>116</v>
      </c>
      <c r="M13" s="107" t="s">
        <v>126</v>
      </c>
      <c r="N13" s="107" t="s">
        <v>115</v>
      </c>
      <c r="O13" s="107" t="s">
        <v>117</v>
      </c>
      <c r="P13" s="107" t="s">
        <v>118</v>
      </c>
      <c r="Q13" s="107" t="s">
        <v>118</v>
      </c>
      <c r="R13" s="107" t="s">
        <v>118</v>
      </c>
      <c r="S13" s="107" t="s">
        <v>118</v>
      </c>
      <c r="T13" s="107" t="s">
        <v>119</v>
      </c>
      <c r="U13" s="107" t="s">
        <v>120</v>
      </c>
      <c r="V13" s="107" t="s">
        <v>121</v>
      </c>
      <c r="W13" s="107" t="s">
        <v>118</v>
      </c>
      <c r="X13" s="107" t="s">
        <v>118</v>
      </c>
      <c r="Y13" s="107" t="s">
        <v>118</v>
      </c>
      <c r="Z13" s="107" t="s">
        <v>118</v>
      </c>
      <c r="AA13" s="107" t="s">
        <v>118</v>
      </c>
    </row>
    <row r="14" spans="1:77" s="135" customFormat="1" ht="22" customHeight="1" x14ac:dyDescent="0.35">
      <c r="A14" s="106" t="s">
        <v>263</v>
      </c>
      <c r="B14" s="110" t="s">
        <v>252</v>
      </c>
      <c r="C14" s="110" t="s">
        <v>253</v>
      </c>
      <c r="D14" s="110" t="s">
        <v>253</v>
      </c>
      <c r="E14" s="110" t="s">
        <v>223</v>
      </c>
      <c r="F14" s="110" t="s">
        <v>254</v>
      </c>
      <c r="G14" s="110" t="s">
        <v>234</v>
      </c>
      <c r="H14" s="110" t="s">
        <v>255</v>
      </c>
      <c r="I14" s="110" t="s">
        <v>255</v>
      </c>
      <c r="J14" s="110" t="s">
        <v>255</v>
      </c>
      <c r="K14" s="110" t="s">
        <v>256</v>
      </c>
      <c r="L14" s="110" t="s">
        <v>257</v>
      </c>
      <c r="M14" s="110" t="s">
        <v>258</v>
      </c>
      <c r="N14" s="110" t="s">
        <v>255</v>
      </c>
      <c r="O14" s="110" t="s">
        <v>259</v>
      </c>
      <c r="P14" s="110" t="s">
        <v>260</v>
      </c>
      <c r="Q14" s="110" t="s">
        <v>260</v>
      </c>
      <c r="R14" s="110" t="s">
        <v>260</v>
      </c>
      <c r="S14" s="110" t="s">
        <v>260</v>
      </c>
      <c r="T14" s="110" t="s">
        <v>238</v>
      </c>
      <c r="U14" s="110" t="s">
        <v>239</v>
      </c>
      <c r="V14" s="110" t="s">
        <v>261</v>
      </c>
      <c r="W14" s="110" t="s">
        <v>260</v>
      </c>
      <c r="X14" s="110" t="s">
        <v>260</v>
      </c>
      <c r="Y14" s="110" t="s">
        <v>260</v>
      </c>
      <c r="Z14" s="110" t="s">
        <v>264</v>
      </c>
      <c r="AA14" s="110" t="s">
        <v>260</v>
      </c>
    </row>
    <row r="15" spans="1:77" s="135" customFormat="1" ht="22" customHeight="1" x14ac:dyDescent="0.35">
      <c r="A15" s="97" t="s">
        <v>1</v>
      </c>
      <c r="B15" s="98">
        <v>701</v>
      </c>
      <c r="C15" s="98">
        <v>702</v>
      </c>
      <c r="D15" s="98">
        <v>703</v>
      </c>
      <c r="E15" s="98">
        <v>704</v>
      </c>
      <c r="F15" s="98">
        <v>705</v>
      </c>
      <c r="G15" s="98">
        <v>706</v>
      </c>
      <c r="H15" s="98">
        <v>707</v>
      </c>
      <c r="I15" s="98">
        <v>708</v>
      </c>
      <c r="J15" s="98">
        <v>709</v>
      </c>
      <c r="K15" s="98">
        <v>710</v>
      </c>
      <c r="L15" s="98">
        <v>711</v>
      </c>
      <c r="M15" s="98">
        <v>712</v>
      </c>
      <c r="N15" s="98" t="s">
        <v>63</v>
      </c>
      <c r="O15" s="98" t="s">
        <v>66</v>
      </c>
      <c r="P15" s="98">
        <v>715</v>
      </c>
      <c r="Q15" s="98">
        <v>716</v>
      </c>
      <c r="R15" s="98">
        <v>717</v>
      </c>
      <c r="S15" s="98">
        <v>718</v>
      </c>
      <c r="T15" s="98">
        <v>719</v>
      </c>
      <c r="U15" s="98">
        <v>720</v>
      </c>
      <c r="V15" s="98">
        <v>721</v>
      </c>
      <c r="W15" s="98">
        <v>722</v>
      </c>
      <c r="X15" s="98">
        <v>723</v>
      </c>
      <c r="Y15" s="98">
        <v>724</v>
      </c>
      <c r="Z15" s="98">
        <v>725</v>
      </c>
      <c r="AA15" s="98">
        <v>726</v>
      </c>
    </row>
    <row r="16" spans="1:77" s="135" customFormat="1" ht="22" customHeight="1" x14ac:dyDescent="0.35">
      <c r="A16" s="99" t="s">
        <v>11</v>
      </c>
      <c r="B16" s="102">
        <v>3771144000</v>
      </c>
      <c r="C16" s="102"/>
      <c r="D16" s="102"/>
      <c r="E16" s="102"/>
      <c r="F16" s="102">
        <v>4129344000</v>
      </c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>
        <v>2548800000</v>
      </c>
      <c r="T16" s="102"/>
      <c r="U16" s="102"/>
      <c r="V16" s="102"/>
      <c r="W16" s="102"/>
      <c r="X16" s="102"/>
      <c r="Y16" s="102"/>
      <c r="Z16" s="102"/>
      <c r="AA16" s="102"/>
    </row>
    <row r="17" spans="1:77" s="135" customFormat="1" ht="22" customHeight="1" x14ac:dyDescent="0.35">
      <c r="A17" s="97" t="s">
        <v>1</v>
      </c>
      <c r="B17" s="98">
        <v>801</v>
      </c>
      <c r="C17" s="98">
        <v>802</v>
      </c>
      <c r="D17" s="98">
        <v>803</v>
      </c>
      <c r="E17" s="98">
        <v>804</v>
      </c>
      <c r="F17" s="98">
        <v>805</v>
      </c>
      <c r="G17" s="98">
        <v>806</v>
      </c>
      <c r="H17" s="98">
        <v>807</v>
      </c>
      <c r="I17" s="98">
        <v>808</v>
      </c>
      <c r="J17" s="98">
        <v>809</v>
      </c>
      <c r="K17" s="98">
        <v>810</v>
      </c>
      <c r="L17" s="98">
        <v>811</v>
      </c>
      <c r="M17" s="98">
        <v>812</v>
      </c>
      <c r="N17" s="98" t="s">
        <v>62</v>
      </c>
      <c r="O17" s="98" t="s">
        <v>67</v>
      </c>
      <c r="P17" s="98">
        <v>815</v>
      </c>
      <c r="Q17" s="98">
        <v>816</v>
      </c>
      <c r="R17" s="98">
        <v>817</v>
      </c>
      <c r="S17" s="98">
        <v>818</v>
      </c>
      <c r="T17" s="98">
        <v>819</v>
      </c>
      <c r="U17" s="98">
        <v>820</v>
      </c>
      <c r="V17" s="98">
        <v>821</v>
      </c>
      <c r="W17" s="98">
        <v>822</v>
      </c>
      <c r="X17" s="98">
        <v>823</v>
      </c>
      <c r="Y17" s="98">
        <v>824</v>
      </c>
      <c r="Z17" s="98">
        <v>825</v>
      </c>
      <c r="AA17" s="98">
        <v>826</v>
      </c>
    </row>
    <row r="18" spans="1:77" s="135" customFormat="1" ht="22" customHeight="1" x14ac:dyDescent="0.35">
      <c r="A18" s="99" t="s">
        <v>10</v>
      </c>
      <c r="B18" s="102">
        <v>3790144000</v>
      </c>
      <c r="C18" s="102"/>
      <c r="D18" s="102"/>
      <c r="E18" s="102"/>
      <c r="F18" s="102"/>
      <c r="G18" s="102"/>
      <c r="H18" s="102">
        <v>2674456799.9999995</v>
      </c>
      <c r="I18" s="102"/>
      <c r="J18" s="102">
        <v>2724936000</v>
      </c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</row>
    <row r="19" spans="1:77" s="135" customFormat="1" ht="22" customHeight="1" x14ac:dyDescent="0.35">
      <c r="A19" s="97" t="s">
        <v>1</v>
      </c>
      <c r="B19" s="98">
        <v>901</v>
      </c>
      <c r="C19" s="98">
        <v>902</v>
      </c>
      <c r="D19" s="98">
        <v>903</v>
      </c>
      <c r="E19" s="98">
        <v>904</v>
      </c>
      <c r="F19" s="98">
        <v>905</v>
      </c>
      <c r="G19" s="98">
        <v>906</v>
      </c>
      <c r="H19" s="98">
        <v>907</v>
      </c>
      <c r="I19" s="98">
        <v>908</v>
      </c>
      <c r="J19" s="98">
        <v>909</v>
      </c>
      <c r="K19" s="98">
        <v>910</v>
      </c>
      <c r="L19" s="98">
        <v>911</v>
      </c>
      <c r="M19" s="98">
        <v>912</v>
      </c>
      <c r="N19" s="98" t="s">
        <v>61</v>
      </c>
      <c r="O19" s="98" t="s">
        <v>68</v>
      </c>
      <c r="P19" s="98">
        <v>915</v>
      </c>
      <c r="Q19" s="98">
        <v>916</v>
      </c>
      <c r="R19" s="98">
        <v>917</v>
      </c>
      <c r="S19" s="98">
        <v>918</v>
      </c>
      <c r="T19" s="98">
        <v>919</v>
      </c>
      <c r="U19" s="98">
        <v>920</v>
      </c>
      <c r="V19" s="98">
        <v>921</v>
      </c>
      <c r="W19" s="98">
        <v>922</v>
      </c>
      <c r="X19" s="98">
        <v>923</v>
      </c>
      <c r="Y19" s="98">
        <v>924</v>
      </c>
      <c r="Z19" s="98">
        <v>925</v>
      </c>
      <c r="AA19" s="98">
        <v>926</v>
      </c>
    </row>
    <row r="20" spans="1:77" s="135" customFormat="1" ht="22" customHeight="1" x14ac:dyDescent="0.35">
      <c r="A20" s="99" t="s">
        <v>9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>
        <v>5107808000</v>
      </c>
      <c r="P20" s="103"/>
      <c r="Q20" s="103"/>
      <c r="R20" s="103">
        <v>2578800000</v>
      </c>
      <c r="S20" s="103"/>
      <c r="T20" s="103"/>
      <c r="U20" s="103"/>
      <c r="V20" s="103"/>
      <c r="W20" s="103"/>
      <c r="X20" s="103"/>
      <c r="Y20" s="103"/>
      <c r="Z20" s="103"/>
      <c r="AA20" s="103"/>
    </row>
    <row r="21" spans="1:77" s="135" customFormat="1" ht="22" customHeight="1" x14ac:dyDescent="0.35">
      <c r="A21" s="97" t="s">
        <v>1</v>
      </c>
      <c r="B21" s="98">
        <v>1001</v>
      </c>
      <c r="C21" s="98">
        <v>1002</v>
      </c>
      <c r="D21" s="98">
        <v>1003</v>
      </c>
      <c r="E21" s="98">
        <v>1004</v>
      </c>
      <c r="F21" s="98">
        <v>1005</v>
      </c>
      <c r="G21" s="98">
        <v>1006</v>
      </c>
      <c r="H21" s="98">
        <v>1007</v>
      </c>
      <c r="I21" s="98">
        <v>1008</v>
      </c>
      <c r="J21" s="98">
        <v>1009</v>
      </c>
      <c r="K21" s="98">
        <v>1010</v>
      </c>
      <c r="L21" s="98">
        <v>1011</v>
      </c>
      <c r="M21" s="98">
        <v>1012</v>
      </c>
      <c r="N21" s="98" t="s">
        <v>60</v>
      </c>
      <c r="O21" s="98" t="s">
        <v>69</v>
      </c>
      <c r="P21" s="98">
        <v>1015</v>
      </c>
      <c r="Q21" s="98">
        <v>1016</v>
      </c>
      <c r="R21" s="98">
        <v>1017</v>
      </c>
      <c r="S21" s="98">
        <v>1018</v>
      </c>
      <c r="T21" s="98">
        <v>1019</v>
      </c>
      <c r="U21" s="98">
        <v>1020</v>
      </c>
      <c r="V21" s="98">
        <v>1021</v>
      </c>
      <c r="W21" s="98">
        <v>1022</v>
      </c>
      <c r="X21" s="98">
        <v>1023</v>
      </c>
      <c r="Y21" s="98">
        <v>1024</v>
      </c>
      <c r="Z21" s="98">
        <v>1025</v>
      </c>
      <c r="AA21" s="98">
        <v>1026</v>
      </c>
    </row>
    <row r="22" spans="1:77" s="135" customFormat="1" ht="22" customHeight="1" x14ac:dyDescent="0.35">
      <c r="A22" s="99" t="s">
        <v>162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>
        <v>2593800000</v>
      </c>
      <c r="T22" s="103"/>
      <c r="U22" s="103"/>
      <c r="V22" s="103"/>
      <c r="W22" s="103"/>
      <c r="X22" s="103"/>
      <c r="Y22" s="103">
        <v>2721240000</v>
      </c>
      <c r="Z22" s="103"/>
      <c r="AA22" s="103"/>
    </row>
    <row r="23" spans="1:77" s="135" customFormat="1" ht="22" customHeight="1" x14ac:dyDescent="0.35">
      <c r="A23" s="97" t="s">
        <v>1</v>
      </c>
      <c r="B23" s="98">
        <v>1101</v>
      </c>
      <c r="C23" s="98">
        <v>1102</v>
      </c>
      <c r="D23" s="98">
        <v>1103</v>
      </c>
      <c r="E23" s="98">
        <v>1104</v>
      </c>
      <c r="F23" s="98">
        <v>1105</v>
      </c>
      <c r="G23" s="98">
        <v>1106</v>
      </c>
      <c r="H23" s="98">
        <v>1107</v>
      </c>
      <c r="I23" s="98">
        <v>1108</v>
      </c>
      <c r="J23" s="98">
        <v>1109</v>
      </c>
      <c r="K23" s="98">
        <v>1110</v>
      </c>
      <c r="L23" s="98">
        <v>1111</v>
      </c>
      <c r="M23" s="98">
        <v>1112</v>
      </c>
      <c r="N23" s="98" t="s">
        <v>59</v>
      </c>
      <c r="O23" s="98" t="s">
        <v>70</v>
      </c>
      <c r="P23" s="98">
        <v>1115</v>
      </c>
      <c r="Q23" s="98">
        <v>1116</v>
      </c>
      <c r="R23" s="98">
        <v>1117</v>
      </c>
      <c r="S23" s="98">
        <v>1118</v>
      </c>
      <c r="T23" s="98">
        <v>1119</v>
      </c>
      <c r="U23" s="98">
        <v>1120</v>
      </c>
      <c r="V23" s="98">
        <v>1121</v>
      </c>
      <c r="W23" s="98">
        <v>1122</v>
      </c>
      <c r="X23" s="98">
        <v>1123</v>
      </c>
      <c r="Y23" s="98">
        <v>1124</v>
      </c>
      <c r="Z23" s="98">
        <v>1125</v>
      </c>
      <c r="AA23" s="98">
        <v>1126</v>
      </c>
    </row>
    <row r="24" spans="1:77" s="135" customFormat="1" ht="22" customHeight="1" x14ac:dyDescent="0.35">
      <c r="A24" s="99" t="s">
        <v>163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>
        <v>5145808000</v>
      </c>
      <c r="P24" s="102">
        <v>2736240000</v>
      </c>
      <c r="Q24" s="102"/>
      <c r="R24" s="102"/>
      <c r="S24" s="102"/>
      <c r="T24" s="102"/>
      <c r="U24" s="102"/>
      <c r="V24" s="102"/>
      <c r="W24" s="102"/>
      <c r="X24" s="102"/>
      <c r="Y24" s="102"/>
      <c r="Z24" s="102">
        <v>2736240000</v>
      </c>
      <c r="AA24" s="102"/>
    </row>
    <row r="25" spans="1:77" s="135" customFormat="1" ht="22" customHeight="1" x14ac:dyDescent="0.35">
      <c r="A25" s="97" t="s">
        <v>1</v>
      </c>
      <c r="B25" s="98">
        <v>1201</v>
      </c>
      <c r="C25" s="98">
        <v>1202</v>
      </c>
      <c r="D25" s="98">
        <v>1203</v>
      </c>
      <c r="E25" s="98">
        <v>1204</v>
      </c>
      <c r="F25" s="98">
        <v>1205</v>
      </c>
      <c r="G25" s="98">
        <v>1206</v>
      </c>
      <c r="H25" s="98">
        <v>1207</v>
      </c>
      <c r="I25" s="98">
        <v>1208</v>
      </c>
      <c r="J25" s="98">
        <v>1209</v>
      </c>
      <c r="K25" s="98">
        <v>1210</v>
      </c>
      <c r="L25" s="98">
        <v>1211</v>
      </c>
      <c r="M25" s="98">
        <v>1212</v>
      </c>
      <c r="N25" s="98" t="s">
        <v>122</v>
      </c>
      <c r="O25" s="98" t="s">
        <v>123</v>
      </c>
      <c r="P25" s="98">
        <v>1215</v>
      </c>
      <c r="Q25" s="98">
        <v>1216</v>
      </c>
      <c r="R25" s="98">
        <v>1217</v>
      </c>
      <c r="S25" s="98">
        <v>1218</v>
      </c>
      <c r="T25" s="98">
        <v>1219</v>
      </c>
      <c r="U25" s="98">
        <v>1220</v>
      </c>
      <c r="V25" s="98">
        <v>1221</v>
      </c>
      <c r="W25" s="98">
        <v>1222</v>
      </c>
      <c r="X25" s="98">
        <v>1223</v>
      </c>
      <c r="Y25" s="98">
        <v>1224</v>
      </c>
      <c r="Z25" s="98">
        <v>1225</v>
      </c>
      <c r="AA25" s="98">
        <v>1226</v>
      </c>
    </row>
    <row r="26" spans="1:77" s="135" customFormat="1" ht="18" customHeight="1" x14ac:dyDescent="0.35">
      <c r="A26" s="99" t="s">
        <v>124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>
        <v>2751240000</v>
      </c>
      <c r="Y26" s="102"/>
      <c r="Z26" s="102"/>
      <c r="AA26" s="102">
        <v>2623800000</v>
      </c>
    </row>
    <row r="27" spans="1:77" s="136" customFormat="1" ht="22" customHeight="1" x14ac:dyDescent="0.35">
      <c r="A27" s="97" t="s">
        <v>1</v>
      </c>
      <c r="B27" s="98" t="s">
        <v>14</v>
      </c>
      <c r="C27" s="98" t="s">
        <v>32</v>
      </c>
      <c r="D27" s="98" t="s">
        <v>33</v>
      </c>
      <c r="E27" s="98" t="s">
        <v>34</v>
      </c>
      <c r="F27" s="98" t="s">
        <v>35</v>
      </c>
      <c r="G27" s="98" t="s">
        <v>36</v>
      </c>
      <c r="H27" s="98" t="s">
        <v>37</v>
      </c>
      <c r="I27" s="98" t="s">
        <v>38</v>
      </c>
      <c r="J27" s="98" t="s">
        <v>39</v>
      </c>
      <c r="K27" s="98" t="s">
        <v>40</v>
      </c>
      <c r="L27" s="98" t="s">
        <v>41</v>
      </c>
      <c r="M27" s="98" t="s">
        <v>138</v>
      </c>
      <c r="N27" s="98" t="s">
        <v>58</v>
      </c>
      <c r="O27" s="98" t="s">
        <v>71</v>
      </c>
      <c r="P27" s="98" t="s">
        <v>42</v>
      </c>
      <c r="Q27" s="98" t="s">
        <v>43</v>
      </c>
      <c r="R27" s="98" t="s">
        <v>44</v>
      </c>
      <c r="S27" s="98" t="s">
        <v>45</v>
      </c>
      <c r="T27" s="98" t="s">
        <v>46</v>
      </c>
      <c r="U27" s="98" t="s">
        <v>47</v>
      </c>
      <c r="V27" s="98" t="s">
        <v>48</v>
      </c>
      <c r="W27" s="98" t="s">
        <v>139</v>
      </c>
      <c r="X27" s="98" t="s">
        <v>140</v>
      </c>
      <c r="Y27" s="98" t="s">
        <v>141</v>
      </c>
      <c r="Z27" s="98" t="s">
        <v>142</v>
      </c>
      <c r="AA27" s="98" t="s">
        <v>143</v>
      </c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</row>
    <row r="28" spans="1:77" s="135" customFormat="1" ht="22" customHeight="1" x14ac:dyDescent="0.35">
      <c r="A28" s="99" t="s">
        <v>164</v>
      </c>
      <c r="B28" s="102"/>
      <c r="C28" s="102"/>
      <c r="D28" s="102"/>
      <c r="E28" s="102"/>
      <c r="F28" s="102">
        <v>4243344000</v>
      </c>
      <c r="G28" s="102"/>
      <c r="H28" s="102"/>
      <c r="I28" s="102">
        <v>2799936000</v>
      </c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</row>
    <row r="29" spans="1:77" s="136" customFormat="1" ht="22" customHeight="1" x14ac:dyDescent="0.35">
      <c r="A29" s="97" t="s">
        <v>1</v>
      </c>
      <c r="B29" s="98" t="s">
        <v>13</v>
      </c>
      <c r="C29" s="98" t="s">
        <v>15</v>
      </c>
      <c r="D29" s="98" t="s">
        <v>16</v>
      </c>
      <c r="E29" s="98" t="s">
        <v>17</v>
      </c>
      <c r="F29" s="98" t="s">
        <v>18</v>
      </c>
      <c r="G29" s="98" t="s">
        <v>19</v>
      </c>
      <c r="H29" s="98" t="s">
        <v>20</v>
      </c>
      <c r="I29" s="98" t="s">
        <v>21</v>
      </c>
      <c r="J29" s="98" t="s">
        <v>22</v>
      </c>
      <c r="K29" s="98" t="s">
        <v>23</v>
      </c>
      <c r="L29" s="98" t="s">
        <v>24</v>
      </c>
      <c r="M29" s="98" t="s">
        <v>144</v>
      </c>
      <c r="N29" s="98" t="s">
        <v>57</v>
      </c>
      <c r="O29" s="98" t="s">
        <v>72</v>
      </c>
      <c r="P29" s="98" t="s">
        <v>25</v>
      </c>
      <c r="Q29" s="98" t="s">
        <v>26</v>
      </c>
      <c r="R29" s="98" t="s">
        <v>27</v>
      </c>
      <c r="S29" s="98" t="s">
        <v>28</v>
      </c>
      <c r="T29" s="98" t="s">
        <v>29</v>
      </c>
      <c r="U29" s="98" t="s">
        <v>30</v>
      </c>
      <c r="V29" s="98" t="s">
        <v>31</v>
      </c>
      <c r="W29" s="98" t="s">
        <v>145</v>
      </c>
      <c r="X29" s="98" t="s">
        <v>146</v>
      </c>
      <c r="Y29" s="98" t="s">
        <v>147</v>
      </c>
      <c r="Z29" s="98" t="s">
        <v>148</v>
      </c>
      <c r="AA29" s="98" t="s">
        <v>149</v>
      </c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</row>
    <row r="30" spans="1:77" s="135" customFormat="1" ht="22" customHeight="1" x14ac:dyDescent="0.35">
      <c r="A30" s="99" t="s">
        <v>165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>
        <v>2974344000</v>
      </c>
      <c r="O30" s="102">
        <v>5202808000</v>
      </c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</row>
    <row r="31" spans="1:77" s="136" customFormat="1" ht="22" customHeight="1" x14ac:dyDescent="0.35">
      <c r="A31" s="97" t="s">
        <v>1</v>
      </c>
      <c r="B31" s="98">
        <v>1501</v>
      </c>
      <c r="C31" s="98">
        <v>1502</v>
      </c>
      <c r="D31" s="98">
        <v>1503</v>
      </c>
      <c r="E31" s="98">
        <v>1504</v>
      </c>
      <c r="F31" s="98">
        <v>1505</v>
      </c>
      <c r="G31" s="98">
        <v>1506</v>
      </c>
      <c r="H31" s="98">
        <v>1507</v>
      </c>
      <c r="I31" s="98">
        <v>1508</v>
      </c>
      <c r="J31" s="98">
        <v>1509</v>
      </c>
      <c r="K31" s="98">
        <v>1510</v>
      </c>
      <c r="L31" s="98">
        <v>1511</v>
      </c>
      <c r="M31" s="98">
        <v>1512</v>
      </c>
      <c r="N31" s="98" t="s">
        <v>56</v>
      </c>
      <c r="O31" s="98" t="s">
        <v>73</v>
      </c>
      <c r="P31" s="98">
        <v>1515</v>
      </c>
      <c r="Q31" s="98">
        <v>1516</v>
      </c>
      <c r="R31" s="98">
        <v>1517</v>
      </c>
      <c r="S31" s="98">
        <v>1518</v>
      </c>
      <c r="T31" s="98">
        <v>1519</v>
      </c>
      <c r="U31" s="98">
        <v>1520</v>
      </c>
      <c r="V31" s="98">
        <v>1521</v>
      </c>
      <c r="W31" s="98">
        <v>1522</v>
      </c>
      <c r="X31" s="98">
        <v>1523</v>
      </c>
      <c r="Y31" s="98">
        <v>1524</v>
      </c>
      <c r="Z31" s="98">
        <v>1525</v>
      </c>
      <c r="AA31" s="98">
        <v>1526</v>
      </c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</row>
    <row r="32" spans="1:77" s="135" customFormat="1" ht="22" customHeight="1" x14ac:dyDescent="0.35">
      <c r="A32" s="99" t="s">
        <v>8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</row>
    <row r="33" spans="1:77" s="136" customFormat="1" ht="22" customHeight="1" x14ac:dyDescent="0.35">
      <c r="A33" s="97" t="s">
        <v>1</v>
      </c>
      <c r="B33" s="98">
        <v>1601</v>
      </c>
      <c r="C33" s="98">
        <v>1602</v>
      </c>
      <c r="D33" s="98">
        <v>1603</v>
      </c>
      <c r="E33" s="98">
        <v>1604</v>
      </c>
      <c r="F33" s="98">
        <v>1605</v>
      </c>
      <c r="G33" s="98">
        <v>1606</v>
      </c>
      <c r="H33" s="98">
        <v>1607</v>
      </c>
      <c r="I33" s="98">
        <v>1608</v>
      </c>
      <c r="J33" s="98">
        <v>1609</v>
      </c>
      <c r="K33" s="98">
        <v>1610</v>
      </c>
      <c r="L33" s="98">
        <v>1611</v>
      </c>
      <c r="M33" s="98">
        <v>1612</v>
      </c>
      <c r="N33" s="98" t="s">
        <v>55</v>
      </c>
      <c r="O33" s="98" t="s">
        <v>74</v>
      </c>
      <c r="P33" s="98">
        <v>1615</v>
      </c>
      <c r="Q33" s="98">
        <v>1616</v>
      </c>
      <c r="R33" s="98">
        <v>1617</v>
      </c>
      <c r="S33" s="98">
        <v>1618</v>
      </c>
      <c r="T33" s="98">
        <v>1619</v>
      </c>
      <c r="U33" s="98">
        <v>1620</v>
      </c>
      <c r="V33" s="98">
        <v>1621</v>
      </c>
      <c r="W33" s="98">
        <v>1622</v>
      </c>
      <c r="X33" s="98">
        <v>1623</v>
      </c>
      <c r="Y33" s="98">
        <v>1624</v>
      </c>
      <c r="Z33" s="98">
        <v>1625</v>
      </c>
      <c r="AA33" s="98">
        <v>1626</v>
      </c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</row>
    <row r="34" spans="1:77" s="135" customFormat="1" ht="22" customHeight="1" x14ac:dyDescent="0.35">
      <c r="A34" s="99" t="s">
        <v>7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</row>
    <row r="35" spans="1:77" s="136" customFormat="1" ht="22" customHeight="1" x14ac:dyDescent="0.35">
      <c r="A35" s="97" t="s">
        <v>1</v>
      </c>
      <c r="B35" s="98">
        <v>1701</v>
      </c>
      <c r="C35" s="98">
        <v>1702</v>
      </c>
      <c r="D35" s="98">
        <v>1703</v>
      </c>
      <c r="E35" s="98">
        <v>1704</v>
      </c>
      <c r="F35" s="98">
        <v>1705</v>
      </c>
      <c r="G35" s="98">
        <v>1706</v>
      </c>
      <c r="H35" s="98">
        <v>1707</v>
      </c>
      <c r="I35" s="98">
        <v>1708</v>
      </c>
      <c r="J35" s="98">
        <v>1709</v>
      </c>
      <c r="K35" s="98">
        <v>1710</v>
      </c>
      <c r="L35" s="98">
        <v>1711</v>
      </c>
      <c r="M35" s="98">
        <v>1712</v>
      </c>
      <c r="N35" s="98" t="s">
        <v>54</v>
      </c>
      <c r="O35" s="98" t="s">
        <v>75</v>
      </c>
      <c r="P35" s="98">
        <v>1715</v>
      </c>
      <c r="Q35" s="98">
        <v>1716</v>
      </c>
      <c r="R35" s="98">
        <v>1717</v>
      </c>
      <c r="S35" s="98">
        <v>1718</v>
      </c>
      <c r="T35" s="98">
        <v>1719</v>
      </c>
      <c r="U35" s="98">
        <v>1720</v>
      </c>
      <c r="V35" s="98">
        <v>1721</v>
      </c>
      <c r="W35" s="98">
        <v>1722</v>
      </c>
      <c r="X35" s="98">
        <v>1723</v>
      </c>
      <c r="Y35" s="98">
        <v>1724</v>
      </c>
      <c r="Z35" s="98">
        <v>1725</v>
      </c>
      <c r="AA35" s="98">
        <v>1726</v>
      </c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</row>
    <row r="36" spans="1:77" s="135" customFormat="1" ht="22" customHeight="1" x14ac:dyDescent="0.35">
      <c r="A36" s="99" t="s">
        <v>166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>
        <v>2841240000</v>
      </c>
      <c r="R36" s="102">
        <v>2713800000</v>
      </c>
      <c r="S36" s="102"/>
      <c r="T36" s="102"/>
      <c r="U36" s="102"/>
      <c r="V36" s="102"/>
      <c r="W36" s="102"/>
      <c r="X36" s="102"/>
      <c r="Y36" s="102"/>
      <c r="Z36" s="102"/>
      <c r="AA36" s="102"/>
    </row>
    <row r="37" spans="1:77" s="136" customFormat="1" ht="22" customHeight="1" x14ac:dyDescent="0.35">
      <c r="A37" s="97" t="s">
        <v>1</v>
      </c>
      <c r="B37" s="98">
        <v>1801</v>
      </c>
      <c r="C37" s="98">
        <v>1802</v>
      </c>
      <c r="D37" s="98">
        <v>1803</v>
      </c>
      <c r="E37" s="98">
        <v>1804</v>
      </c>
      <c r="F37" s="98">
        <v>1805</v>
      </c>
      <c r="G37" s="98">
        <v>1806</v>
      </c>
      <c r="H37" s="98">
        <v>1807</v>
      </c>
      <c r="I37" s="98">
        <v>1808</v>
      </c>
      <c r="J37" s="98">
        <v>1809</v>
      </c>
      <c r="K37" s="98">
        <v>1810</v>
      </c>
      <c r="L37" s="98">
        <v>1811</v>
      </c>
      <c r="M37" s="98">
        <v>1812</v>
      </c>
      <c r="N37" s="98" t="s">
        <v>53</v>
      </c>
      <c r="O37" s="98" t="s">
        <v>76</v>
      </c>
      <c r="P37" s="98">
        <v>1815</v>
      </c>
      <c r="Q37" s="98">
        <v>1816</v>
      </c>
      <c r="R37" s="98">
        <v>1817</v>
      </c>
      <c r="S37" s="98">
        <v>1818</v>
      </c>
      <c r="T37" s="98">
        <v>1819</v>
      </c>
      <c r="U37" s="98">
        <v>1820</v>
      </c>
      <c r="V37" s="98">
        <v>1821</v>
      </c>
      <c r="W37" s="98">
        <v>1822</v>
      </c>
      <c r="X37" s="98">
        <v>1823</v>
      </c>
      <c r="Y37" s="98">
        <v>1824</v>
      </c>
      <c r="Z37" s="98">
        <v>1825</v>
      </c>
      <c r="AA37" s="98">
        <v>1826</v>
      </c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</row>
    <row r="38" spans="1:77" s="135" customFormat="1" ht="22" customHeight="1" x14ac:dyDescent="0.35">
      <c r="A38" s="99" t="s">
        <v>6</v>
      </c>
      <c r="B38" s="102"/>
      <c r="C38" s="102"/>
      <c r="D38" s="102"/>
      <c r="E38" s="102"/>
      <c r="F38" s="102"/>
      <c r="G38" s="102"/>
      <c r="H38" s="102">
        <v>2824456799.9999995</v>
      </c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</row>
    <row r="39" spans="1:77" s="136" customFormat="1" ht="22" customHeight="1" x14ac:dyDescent="0.35">
      <c r="A39" s="97" t="s">
        <v>1</v>
      </c>
      <c r="B39" s="98">
        <v>1901</v>
      </c>
      <c r="C39" s="98">
        <v>1902</v>
      </c>
      <c r="D39" s="98">
        <v>1903</v>
      </c>
      <c r="E39" s="98">
        <v>1904</v>
      </c>
      <c r="F39" s="98">
        <v>1905</v>
      </c>
      <c r="G39" s="98">
        <v>1906</v>
      </c>
      <c r="H39" s="98">
        <v>1907</v>
      </c>
      <c r="I39" s="98">
        <v>1908</v>
      </c>
      <c r="J39" s="98">
        <v>1909</v>
      </c>
      <c r="K39" s="98">
        <v>1910</v>
      </c>
      <c r="L39" s="98">
        <v>1911</v>
      </c>
      <c r="M39" s="98">
        <v>1912</v>
      </c>
      <c r="N39" s="98" t="s">
        <v>52</v>
      </c>
      <c r="O39" s="98" t="s">
        <v>77</v>
      </c>
      <c r="P39" s="98">
        <v>1915</v>
      </c>
      <c r="Q39" s="98">
        <v>1916</v>
      </c>
      <c r="R39" s="98">
        <v>1917</v>
      </c>
      <c r="S39" s="98">
        <v>1918</v>
      </c>
      <c r="T39" s="98">
        <v>1919</v>
      </c>
      <c r="U39" s="98">
        <v>1920</v>
      </c>
      <c r="V39" s="98">
        <v>1921</v>
      </c>
      <c r="W39" s="98">
        <v>1922</v>
      </c>
      <c r="X39" s="98">
        <v>1923</v>
      </c>
      <c r="Y39" s="98">
        <v>1924</v>
      </c>
      <c r="Z39" s="98">
        <v>1925</v>
      </c>
      <c r="AA39" s="98">
        <v>1926</v>
      </c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  <c r="BW39" s="135"/>
      <c r="BX39" s="135"/>
      <c r="BY39" s="135"/>
    </row>
    <row r="40" spans="1:77" s="135" customFormat="1" ht="22" customHeight="1" x14ac:dyDescent="0.35">
      <c r="A40" s="99" t="s">
        <v>5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</row>
    <row r="41" spans="1:77" s="112" customFormat="1" ht="22" customHeight="1" x14ac:dyDescent="0.35">
      <c r="A41" s="118" t="s">
        <v>1</v>
      </c>
      <c r="B41" s="98">
        <v>2001</v>
      </c>
      <c r="C41" s="98">
        <v>2002</v>
      </c>
      <c r="D41" s="98">
        <v>2003</v>
      </c>
      <c r="E41" s="98">
        <v>2004</v>
      </c>
      <c r="F41" s="98">
        <v>2005</v>
      </c>
      <c r="G41" s="98">
        <v>2006</v>
      </c>
      <c r="H41" s="98">
        <v>2007</v>
      </c>
      <c r="I41" s="98">
        <v>2008</v>
      </c>
      <c r="J41" s="98">
        <v>2009</v>
      </c>
      <c r="K41" s="98">
        <v>2010</v>
      </c>
      <c r="L41" s="98">
        <v>2011</v>
      </c>
      <c r="M41" s="98">
        <v>2012</v>
      </c>
      <c r="N41" s="98" t="s">
        <v>51</v>
      </c>
      <c r="O41" s="98" t="s">
        <v>78</v>
      </c>
      <c r="P41" s="98">
        <v>2015</v>
      </c>
      <c r="Q41" s="98">
        <v>2016</v>
      </c>
      <c r="R41" s="98">
        <v>2017</v>
      </c>
      <c r="S41" s="98">
        <v>2018</v>
      </c>
      <c r="T41" s="98">
        <v>2019</v>
      </c>
      <c r="U41" s="98">
        <v>2020</v>
      </c>
      <c r="V41" s="98">
        <v>2021</v>
      </c>
      <c r="W41" s="98">
        <v>2022</v>
      </c>
      <c r="X41" s="98">
        <v>2023</v>
      </c>
      <c r="Y41" s="98">
        <v>2024</v>
      </c>
      <c r="Z41" s="98">
        <v>2025</v>
      </c>
      <c r="AA41" s="98">
        <v>2026</v>
      </c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</row>
    <row r="42" spans="1:77" s="109" customFormat="1" ht="22" customHeight="1" x14ac:dyDescent="0.35">
      <c r="A42" s="120" t="s">
        <v>4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</row>
    <row r="43" spans="1:77" s="136" customFormat="1" ht="22" customHeight="1" x14ac:dyDescent="0.35">
      <c r="A43" s="97" t="s">
        <v>1</v>
      </c>
      <c r="B43" s="98">
        <v>2101</v>
      </c>
      <c r="C43" s="98">
        <v>2102</v>
      </c>
      <c r="D43" s="98">
        <v>2103</v>
      </c>
      <c r="E43" s="98">
        <v>2104</v>
      </c>
      <c r="F43" s="98">
        <v>2105</v>
      </c>
      <c r="G43" s="98">
        <v>2106</v>
      </c>
      <c r="H43" s="98">
        <v>2107</v>
      </c>
      <c r="I43" s="98">
        <v>2108</v>
      </c>
      <c r="J43" s="98">
        <v>2109</v>
      </c>
      <c r="K43" s="98">
        <v>2110</v>
      </c>
      <c r="L43" s="98">
        <v>2111</v>
      </c>
      <c r="M43" s="98">
        <v>2112</v>
      </c>
      <c r="N43" s="98" t="s">
        <v>50</v>
      </c>
      <c r="O43" s="98" t="s">
        <v>79</v>
      </c>
      <c r="P43" s="98">
        <v>2115</v>
      </c>
      <c r="Q43" s="98">
        <v>2116</v>
      </c>
      <c r="R43" s="98">
        <v>2117</v>
      </c>
      <c r="S43" s="98">
        <v>2118</v>
      </c>
      <c r="T43" s="98">
        <v>2119</v>
      </c>
      <c r="U43" s="98">
        <v>2120</v>
      </c>
      <c r="V43" s="98">
        <v>2121</v>
      </c>
      <c r="W43" s="98">
        <v>2122</v>
      </c>
      <c r="X43" s="98">
        <v>2123</v>
      </c>
      <c r="Y43" s="98">
        <v>2124</v>
      </c>
      <c r="Z43" s="98">
        <v>2125</v>
      </c>
      <c r="AA43" s="98">
        <v>2126</v>
      </c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</row>
    <row r="44" spans="1:77" s="135" customFormat="1" ht="22" customHeight="1" x14ac:dyDescent="0.35">
      <c r="A44" s="99" t="s">
        <v>3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>
        <v>2793432000</v>
      </c>
      <c r="L44" s="102">
        <v>2876600000</v>
      </c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</row>
    <row r="45" spans="1:77" s="136" customFormat="1" ht="21.75" customHeight="1" x14ac:dyDescent="0.35">
      <c r="A45" s="97" t="s">
        <v>1</v>
      </c>
      <c r="B45" s="98">
        <v>2201</v>
      </c>
      <c r="C45" s="98">
        <v>2202</v>
      </c>
      <c r="D45" s="98">
        <v>2203</v>
      </c>
      <c r="E45" s="98">
        <v>2204</v>
      </c>
      <c r="F45" s="98">
        <v>2205</v>
      </c>
      <c r="G45" s="98">
        <v>2206</v>
      </c>
      <c r="H45" s="98">
        <v>2207</v>
      </c>
      <c r="I45" s="98">
        <v>2208</v>
      </c>
      <c r="J45" s="98">
        <v>2209</v>
      </c>
      <c r="K45" s="98">
        <v>2210</v>
      </c>
      <c r="L45" s="98">
        <v>2211</v>
      </c>
      <c r="M45" s="98">
        <v>2212</v>
      </c>
      <c r="N45" s="98" t="s">
        <v>136</v>
      </c>
      <c r="O45" s="98" t="s">
        <v>137</v>
      </c>
      <c r="P45" s="98">
        <v>2215</v>
      </c>
      <c r="Q45" s="98">
        <v>2216</v>
      </c>
      <c r="R45" s="98">
        <v>2217</v>
      </c>
      <c r="S45" s="98">
        <v>2218</v>
      </c>
      <c r="T45" s="98">
        <v>2219</v>
      </c>
      <c r="U45" s="98">
        <v>2220</v>
      </c>
      <c r="V45" s="98">
        <v>2221</v>
      </c>
      <c r="W45" s="98">
        <v>2222</v>
      </c>
      <c r="X45" s="98">
        <v>2223</v>
      </c>
      <c r="Y45" s="98">
        <v>2224</v>
      </c>
      <c r="Z45" s="98">
        <v>2225</v>
      </c>
      <c r="AA45" s="98">
        <v>2226</v>
      </c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</row>
    <row r="46" spans="1:77" s="135" customFormat="1" ht="22" customHeight="1" x14ac:dyDescent="0.35">
      <c r="A46" s="99" t="s">
        <v>167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>
        <v>2941240000</v>
      </c>
      <c r="R46" s="102"/>
      <c r="S46" s="102"/>
      <c r="T46" s="102"/>
      <c r="U46" s="102"/>
      <c r="V46" s="102"/>
      <c r="W46" s="102"/>
      <c r="X46" s="102"/>
      <c r="Y46" s="102"/>
      <c r="Z46" s="102"/>
      <c r="AA46" s="102">
        <v>2813800000</v>
      </c>
    </row>
    <row r="47" spans="1:77" s="136" customFormat="1" ht="22" customHeight="1" x14ac:dyDescent="0.35">
      <c r="A47" s="97" t="s">
        <v>1</v>
      </c>
      <c r="B47" s="98">
        <v>2301</v>
      </c>
      <c r="C47" s="98">
        <v>2302</v>
      </c>
      <c r="D47" s="98">
        <v>2303</v>
      </c>
      <c r="E47" s="98">
        <v>2304</v>
      </c>
      <c r="F47" s="98">
        <v>2305</v>
      </c>
      <c r="G47" s="98">
        <v>2306</v>
      </c>
      <c r="H47" s="98">
        <v>2307</v>
      </c>
      <c r="I47" s="98">
        <v>2308</v>
      </c>
      <c r="J47" s="98">
        <v>2309</v>
      </c>
      <c r="K47" s="98">
        <v>2310</v>
      </c>
      <c r="L47" s="98">
        <v>2311</v>
      </c>
      <c r="M47" s="98">
        <v>2312</v>
      </c>
      <c r="N47" s="98" t="s">
        <v>150</v>
      </c>
      <c r="O47" s="98" t="s">
        <v>151</v>
      </c>
      <c r="P47" s="98">
        <v>2315</v>
      </c>
      <c r="Q47" s="98">
        <v>2316</v>
      </c>
      <c r="R47" s="98">
        <v>2317</v>
      </c>
      <c r="S47" s="98">
        <v>2318</v>
      </c>
      <c r="T47" s="98">
        <v>2319</v>
      </c>
      <c r="U47" s="98">
        <v>2320</v>
      </c>
      <c r="V47" s="98">
        <v>2321</v>
      </c>
      <c r="W47" s="98">
        <v>2322</v>
      </c>
      <c r="X47" s="98">
        <v>2323</v>
      </c>
      <c r="Y47" s="98">
        <v>2324</v>
      </c>
      <c r="Z47" s="98">
        <v>2325</v>
      </c>
      <c r="AA47" s="98">
        <v>2326</v>
      </c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</row>
    <row r="48" spans="1:77" s="135" customFormat="1" ht="22" customHeight="1" x14ac:dyDescent="0.35">
      <c r="A48" s="99" t="s">
        <v>168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</row>
    <row r="49" spans="1:77" s="136" customFormat="1" ht="22" customHeight="1" x14ac:dyDescent="0.35">
      <c r="A49" s="97" t="s">
        <v>1</v>
      </c>
      <c r="B49" s="98">
        <v>2401</v>
      </c>
      <c r="C49" s="98">
        <v>2402</v>
      </c>
      <c r="D49" s="98">
        <v>2403</v>
      </c>
      <c r="E49" s="98">
        <v>2404</v>
      </c>
      <c r="F49" s="98">
        <v>2405</v>
      </c>
      <c r="G49" s="98">
        <v>2406</v>
      </c>
      <c r="H49" s="98">
        <v>2407</v>
      </c>
      <c r="I49" s="98">
        <v>2408</v>
      </c>
      <c r="J49" s="98">
        <v>2409</v>
      </c>
      <c r="K49" s="98">
        <v>2410</v>
      </c>
      <c r="L49" s="98">
        <v>2411</v>
      </c>
      <c r="M49" s="98">
        <v>2412</v>
      </c>
      <c r="N49" s="98" t="s">
        <v>49</v>
      </c>
      <c r="O49" s="98" t="s">
        <v>80</v>
      </c>
      <c r="P49" s="98">
        <v>2415</v>
      </c>
      <c r="Q49" s="98">
        <v>2416</v>
      </c>
      <c r="R49" s="98">
        <v>2417</v>
      </c>
      <c r="S49" s="98">
        <v>2418</v>
      </c>
      <c r="T49" s="98">
        <v>2419</v>
      </c>
      <c r="U49" s="98">
        <v>2420</v>
      </c>
      <c r="V49" s="98">
        <v>2421</v>
      </c>
      <c r="W49" s="98">
        <v>2422</v>
      </c>
      <c r="X49" s="98">
        <v>2423</v>
      </c>
      <c r="Y49" s="98">
        <v>2424</v>
      </c>
      <c r="Z49" s="98">
        <v>2425</v>
      </c>
      <c r="AA49" s="98">
        <v>2426</v>
      </c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</row>
    <row r="50" spans="1:77" s="136" customFormat="1" ht="22" customHeight="1" x14ac:dyDescent="0.35">
      <c r="A50" s="99" t="s">
        <v>2</v>
      </c>
      <c r="B50" s="102"/>
      <c r="C50" s="102"/>
      <c r="D50" s="102"/>
      <c r="E50" s="102"/>
      <c r="F50" s="102"/>
      <c r="G50" s="102"/>
      <c r="H50" s="102"/>
      <c r="I50" s="102"/>
      <c r="J50" s="102">
        <v>3014936000</v>
      </c>
      <c r="K50" s="102"/>
      <c r="L50" s="102"/>
      <c r="M50" s="102"/>
      <c r="N50" s="102"/>
      <c r="O50" s="102"/>
      <c r="P50" s="102"/>
      <c r="Q50" s="102"/>
      <c r="R50" s="102"/>
      <c r="S50" s="102">
        <v>2853800000</v>
      </c>
      <c r="T50" s="102"/>
      <c r="U50" s="102"/>
      <c r="V50" s="102"/>
      <c r="W50" s="102"/>
      <c r="X50" s="102"/>
      <c r="Y50" s="102"/>
      <c r="Z50" s="102"/>
      <c r="AA50" s="102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</row>
    <row r="51" spans="1:77" s="135" customFormat="1" ht="22" customHeight="1" x14ac:dyDescent="0.35">
      <c r="A51" s="106" t="s">
        <v>0</v>
      </c>
      <c r="B51" s="107" t="s">
        <v>110</v>
      </c>
      <c r="C51" s="107" t="s">
        <v>111</v>
      </c>
      <c r="D51" s="107" t="s">
        <v>111</v>
      </c>
      <c r="E51" s="107" t="s">
        <v>112</v>
      </c>
      <c r="F51" s="107" t="s">
        <v>113</v>
      </c>
      <c r="G51" s="107" t="s">
        <v>114</v>
      </c>
      <c r="H51" s="107" t="s">
        <v>115</v>
      </c>
      <c r="I51" s="107" t="s">
        <v>115</v>
      </c>
      <c r="J51" s="107" t="s">
        <v>115</v>
      </c>
      <c r="K51" s="107" t="s">
        <v>116</v>
      </c>
      <c r="L51" s="107" t="s">
        <v>350</v>
      </c>
      <c r="M51" s="107" t="s">
        <v>126</v>
      </c>
      <c r="N51" s="107" t="s">
        <v>169</v>
      </c>
      <c r="O51" s="107" t="s">
        <v>170</v>
      </c>
      <c r="P51" s="107" t="s">
        <v>118</v>
      </c>
      <c r="Q51" s="107" t="s">
        <v>118</v>
      </c>
      <c r="R51" s="107" t="s">
        <v>118</v>
      </c>
      <c r="S51" s="107" t="s">
        <v>119</v>
      </c>
      <c r="T51" s="107" t="s">
        <v>120</v>
      </c>
      <c r="U51" s="107" t="s">
        <v>121</v>
      </c>
      <c r="V51" s="107" t="s">
        <v>118</v>
      </c>
      <c r="W51" s="107" t="s">
        <v>118</v>
      </c>
      <c r="X51" s="107" t="s">
        <v>118</v>
      </c>
      <c r="Y51" s="107" t="s">
        <v>118</v>
      </c>
      <c r="Z51" s="107" t="s">
        <v>118</v>
      </c>
      <c r="AA51" s="102"/>
    </row>
    <row r="52" spans="1:77" s="138" customFormat="1" ht="22" customHeight="1" x14ac:dyDescent="0.35">
      <c r="A52" s="106" t="s">
        <v>171</v>
      </c>
      <c r="B52" s="110" t="s">
        <v>252</v>
      </c>
      <c r="C52" s="110" t="s">
        <v>253</v>
      </c>
      <c r="D52" s="110" t="s">
        <v>253</v>
      </c>
      <c r="E52" s="110" t="s">
        <v>223</v>
      </c>
      <c r="F52" s="110" t="s">
        <v>254</v>
      </c>
      <c r="G52" s="110" t="s">
        <v>234</v>
      </c>
      <c r="H52" s="110" t="s">
        <v>255</v>
      </c>
      <c r="I52" s="110" t="s">
        <v>255</v>
      </c>
      <c r="J52" s="110" t="s">
        <v>255</v>
      </c>
      <c r="K52" s="110" t="s">
        <v>256</v>
      </c>
      <c r="L52" s="110" t="s">
        <v>257</v>
      </c>
      <c r="M52" s="110" t="s">
        <v>258</v>
      </c>
      <c r="N52" s="110" t="s">
        <v>266</v>
      </c>
      <c r="O52" s="110" t="s">
        <v>267</v>
      </c>
      <c r="P52" s="110" t="s">
        <v>269</v>
      </c>
      <c r="Q52" s="110" t="s">
        <v>269</v>
      </c>
      <c r="R52" s="110" t="s">
        <v>269</v>
      </c>
      <c r="S52" s="110" t="s">
        <v>238</v>
      </c>
      <c r="T52" s="110" t="s">
        <v>239</v>
      </c>
      <c r="U52" s="110" t="s">
        <v>261</v>
      </c>
      <c r="V52" s="110" t="s">
        <v>260</v>
      </c>
      <c r="W52" s="110" t="s">
        <v>260</v>
      </c>
      <c r="X52" s="110" t="s">
        <v>260</v>
      </c>
      <c r="Y52" s="110" t="s">
        <v>240</v>
      </c>
      <c r="Z52" s="110" t="s">
        <v>260</v>
      </c>
      <c r="AA52" s="102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</row>
    <row r="53" spans="1:77" s="135" customFormat="1" ht="22" customHeight="1" x14ac:dyDescent="0.35">
      <c r="A53" s="106" t="s">
        <v>158</v>
      </c>
      <c r="B53" s="110"/>
      <c r="C53" s="113" t="s">
        <v>130</v>
      </c>
      <c r="D53" s="113" t="s">
        <v>130</v>
      </c>
      <c r="E53" s="113" t="s">
        <v>130</v>
      </c>
      <c r="F53" s="113" t="s">
        <v>130</v>
      </c>
      <c r="G53" s="113" t="s">
        <v>130</v>
      </c>
      <c r="H53" s="113" t="s">
        <v>130</v>
      </c>
      <c r="I53" s="113" t="s">
        <v>130</v>
      </c>
      <c r="J53" s="113" t="s">
        <v>130</v>
      </c>
      <c r="K53" s="113" t="s">
        <v>130</v>
      </c>
      <c r="L53" s="113" t="s">
        <v>130</v>
      </c>
      <c r="M53" s="113" t="s">
        <v>130</v>
      </c>
      <c r="N53" s="110" t="s">
        <v>265</v>
      </c>
      <c r="O53" s="110" t="s">
        <v>268</v>
      </c>
      <c r="P53" s="113" t="s">
        <v>130</v>
      </c>
      <c r="Q53" s="113" t="s">
        <v>130</v>
      </c>
      <c r="R53" s="113" t="s">
        <v>130</v>
      </c>
      <c r="S53" s="113" t="s">
        <v>130</v>
      </c>
      <c r="T53" s="113" t="s">
        <v>130</v>
      </c>
      <c r="U53" s="113" t="s">
        <v>130</v>
      </c>
      <c r="V53" s="113" t="s">
        <v>130</v>
      </c>
      <c r="W53" s="113"/>
      <c r="X53" s="113" t="s">
        <v>130</v>
      </c>
      <c r="Y53" s="113" t="s">
        <v>130</v>
      </c>
      <c r="Z53" s="113" t="s">
        <v>130</v>
      </c>
      <c r="AA53" s="102"/>
    </row>
    <row r="54" spans="1:77" s="140" customFormat="1" ht="22" customHeight="1" x14ac:dyDescent="0.35">
      <c r="A54" s="104" t="s">
        <v>1</v>
      </c>
      <c r="B54" s="105">
        <v>2501</v>
      </c>
      <c r="C54" s="105">
        <v>2502</v>
      </c>
      <c r="D54" s="105">
        <v>2503</v>
      </c>
      <c r="E54" s="105">
        <v>2504</v>
      </c>
      <c r="F54" s="105">
        <v>2505</v>
      </c>
      <c r="G54" s="105">
        <v>2506</v>
      </c>
      <c r="H54" s="105">
        <v>2507</v>
      </c>
      <c r="I54" s="105">
        <v>2508</v>
      </c>
      <c r="J54" s="105">
        <v>2509</v>
      </c>
      <c r="K54" s="105">
        <v>2510</v>
      </c>
      <c r="L54" s="105">
        <v>2511</v>
      </c>
      <c r="M54" s="105">
        <v>2512</v>
      </c>
      <c r="N54" s="105" t="s">
        <v>172</v>
      </c>
      <c r="O54" s="105">
        <v>2515</v>
      </c>
      <c r="P54" s="105">
        <v>2516</v>
      </c>
      <c r="Q54" s="105">
        <v>2517</v>
      </c>
      <c r="R54" s="105">
        <v>2518</v>
      </c>
      <c r="S54" s="105">
        <v>2519</v>
      </c>
      <c r="T54" s="105">
        <v>2520</v>
      </c>
      <c r="U54" s="105">
        <v>2521</v>
      </c>
      <c r="V54" s="105">
        <v>2522</v>
      </c>
      <c r="W54" s="105">
        <v>2523</v>
      </c>
      <c r="X54" s="105">
        <v>2524</v>
      </c>
      <c r="Y54" s="105">
        <v>2525</v>
      </c>
      <c r="Z54" s="105">
        <v>2526</v>
      </c>
      <c r="AA54" s="102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</row>
    <row r="55" spans="1:77" s="136" customFormat="1" ht="22" customHeight="1" x14ac:dyDescent="0.35">
      <c r="A55" s="99" t="s">
        <v>173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>
        <v>1962740000</v>
      </c>
      <c r="T55" s="102"/>
      <c r="U55" s="102"/>
      <c r="V55" s="102"/>
      <c r="W55" s="102"/>
      <c r="X55" s="102"/>
      <c r="Y55" s="102"/>
      <c r="Z55" s="102"/>
      <c r="AA55" s="102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35"/>
      <c r="BF55" s="135"/>
      <c r="BG55" s="135"/>
      <c r="BH55" s="135"/>
      <c r="BI55" s="135"/>
      <c r="BJ55" s="135"/>
      <c r="BK55" s="135"/>
      <c r="BL55" s="135"/>
      <c r="BM55" s="135"/>
      <c r="BN55" s="135"/>
      <c r="BO55" s="135"/>
      <c r="BP55" s="135"/>
      <c r="BQ55" s="135"/>
      <c r="BR55" s="135"/>
      <c r="BS55" s="135"/>
      <c r="BT55" s="135"/>
      <c r="BU55" s="135"/>
      <c r="BV55" s="135"/>
      <c r="BW55" s="135"/>
      <c r="BX55" s="135"/>
      <c r="BY55" s="135"/>
    </row>
    <row r="56" spans="1:77" s="135" customFormat="1" ht="22" customHeight="1" x14ac:dyDescent="0.35">
      <c r="A56" s="114" t="s">
        <v>0</v>
      </c>
      <c r="B56" s="107" t="s">
        <v>110</v>
      </c>
      <c r="C56" s="107" t="s">
        <v>111</v>
      </c>
      <c r="D56" s="107" t="s">
        <v>111</v>
      </c>
      <c r="E56" s="107" t="s">
        <v>112</v>
      </c>
      <c r="F56" s="107" t="s">
        <v>113</v>
      </c>
      <c r="G56" s="107" t="s">
        <v>114</v>
      </c>
      <c r="H56" s="107" t="s">
        <v>115</v>
      </c>
      <c r="I56" s="107" t="s">
        <v>115</v>
      </c>
      <c r="J56" s="107" t="s">
        <v>115</v>
      </c>
      <c r="K56" s="107" t="s">
        <v>116</v>
      </c>
      <c r="L56" s="107">
        <v>23</v>
      </c>
      <c r="M56" s="107" t="s">
        <v>126</v>
      </c>
      <c r="N56" s="107" t="s">
        <v>174</v>
      </c>
      <c r="O56" s="107" t="s">
        <v>175</v>
      </c>
      <c r="P56" s="107" t="s">
        <v>118</v>
      </c>
      <c r="Q56" s="107" t="s">
        <v>118</v>
      </c>
      <c r="R56" s="107" t="s">
        <v>118</v>
      </c>
      <c r="S56" s="107" t="s">
        <v>119</v>
      </c>
      <c r="T56" s="107" t="s">
        <v>120</v>
      </c>
      <c r="U56" s="107" t="s">
        <v>121</v>
      </c>
      <c r="V56" s="107" t="s">
        <v>118</v>
      </c>
      <c r="W56" s="107" t="s">
        <v>118</v>
      </c>
      <c r="X56" s="107" t="s">
        <v>118</v>
      </c>
      <c r="Y56" s="107" t="s">
        <v>118</v>
      </c>
      <c r="Z56" s="107" t="s">
        <v>118</v>
      </c>
      <c r="AA56" s="102"/>
    </row>
    <row r="57" spans="1:77" s="138" customFormat="1" ht="22" customHeight="1" x14ac:dyDescent="0.35">
      <c r="A57" s="106" t="s">
        <v>176</v>
      </c>
      <c r="B57" s="110" t="s">
        <v>252</v>
      </c>
      <c r="C57" s="110" t="s">
        <v>253</v>
      </c>
      <c r="D57" s="110" t="s">
        <v>253</v>
      </c>
      <c r="E57" s="110" t="s">
        <v>268</v>
      </c>
      <c r="F57" s="110" t="s">
        <v>254</v>
      </c>
      <c r="G57" s="110" t="s">
        <v>234</v>
      </c>
      <c r="H57" s="110" t="s">
        <v>270</v>
      </c>
      <c r="I57" s="110" t="s">
        <v>270</v>
      </c>
      <c r="J57" s="107" t="s">
        <v>115</v>
      </c>
      <c r="K57" s="110" t="s">
        <v>256</v>
      </c>
      <c r="L57" s="110" t="s">
        <v>257</v>
      </c>
      <c r="M57" s="110" t="s">
        <v>258</v>
      </c>
      <c r="N57" s="110" t="s">
        <v>272</v>
      </c>
      <c r="O57" s="110" t="s">
        <v>273</v>
      </c>
      <c r="P57" s="110" t="s">
        <v>275</v>
      </c>
      <c r="Q57" s="110" t="s">
        <v>276</v>
      </c>
      <c r="R57" s="110" t="s">
        <v>276</v>
      </c>
      <c r="S57" s="110" t="s">
        <v>238</v>
      </c>
      <c r="T57" s="110" t="s">
        <v>239</v>
      </c>
      <c r="U57" s="110" t="s">
        <v>261</v>
      </c>
      <c r="V57" s="110" t="s">
        <v>260</v>
      </c>
      <c r="W57" s="110" t="s">
        <v>260</v>
      </c>
      <c r="X57" s="110" t="s">
        <v>260</v>
      </c>
      <c r="Y57" s="110" t="s">
        <v>264</v>
      </c>
      <c r="Z57" s="110" t="s">
        <v>260</v>
      </c>
      <c r="AA57" s="102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</row>
    <row r="58" spans="1:77" s="135" customFormat="1" ht="22" customHeight="1" x14ac:dyDescent="0.35">
      <c r="A58" s="106" t="s">
        <v>158</v>
      </c>
      <c r="B58" s="113" t="s">
        <v>130</v>
      </c>
      <c r="C58" s="113" t="s">
        <v>130</v>
      </c>
      <c r="D58" s="113" t="s">
        <v>130</v>
      </c>
      <c r="E58" s="113" t="s">
        <v>130</v>
      </c>
      <c r="F58" s="113" t="s">
        <v>130</v>
      </c>
      <c r="G58" s="113" t="s">
        <v>130</v>
      </c>
      <c r="H58" s="113" t="s">
        <v>130</v>
      </c>
      <c r="I58" s="113" t="s">
        <v>130</v>
      </c>
      <c r="J58" s="113" t="s">
        <v>130</v>
      </c>
      <c r="K58" s="113" t="s">
        <v>130</v>
      </c>
      <c r="L58" s="113" t="s">
        <v>130</v>
      </c>
      <c r="M58" s="113" t="s">
        <v>130</v>
      </c>
      <c r="N58" s="111" t="s">
        <v>271</v>
      </c>
      <c r="O58" s="111" t="s">
        <v>274</v>
      </c>
      <c r="P58" s="113" t="s">
        <v>130</v>
      </c>
      <c r="Q58" s="113" t="s">
        <v>130</v>
      </c>
      <c r="R58" s="113" t="s">
        <v>130</v>
      </c>
      <c r="S58" s="113" t="s">
        <v>130</v>
      </c>
      <c r="T58" s="113" t="s">
        <v>130</v>
      </c>
      <c r="U58" s="113" t="s">
        <v>130</v>
      </c>
      <c r="V58" s="113" t="s">
        <v>130</v>
      </c>
      <c r="W58" s="113" t="s">
        <v>130</v>
      </c>
      <c r="X58" s="113" t="s">
        <v>130</v>
      </c>
      <c r="Y58" s="113" t="s">
        <v>130</v>
      </c>
      <c r="Z58" s="113" t="s">
        <v>130</v>
      </c>
      <c r="AA58" s="102"/>
    </row>
    <row r="59" spans="1:77" s="140" customFormat="1" ht="22" customHeight="1" x14ac:dyDescent="0.35">
      <c r="A59" s="104" t="s">
        <v>1</v>
      </c>
      <c r="B59" s="105">
        <v>2601</v>
      </c>
      <c r="C59" s="105">
        <v>2602</v>
      </c>
      <c r="D59" s="105">
        <v>2603</v>
      </c>
      <c r="E59" s="105">
        <v>2604</v>
      </c>
      <c r="F59" s="105">
        <v>2605</v>
      </c>
      <c r="G59" s="105">
        <v>2606</v>
      </c>
      <c r="H59" s="105">
        <v>2607</v>
      </c>
      <c r="I59" s="105">
        <v>2608</v>
      </c>
      <c r="J59" s="105">
        <v>2609</v>
      </c>
      <c r="K59" s="105">
        <v>2610</v>
      </c>
      <c r="L59" s="105">
        <v>2611</v>
      </c>
      <c r="M59" s="105">
        <v>2612</v>
      </c>
      <c r="N59" s="105" t="s">
        <v>177</v>
      </c>
      <c r="O59" s="105">
        <v>2615</v>
      </c>
      <c r="P59" s="105">
        <v>2616</v>
      </c>
      <c r="Q59" s="105">
        <v>2617</v>
      </c>
      <c r="R59" s="105">
        <v>2618</v>
      </c>
      <c r="S59" s="105">
        <v>2619</v>
      </c>
      <c r="T59" s="105">
        <v>2620</v>
      </c>
      <c r="U59" s="105">
        <v>2621</v>
      </c>
      <c r="V59" s="105">
        <v>2622</v>
      </c>
      <c r="W59" s="105">
        <v>2623</v>
      </c>
      <c r="X59" s="105">
        <v>2624</v>
      </c>
      <c r="Y59" s="105">
        <v>2625</v>
      </c>
      <c r="Z59" s="105">
        <v>2626</v>
      </c>
      <c r="AA59" s="102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</row>
    <row r="60" spans="1:77" s="136" customFormat="1" ht="22" customHeight="1" x14ac:dyDescent="0.35">
      <c r="A60" s="99" t="s">
        <v>178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</row>
    <row r="61" spans="1:77" s="136" customFormat="1" ht="22" customHeight="1" x14ac:dyDescent="0.35">
      <c r="A61" s="114" t="s">
        <v>0</v>
      </c>
      <c r="B61" s="107" t="s">
        <v>110</v>
      </c>
      <c r="C61" s="107" t="s">
        <v>114</v>
      </c>
      <c r="D61" s="107" t="s">
        <v>125</v>
      </c>
      <c r="E61" s="107" t="s">
        <v>115</v>
      </c>
      <c r="F61" s="107" t="s">
        <v>115</v>
      </c>
      <c r="G61" s="107" t="s">
        <v>115</v>
      </c>
      <c r="H61" s="107" t="s">
        <v>116</v>
      </c>
      <c r="I61" s="107" t="s">
        <v>116</v>
      </c>
      <c r="J61" s="107" t="s">
        <v>126</v>
      </c>
      <c r="K61" s="107" t="s">
        <v>127</v>
      </c>
      <c r="L61" s="107" t="s">
        <v>128</v>
      </c>
      <c r="M61" s="107" t="s">
        <v>118</v>
      </c>
      <c r="N61" s="107" t="s">
        <v>118</v>
      </c>
      <c r="O61" s="107" t="s">
        <v>119</v>
      </c>
      <c r="P61" s="107" t="s">
        <v>120</v>
      </c>
      <c r="Q61" s="107" t="s">
        <v>121</v>
      </c>
      <c r="R61" s="107" t="s">
        <v>118</v>
      </c>
      <c r="S61" s="107" t="s">
        <v>118</v>
      </c>
      <c r="T61" s="107" t="s">
        <v>118</v>
      </c>
      <c r="U61" s="107" t="s">
        <v>118</v>
      </c>
      <c r="V61" s="107" t="s">
        <v>118</v>
      </c>
      <c r="W61" s="107"/>
      <c r="X61" s="107"/>
      <c r="Y61" s="107"/>
      <c r="Z61" s="102"/>
      <c r="AA61" s="102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/>
      <c r="BH61" s="135"/>
      <c r="BI61" s="135"/>
      <c r="BJ61" s="135"/>
      <c r="BK61" s="135"/>
      <c r="BL61" s="135"/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  <c r="BW61" s="135"/>
      <c r="BX61" s="135"/>
      <c r="BY61" s="135"/>
    </row>
    <row r="62" spans="1:77" s="138" customFormat="1" ht="22" customHeight="1" x14ac:dyDescent="0.35">
      <c r="A62" s="106" t="s">
        <v>129</v>
      </c>
      <c r="B62" s="110" t="s">
        <v>277</v>
      </c>
      <c r="C62" s="110" t="s">
        <v>278</v>
      </c>
      <c r="D62" s="110" t="s">
        <v>297</v>
      </c>
      <c r="E62" s="110" t="s">
        <v>255</v>
      </c>
      <c r="F62" s="110" t="s">
        <v>255</v>
      </c>
      <c r="G62" s="110" t="s">
        <v>255</v>
      </c>
      <c r="H62" s="110" t="s">
        <v>256</v>
      </c>
      <c r="I62" s="110" t="s">
        <v>257</v>
      </c>
      <c r="J62" s="110" t="s">
        <v>258</v>
      </c>
      <c r="K62" s="110" t="s">
        <v>280</v>
      </c>
      <c r="L62" s="110" t="s">
        <v>284</v>
      </c>
      <c r="M62" s="110" t="s">
        <v>260</v>
      </c>
      <c r="N62" s="110" t="s">
        <v>260</v>
      </c>
      <c r="O62" s="110" t="s">
        <v>238</v>
      </c>
      <c r="P62" s="110" t="s">
        <v>239</v>
      </c>
      <c r="Q62" s="110" t="s">
        <v>261</v>
      </c>
      <c r="R62" s="110" t="s">
        <v>260</v>
      </c>
      <c r="S62" s="110" t="s">
        <v>260</v>
      </c>
      <c r="T62" s="110" t="s">
        <v>260</v>
      </c>
      <c r="U62" s="110" t="s">
        <v>240</v>
      </c>
      <c r="V62" s="110" t="s">
        <v>260</v>
      </c>
      <c r="W62" s="110"/>
      <c r="X62" s="110"/>
      <c r="Y62" s="110"/>
      <c r="Z62" s="102"/>
      <c r="AA62" s="102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</row>
    <row r="63" spans="1:77" s="135" customFormat="1" ht="22" customHeight="1" x14ac:dyDescent="0.35">
      <c r="A63" s="106"/>
      <c r="B63" s="113" t="s">
        <v>130</v>
      </c>
      <c r="C63" s="113" t="s">
        <v>130</v>
      </c>
      <c r="D63" s="110" t="s">
        <v>279</v>
      </c>
      <c r="E63" s="113" t="s">
        <v>130</v>
      </c>
      <c r="F63" s="113" t="s">
        <v>130</v>
      </c>
      <c r="G63" s="113" t="s">
        <v>130</v>
      </c>
      <c r="H63" s="113" t="s">
        <v>130</v>
      </c>
      <c r="I63" s="113" t="s">
        <v>130</v>
      </c>
      <c r="J63" s="113" t="s">
        <v>130</v>
      </c>
      <c r="K63" s="113" t="s">
        <v>281</v>
      </c>
      <c r="L63" s="113" t="s">
        <v>285</v>
      </c>
      <c r="M63" s="113" t="s">
        <v>130</v>
      </c>
      <c r="N63" s="113" t="s">
        <v>130</v>
      </c>
      <c r="O63" s="113" t="s">
        <v>130</v>
      </c>
      <c r="P63" s="113" t="s">
        <v>130</v>
      </c>
      <c r="Q63" s="113" t="s">
        <v>130</v>
      </c>
      <c r="R63" s="113" t="s">
        <v>130</v>
      </c>
      <c r="S63" s="113" t="s">
        <v>130</v>
      </c>
      <c r="T63" s="113" t="s">
        <v>130</v>
      </c>
      <c r="U63" s="113" t="s">
        <v>130</v>
      </c>
      <c r="V63" s="113" t="s">
        <v>130</v>
      </c>
      <c r="W63" s="110"/>
      <c r="X63" s="110"/>
      <c r="Y63" s="110"/>
      <c r="Z63" s="102"/>
      <c r="AA63" s="102"/>
    </row>
    <row r="64" spans="1:77" s="116" customFormat="1" ht="22" customHeight="1" x14ac:dyDescent="0.35">
      <c r="A64" s="122" t="s">
        <v>1</v>
      </c>
      <c r="B64" s="123">
        <v>2701</v>
      </c>
      <c r="C64" s="123">
        <v>2702</v>
      </c>
      <c r="D64" s="123">
        <v>2706</v>
      </c>
      <c r="E64" s="123">
        <v>2707</v>
      </c>
      <c r="F64" s="123">
        <v>2708</v>
      </c>
      <c r="G64" s="123">
        <v>2709</v>
      </c>
      <c r="H64" s="123">
        <v>2710</v>
      </c>
      <c r="I64" s="123">
        <v>2711</v>
      </c>
      <c r="J64" s="123">
        <v>2712</v>
      </c>
      <c r="K64" s="123">
        <v>2715</v>
      </c>
      <c r="L64" s="123">
        <v>2716</v>
      </c>
      <c r="M64" s="123">
        <v>2717</v>
      </c>
      <c r="N64" s="123">
        <v>2718</v>
      </c>
      <c r="O64" s="123">
        <v>2719</v>
      </c>
      <c r="P64" s="123">
        <v>2720</v>
      </c>
      <c r="Q64" s="123">
        <v>2721</v>
      </c>
      <c r="R64" s="123">
        <v>2722</v>
      </c>
      <c r="S64" s="123">
        <v>2723</v>
      </c>
      <c r="T64" s="123">
        <v>2724</v>
      </c>
      <c r="U64" s="123">
        <v>2725</v>
      </c>
      <c r="V64" s="123">
        <v>2726</v>
      </c>
      <c r="W64" s="123"/>
      <c r="X64" s="123"/>
      <c r="Y64" s="123"/>
      <c r="Z64" s="121"/>
      <c r="AA64" s="121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</row>
    <row r="65" spans="1:77" s="112" customFormat="1" ht="22" customHeight="1" x14ac:dyDescent="0.35">
      <c r="A65" s="120" t="s">
        <v>131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24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</row>
    <row r="66" spans="1:77" s="135" customFormat="1" ht="22" customHeight="1" x14ac:dyDescent="0.35">
      <c r="A66" s="114" t="s">
        <v>0</v>
      </c>
      <c r="B66" s="107" t="s">
        <v>110</v>
      </c>
      <c r="C66" s="107" t="s">
        <v>114</v>
      </c>
      <c r="D66" s="107" t="s">
        <v>179</v>
      </c>
      <c r="E66" s="107" t="s">
        <v>115</v>
      </c>
      <c r="F66" s="107" t="s">
        <v>115</v>
      </c>
      <c r="G66" s="107" t="s">
        <v>115</v>
      </c>
      <c r="H66" s="107" t="s">
        <v>116</v>
      </c>
      <c r="I66" s="107" t="s">
        <v>116</v>
      </c>
      <c r="J66" s="107" t="s">
        <v>126</v>
      </c>
      <c r="K66" s="107" t="s">
        <v>127</v>
      </c>
      <c r="L66" s="107" t="s">
        <v>180</v>
      </c>
      <c r="M66" s="107" t="s">
        <v>119</v>
      </c>
      <c r="N66" s="107" t="s">
        <v>118</v>
      </c>
      <c r="O66" s="107" t="s">
        <v>119</v>
      </c>
      <c r="P66" s="107" t="s">
        <v>120</v>
      </c>
      <c r="Q66" s="107" t="s">
        <v>121</v>
      </c>
      <c r="R66" s="107" t="s">
        <v>118</v>
      </c>
      <c r="S66" s="107" t="s">
        <v>118</v>
      </c>
      <c r="T66" s="107" t="s">
        <v>118</v>
      </c>
      <c r="U66" s="107" t="s">
        <v>118</v>
      </c>
      <c r="V66" s="107" t="s">
        <v>118</v>
      </c>
      <c r="W66" s="107"/>
      <c r="X66" s="107"/>
      <c r="Y66" s="107"/>
      <c r="Z66" s="107"/>
      <c r="AA66" s="107"/>
    </row>
    <row r="67" spans="1:77" s="138" customFormat="1" ht="22" customHeight="1" x14ac:dyDescent="0.35">
      <c r="A67" s="106" t="s">
        <v>181</v>
      </c>
      <c r="B67" s="110" t="s">
        <v>286</v>
      </c>
      <c r="C67" s="110" t="s">
        <v>241</v>
      </c>
      <c r="D67" s="110" t="s">
        <v>287</v>
      </c>
      <c r="E67" s="110" t="s">
        <v>289</v>
      </c>
      <c r="F67" s="110" t="s">
        <v>289</v>
      </c>
      <c r="G67" s="110" t="s">
        <v>289</v>
      </c>
      <c r="H67" s="110" t="s">
        <v>235</v>
      </c>
      <c r="I67" s="110" t="s">
        <v>235</v>
      </c>
      <c r="J67" s="110" t="s">
        <v>236</v>
      </c>
      <c r="K67" s="110" t="s">
        <v>282</v>
      </c>
      <c r="L67" s="110" t="s">
        <v>290</v>
      </c>
      <c r="M67" s="110" t="s">
        <v>227</v>
      </c>
      <c r="N67" s="110" t="s">
        <v>292</v>
      </c>
      <c r="O67" s="110" t="s">
        <v>293</v>
      </c>
      <c r="P67" s="110" t="s">
        <v>294</v>
      </c>
      <c r="Q67" s="110" t="s">
        <v>295</v>
      </c>
      <c r="R67" s="110" t="s">
        <v>292</v>
      </c>
      <c r="S67" s="110" t="s">
        <v>292</v>
      </c>
      <c r="T67" s="110" t="s">
        <v>292</v>
      </c>
      <c r="U67" s="110" t="s">
        <v>296</v>
      </c>
      <c r="V67" s="110" t="s">
        <v>292</v>
      </c>
      <c r="W67" s="110"/>
      <c r="X67" s="110"/>
      <c r="Y67" s="110"/>
      <c r="Z67" s="110"/>
      <c r="AA67" s="110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</row>
    <row r="68" spans="1:77" s="135" customFormat="1" ht="22" customHeight="1" x14ac:dyDescent="0.35">
      <c r="A68" s="106"/>
      <c r="B68" s="113" t="s">
        <v>130</v>
      </c>
      <c r="C68" s="113" t="s">
        <v>130</v>
      </c>
      <c r="D68" s="110" t="s">
        <v>288</v>
      </c>
      <c r="E68" s="113" t="s">
        <v>130</v>
      </c>
      <c r="F68" s="113" t="s">
        <v>130</v>
      </c>
      <c r="G68" s="113" t="s">
        <v>130</v>
      </c>
      <c r="H68" s="113" t="s">
        <v>130</v>
      </c>
      <c r="I68" s="113" t="s">
        <v>130</v>
      </c>
      <c r="J68" s="113" t="s">
        <v>130</v>
      </c>
      <c r="K68" s="111" t="s">
        <v>283</v>
      </c>
      <c r="L68" s="111" t="s">
        <v>291</v>
      </c>
      <c r="M68" s="113" t="s">
        <v>130</v>
      </c>
      <c r="N68" s="113" t="s">
        <v>130</v>
      </c>
      <c r="O68" s="113" t="s">
        <v>130</v>
      </c>
      <c r="P68" s="113" t="s">
        <v>130</v>
      </c>
      <c r="Q68" s="113" t="s">
        <v>130</v>
      </c>
      <c r="R68" s="113" t="s">
        <v>130</v>
      </c>
      <c r="S68" s="113" t="s">
        <v>130</v>
      </c>
      <c r="T68" s="113" t="s">
        <v>130</v>
      </c>
      <c r="U68" s="113" t="s">
        <v>130</v>
      </c>
      <c r="V68" s="113" t="s">
        <v>130</v>
      </c>
      <c r="W68" s="110"/>
      <c r="X68" s="113"/>
      <c r="Y68" s="113"/>
      <c r="Z68" s="110"/>
      <c r="AA68" s="110"/>
    </row>
    <row r="69" spans="1:77" x14ac:dyDescent="0.35">
      <c r="A69" s="104" t="s">
        <v>182</v>
      </c>
      <c r="B69" s="105">
        <v>2801</v>
      </c>
      <c r="C69" s="105">
        <v>2802</v>
      </c>
      <c r="D69" s="105">
        <v>2806</v>
      </c>
      <c r="E69" s="105">
        <v>2807</v>
      </c>
      <c r="F69" s="105">
        <v>2808</v>
      </c>
      <c r="G69" s="105">
        <v>2809</v>
      </c>
      <c r="H69" s="105">
        <v>2810</v>
      </c>
      <c r="I69" s="105">
        <v>2811</v>
      </c>
      <c r="J69" s="105">
        <v>2812</v>
      </c>
      <c r="K69" s="105">
        <v>2815</v>
      </c>
      <c r="L69" s="105">
        <v>2816</v>
      </c>
      <c r="M69" s="105">
        <v>2817</v>
      </c>
      <c r="N69" s="105">
        <v>2818</v>
      </c>
      <c r="O69" s="105">
        <v>2819</v>
      </c>
      <c r="P69" s="105">
        <v>2820</v>
      </c>
      <c r="Q69" s="105">
        <v>2821</v>
      </c>
      <c r="R69" s="105">
        <v>2822</v>
      </c>
      <c r="S69" s="105">
        <v>2823</v>
      </c>
      <c r="T69" s="105">
        <v>2824</v>
      </c>
      <c r="U69" s="105">
        <v>2825</v>
      </c>
      <c r="V69" s="105">
        <v>2826</v>
      </c>
      <c r="W69" s="105"/>
      <c r="X69" s="105"/>
      <c r="Y69" s="105"/>
      <c r="Z69" s="105"/>
      <c r="AA69" s="105"/>
    </row>
    <row r="70" spans="1:77" x14ac:dyDescent="0.35">
      <c r="A70" s="99" t="s">
        <v>183</v>
      </c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1"/>
      <c r="Z70" s="101"/>
      <c r="AA70" s="101"/>
    </row>
    <row r="71" spans="1:77" ht="20.149999999999999" customHeight="1" x14ac:dyDescent="0.35"/>
    <row r="72" spans="1:77" ht="20.149999999999999" customHeight="1" x14ac:dyDescent="0.35"/>
  </sheetData>
  <autoFilter ref="A7:BY60" xr:uid="{00000000-0009-0000-0000-000004000000}"/>
  <mergeCells count="2">
    <mergeCell ref="A1:A2"/>
    <mergeCell ref="H2:I2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7"/>
  <sheetViews>
    <sheetView view="pageBreakPreview" zoomScale="60" zoomScaleNormal="100" workbookViewId="0">
      <selection activeCell="H13" sqref="H13"/>
    </sheetView>
  </sheetViews>
  <sheetFormatPr defaultColWidth="9.1796875" defaultRowHeight="15.5" x14ac:dyDescent="0.35"/>
  <cols>
    <col min="1" max="1" width="1.81640625" style="30" customWidth="1"/>
    <col min="2" max="2" width="9.453125" style="30" customWidth="1"/>
    <col min="3" max="3" width="41" style="26" customWidth="1"/>
    <col min="4" max="4" width="18.26953125" style="26" customWidth="1"/>
    <col min="5" max="5" width="42.81640625" style="27" customWidth="1"/>
    <col min="6" max="6" width="19.453125" style="28" customWidth="1"/>
    <col min="7" max="7" width="1.81640625" style="27" customWidth="1"/>
    <col min="8" max="11" width="35.1796875" style="29" customWidth="1"/>
    <col min="12" max="12" width="18.81640625" style="30" bestFit="1" customWidth="1"/>
    <col min="13" max="13" width="21.1796875" style="30" customWidth="1"/>
    <col min="14" max="14" width="9.1796875" style="30"/>
    <col min="15" max="15" width="10.7265625" style="30" hidden="1" customWidth="1"/>
    <col min="16" max="18" width="18.26953125" style="30" hidden="1" customWidth="1"/>
    <col min="19" max="16384" width="9.1796875" style="30"/>
  </cols>
  <sheetData>
    <row r="1" spans="1:16" ht="15.75" customHeight="1" x14ac:dyDescent="0.35">
      <c r="A1" s="25"/>
      <c r="B1" s="25" t="s">
        <v>210</v>
      </c>
    </row>
    <row r="2" spans="1:16" x14ac:dyDescent="0.35">
      <c r="A2" s="25"/>
    </row>
    <row r="3" spans="1:16" s="27" customFormat="1" ht="15.75" customHeight="1" x14ac:dyDescent="0.35">
      <c r="B3" s="31"/>
      <c r="C3" s="195" t="s">
        <v>133</v>
      </c>
      <c r="D3" s="195"/>
      <c r="E3" s="195"/>
      <c r="F3" s="195"/>
      <c r="G3" s="32"/>
      <c r="H3" s="33"/>
      <c r="I3" s="33"/>
      <c r="J3" s="33"/>
      <c r="K3" s="33"/>
    </row>
    <row r="4" spans="1:16" ht="10" customHeight="1" x14ac:dyDescent="0.35">
      <c r="C4" s="195"/>
      <c r="D4" s="195"/>
      <c r="E4" s="195"/>
      <c r="F4" s="195"/>
      <c r="G4" s="32"/>
    </row>
    <row r="5" spans="1:16" ht="15" customHeight="1" x14ac:dyDescent="0.35">
      <c r="C5" s="196" t="s">
        <v>351</v>
      </c>
      <c r="D5" s="196"/>
      <c r="E5" s="196"/>
      <c r="F5" s="196"/>
      <c r="G5" s="34"/>
    </row>
    <row r="6" spans="1:16" ht="13.5" customHeight="1" x14ac:dyDescent="0.35">
      <c r="M6" s="27"/>
      <c r="N6" s="27"/>
      <c r="O6" s="27"/>
      <c r="P6" s="27"/>
    </row>
    <row r="7" spans="1:16" ht="17.5" customHeight="1" x14ac:dyDescent="0.35">
      <c r="C7" s="197" t="s">
        <v>97</v>
      </c>
      <c r="D7" s="198"/>
      <c r="E7" s="199"/>
      <c r="F7" s="35" t="s">
        <v>102</v>
      </c>
    </row>
    <row r="8" spans="1:16" ht="17.25" customHeight="1" thickBot="1" x14ac:dyDescent="0.4">
      <c r="C8" s="200" t="s">
        <v>98</v>
      </c>
      <c r="D8" s="201"/>
      <c r="E8" s="202"/>
      <c r="F8" s="36" t="s">
        <v>132</v>
      </c>
    </row>
    <row r="9" spans="1:16" s="25" customFormat="1" ht="24" customHeight="1" x14ac:dyDescent="0.35">
      <c r="B9" s="37">
        <v>1</v>
      </c>
      <c r="C9" s="193" t="s">
        <v>208</v>
      </c>
      <c r="D9" s="194"/>
      <c r="E9" s="203" t="s">
        <v>301</v>
      </c>
      <c r="F9" s="204"/>
      <c r="H9" s="29"/>
      <c r="I9" s="29"/>
      <c r="J9" s="29"/>
      <c r="K9" s="29"/>
      <c r="L9" s="30"/>
    </row>
    <row r="10" spans="1:16" ht="24" customHeight="1" x14ac:dyDescent="0.3">
      <c r="B10" s="38">
        <v>2</v>
      </c>
      <c r="C10" s="206" t="s">
        <v>189</v>
      </c>
      <c r="D10" s="207"/>
      <c r="E10" s="39"/>
      <c r="F10" s="86">
        <v>601</v>
      </c>
      <c r="G10" s="30"/>
      <c r="H10" s="40"/>
      <c r="I10" s="40"/>
      <c r="J10" s="40"/>
      <c r="K10" s="40"/>
    </row>
    <row r="11" spans="1:16" ht="24" customHeight="1" x14ac:dyDescent="0.35">
      <c r="B11" s="38">
        <v>3</v>
      </c>
      <c r="C11" s="206" t="s">
        <v>207</v>
      </c>
      <c r="D11" s="207"/>
      <c r="E11" s="41"/>
      <c r="F11" s="42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6</v>
      </c>
      <c r="G11" s="30"/>
    </row>
    <row r="12" spans="1:16" ht="24" customHeight="1" x14ac:dyDescent="0.35">
      <c r="B12" s="38">
        <v>4</v>
      </c>
      <c r="C12" s="206" t="s">
        <v>209</v>
      </c>
      <c r="D12" s="207"/>
      <c r="E12" s="39"/>
      <c r="F12" s="43">
        <f>VLOOKUP(F10,Sheet2!A3:D606,2,0)</f>
        <v>102.7</v>
      </c>
      <c r="G12" s="30"/>
    </row>
    <row r="13" spans="1:16" ht="24" customHeight="1" x14ac:dyDescent="0.35">
      <c r="B13" s="38">
        <v>4.0999999999999996</v>
      </c>
      <c r="C13" s="44" t="s">
        <v>196</v>
      </c>
      <c r="D13" s="45"/>
      <c r="F13" s="46">
        <f>VLOOKUP(F10,Sheet2!A3:D606,3,0)</f>
        <v>0</v>
      </c>
      <c r="G13" s="30"/>
    </row>
    <row r="14" spans="1:16" ht="24" customHeight="1" x14ac:dyDescent="0.35">
      <c r="B14" s="38">
        <v>5</v>
      </c>
      <c r="C14" s="206" t="s">
        <v>190</v>
      </c>
      <c r="D14" s="207"/>
      <c r="E14" s="39"/>
      <c r="F14" s="47" t="str">
        <f>VLOOKUP(F10,Sheet2!A3:E606,4,0)</f>
        <v>C1</v>
      </c>
      <c r="G14" s="30"/>
    </row>
    <row r="15" spans="1:16" ht="24" customHeight="1" x14ac:dyDescent="0.35">
      <c r="B15" s="38">
        <v>5.0999999999999996</v>
      </c>
      <c r="C15" s="44" t="s">
        <v>81</v>
      </c>
      <c r="D15" s="45"/>
      <c r="E15" s="39"/>
      <c r="F15" s="47" t="str">
        <f>VLOOKUP(F10,Sheet2!A3:I606,9,0)</f>
        <v>3PN</v>
      </c>
      <c r="G15" s="30"/>
    </row>
    <row r="16" spans="1:16" s="25" customFormat="1" ht="23.25" customHeight="1" x14ac:dyDescent="0.35">
      <c r="B16" s="48">
        <v>6</v>
      </c>
      <c r="C16" s="208" t="s">
        <v>197</v>
      </c>
      <c r="D16" s="209"/>
      <c r="E16" s="49"/>
      <c r="F16" s="92">
        <f>VLOOKUP(F10,Sheet2!A3:I606,5,0)</f>
        <v>0</v>
      </c>
      <c r="G16" s="51"/>
      <c r="H16" s="52"/>
      <c r="I16" s="52"/>
      <c r="J16" s="52"/>
      <c r="K16" s="52"/>
      <c r="L16" s="30"/>
    </row>
    <row r="17" spans="2:18" s="25" customFormat="1" ht="24.75" hidden="1" customHeight="1" x14ac:dyDescent="0.35">
      <c r="B17" s="53">
        <v>6.1</v>
      </c>
      <c r="C17" s="54" t="s">
        <v>198</v>
      </c>
      <c r="D17" s="55"/>
      <c r="E17" s="56"/>
      <c r="F17" s="24">
        <f>ROUND(F16/1.1,0)</f>
        <v>0</v>
      </c>
      <c r="G17" s="51"/>
      <c r="H17" s="52"/>
      <c r="I17" s="52"/>
      <c r="J17" s="52"/>
      <c r="K17" s="52"/>
      <c r="L17" s="30"/>
    </row>
    <row r="18" spans="2:18" s="25" customFormat="1" ht="25.5" hidden="1" customHeight="1" x14ac:dyDescent="0.35">
      <c r="B18" s="53">
        <v>6.2</v>
      </c>
      <c r="C18" s="54" t="s">
        <v>199</v>
      </c>
      <c r="D18" s="55"/>
      <c r="E18" s="56"/>
      <c r="F18" s="24">
        <f>F16-F17</f>
        <v>0</v>
      </c>
      <c r="G18" s="51"/>
      <c r="H18" s="52"/>
      <c r="I18" s="52"/>
      <c r="J18" s="52"/>
      <c r="K18" s="52"/>
      <c r="L18" s="30"/>
    </row>
    <row r="19" spans="2:18" s="25" customFormat="1" ht="24" customHeight="1" x14ac:dyDescent="0.35">
      <c r="B19" s="48">
        <v>7</v>
      </c>
      <c r="C19" s="208" t="s">
        <v>96</v>
      </c>
      <c r="D19" s="209"/>
      <c r="E19" s="49"/>
      <c r="F19" s="50">
        <f>F20+F21+F22</f>
        <v>143486000</v>
      </c>
      <c r="H19" s="52"/>
      <c r="I19" s="52"/>
      <c r="J19" s="52"/>
      <c r="K19" s="52"/>
      <c r="O19" s="57"/>
      <c r="P19" s="57" t="s">
        <v>107</v>
      </c>
      <c r="Q19" s="57" t="s">
        <v>105</v>
      </c>
      <c r="R19" s="57" t="s">
        <v>106</v>
      </c>
    </row>
    <row r="20" spans="2:18" s="25" customFormat="1" ht="24" customHeight="1" x14ac:dyDescent="0.35">
      <c r="B20" s="38">
        <v>7.1</v>
      </c>
      <c r="C20" s="206" t="s">
        <v>354</v>
      </c>
      <c r="D20" s="207"/>
      <c r="E20" s="49"/>
      <c r="F20" s="58">
        <f>VLOOKUP(F10,Sheet2!A3:F605,6)</f>
        <v>125000000</v>
      </c>
      <c r="L20" s="205"/>
      <c r="M20" s="205"/>
      <c r="O20" s="57">
        <v>2</v>
      </c>
      <c r="P20" s="59">
        <v>20000000</v>
      </c>
      <c r="Q20" s="59">
        <v>20000000</v>
      </c>
      <c r="R20" s="59">
        <v>25000000</v>
      </c>
    </row>
    <row r="21" spans="2:18" ht="32.25" customHeight="1" x14ac:dyDescent="0.35">
      <c r="B21" s="38">
        <v>7.2</v>
      </c>
      <c r="C21" s="206" t="s">
        <v>355</v>
      </c>
      <c r="D21" s="207"/>
      <c r="E21" s="60"/>
      <c r="F21" s="58">
        <f>VLOOKUP(F10,Sheet2!A3:G606,7,0)</f>
        <v>18486000</v>
      </c>
      <c r="G21" s="30"/>
      <c r="H21" s="33"/>
      <c r="I21" s="33"/>
      <c r="J21" s="33"/>
      <c r="K21" s="33"/>
      <c r="O21" s="57">
        <v>4</v>
      </c>
      <c r="P21" s="59">
        <v>50000000</v>
      </c>
      <c r="Q21" s="59">
        <v>50000000</v>
      </c>
      <c r="R21" s="59">
        <v>70000000</v>
      </c>
    </row>
    <row r="22" spans="2:18" s="25" customFormat="1" ht="24" customHeight="1" x14ac:dyDescent="0.35">
      <c r="B22" s="48">
        <v>8</v>
      </c>
      <c r="C22" s="214" t="s">
        <v>303</v>
      </c>
      <c r="D22" s="214"/>
      <c r="E22" s="142" t="s">
        <v>302</v>
      </c>
      <c r="F22" s="50">
        <f>F16*E22</f>
        <v>0</v>
      </c>
      <c r="H22" s="52"/>
      <c r="I22" s="52"/>
      <c r="J22" s="52"/>
      <c r="K22" s="52"/>
      <c r="O22" s="61"/>
      <c r="P22" s="59"/>
      <c r="Q22" s="59"/>
      <c r="R22" s="59"/>
    </row>
    <row r="23" spans="2:18" s="25" customFormat="1" ht="24" customHeight="1" x14ac:dyDescent="0.35">
      <c r="B23" s="48">
        <v>9</v>
      </c>
      <c r="C23" s="214" t="s">
        <v>200</v>
      </c>
      <c r="D23" s="214"/>
      <c r="E23" s="49"/>
      <c r="F23" s="50">
        <f>F16-F19</f>
        <v>-143486000</v>
      </c>
      <c r="H23" s="52"/>
      <c r="I23" s="52"/>
      <c r="J23" s="52"/>
      <c r="K23" s="52"/>
      <c r="O23" s="61">
        <v>7</v>
      </c>
      <c r="P23" s="59">
        <v>70000000</v>
      </c>
      <c r="Q23" s="59">
        <v>70000000</v>
      </c>
      <c r="R23" s="59">
        <v>90000000</v>
      </c>
    </row>
    <row r="24" spans="2:18" s="25" customFormat="1" ht="24" customHeight="1" x14ac:dyDescent="0.35">
      <c r="B24" s="53">
        <v>9.1</v>
      </c>
      <c r="C24" s="54" t="s">
        <v>298</v>
      </c>
      <c r="D24" s="93"/>
      <c r="E24" s="49"/>
      <c r="F24" s="24">
        <f>F23/(F12+F13)</f>
        <v>-1397137.2930866601</v>
      </c>
      <c r="H24" s="52"/>
      <c r="I24" s="52"/>
      <c r="J24" s="52"/>
      <c r="K24" s="52"/>
      <c r="O24" s="61"/>
      <c r="P24" s="59"/>
      <c r="Q24" s="59"/>
      <c r="R24" s="59"/>
    </row>
    <row r="25" spans="2:18" s="25" customFormat="1" ht="24" hidden="1" customHeight="1" x14ac:dyDescent="0.35">
      <c r="B25" s="53">
        <v>9.1999999999999993</v>
      </c>
      <c r="C25" s="54" t="s">
        <v>198</v>
      </c>
      <c r="D25" s="55"/>
      <c r="E25" s="56"/>
      <c r="F25" s="24">
        <f>ROUND(F23/1.1,0)</f>
        <v>-130441818</v>
      </c>
      <c r="H25" s="52"/>
      <c r="I25" s="52"/>
      <c r="J25" s="52"/>
      <c r="K25" s="52"/>
      <c r="O25" s="62">
        <v>8</v>
      </c>
      <c r="P25" s="59">
        <v>70000000</v>
      </c>
      <c r="Q25" s="59">
        <v>70000000</v>
      </c>
      <c r="R25" s="59">
        <v>90000000</v>
      </c>
    </row>
    <row r="26" spans="2:18" s="25" customFormat="1" ht="24" hidden="1" customHeight="1" x14ac:dyDescent="0.35">
      <c r="B26" s="53">
        <v>9.3000000000000007</v>
      </c>
      <c r="C26" s="54" t="s">
        <v>199</v>
      </c>
      <c r="D26" s="55"/>
      <c r="E26" s="56"/>
      <c r="F26" s="24">
        <f>F23-F25</f>
        <v>-13044182</v>
      </c>
      <c r="H26" s="52"/>
      <c r="I26" s="52"/>
      <c r="J26" s="52"/>
      <c r="K26" s="52"/>
      <c r="O26" s="62">
        <v>9</v>
      </c>
      <c r="P26" s="59">
        <v>70000000</v>
      </c>
      <c r="Q26" s="59">
        <v>70000000</v>
      </c>
      <c r="R26" s="59">
        <v>90000000</v>
      </c>
    </row>
    <row r="27" spans="2:18" ht="22.5" customHeight="1" thickBot="1" x14ac:dyDescent="0.4">
      <c r="B27" s="63" t="s">
        <v>82</v>
      </c>
      <c r="C27" s="64"/>
      <c r="D27" s="64"/>
      <c r="E27" s="64"/>
      <c r="F27" s="65"/>
      <c r="G27" s="30"/>
      <c r="H27" s="52"/>
      <c r="I27" s="52"/>
      <c r="J27" s="52"/>
      <c r="K27" s="52"/>
    </row>
    <row r="28" spans="2:18" ht="45" x14ac:dyDescent="0.35">
      <c r="B28" s="87" t="s">
        <v>94</v>
      </c>
      <c r="C28" s="88" t="s">
        <v>99</v>
      </c>
      <c r="D28" s="89" t="s">
        <v>100</v>
      </c>
      <c r="E28" s="90" t="s">
        <v>201</v>
      </c>
      <c r="F28" s="91" t="s">
        <v>101</v>
      </c>
      <c r="H28" s="66"/>
      <c r="I28" s="66"/>
      <c r="J28" s="66"/>
      <c r="K28" s="66"/>
    </row>
    <row r="29" spans="2:18" ht="34.5" customHeight="1" x14ac:dyDescent="0.35">
      <c r="B29" s="67" t="s">
        <v>83</v>
      </c>
      <c r="C29" s="68" t="s">
        <v>84</v>
      </c>
      <c r="D29" s="69" t="s">
        <v>85</v>
      </c>
      <c r="E29" s="70"/>
      <c r="F29" s="24">
        <v>100000000</v>
      </c>
      <c r="H29" s="143"/>
      <c r="I29" s="33"/>
      <c r="J29" s="33"/>
      <c r="K29" s="33"/>
    </row>
    <row r="30" spans="2:18" ht="34.5" customHeight="1" x14ac:dyDescent="0.35">
      <c r="B30" s="67" t="s">
        <v>86</v>
      </c>
      <c r="C30" s="68" t="s">
        <v>203</v>
      </c>
      <c r="D30" s="71" t="s">
        <v>89</v>
      </c>
      <c r="E30" s="70"/>
      <c r="F30" s="24">
        <f>F23*10%-F29</f>
        <v>-114348600</v>
      </c>
      <c r="H30" s="33"/>
      <c r="I30" s="33"/>
      <c r="J30" s="33"/>
      <c r="K30" s="33"/>
    </row>
    <row r="31" spans="2:18" ht="39.75" customHeight="1" x14ac:dyDescent="0.35">
      <c r="B31" s="67" t="s">
        <v>87</v>
      </c>
      <c r="C31" s="68" t="s">
        <v>187</v>
      </c>
      <c r="D31" s="71" t="s">
        <v>89</v>
      </c>
      <c r="E31" s="70"/>
      <c r="F31" s="24">
        <f>F23*10%</f>
        <v>-14348600</v>
      </c>
      <c r="H31" s="33"/>
      <c r="I31" s="33"/>
      <c r="J31" s="33"/>
      <c r="K31" s="33"/>
    </row>
    <row r="32" spans="2:18" ht="34.5" customHeight="1" x14ac:dyDescent="0.35">
      <c r="B32" s="67" t="s">
        <v>88</v>
      </c>
      <c r="C32" s="68" t="s">
        <v>204</v>
      </c>
      <c r="D32" s="71" t="s">
        <v>89</v>
      </c>
      <c r="E32" s="72" t="s">
        <v>216</v>
      </c>
      <c r="F32" s="73">
        <f>F23*10%</f>
        <v>-14348600</v>
      </c>
      <c r="H32" s="74"/>
      <c r="I32" s="74"/>
      <c r="J32" s="74"/>
      <c r="K32" s="74"/>
    </row>
    <row r="33" spans="2:11" ht="34.5" customHeight="1" x14ac:dyDescent="0.35">
      <c r="B33" s="67" t="s">
        <v>90</v>
      </c>
      <c r="C33" s="68" t="s">
        <v>221</v>
      </c>
      <c r="D33" s="71" t="s">
        <v>89</v>
      </c>
      <c r="E33" s="72"/>
      <c r="F33" s="73">
        <f>F23*10%</f>
        <v>-14348600</v>
      </c>
      <c r="H33" s="33"/>
      <c r="I33" s="33"/>
      <c r="J33" s="33"/>
      <c r="K33" s="33"/>
    </row>
    <row r="34" spans="2:11" ht="34.5" customHeight="1" x14ac:dyDescent="0.35">
      <c r="B34" s="67" t="s">
        <v>91</v>
      </c>
      <c r="C34" s="68" t="s">
        <v>188</v>
      </c>
      <c r="D34" s="71" t="s">
        <v>89</v>
      </c>
      <c r="E34" s="72"/>
      <c r="F34" s="73">
        <f>F23*10%</f>
        <v>-14348600</v>
      </c>
      <c r="H34" s="33"/>
      <c r="I34" s="33"/>
      <c r="J34" s="33"/>
      <c r="K34" s="33"/>
    </row>
    <row r="35" spans="2:11" ht="44.25" customHeight="1" x14ac:dyDescent="0.35">
      <c r="B35" s="215" t="s">
        <v>92</v>
      </c>
      <c r="C35" s="218" t="s">
        <v>205</v>
      </c>
      <c r="D35" s="75" t="s">
        <v>202</v>
      </c>
      <c r="E35" s="221"/>
      <c r="F35" s="76">
        <f>F23*45%</f>
        <v>-64568700</v>
      </c>
      <c r="H35" s="33"/>
      <c r="I35" s="33"/>
      <c r="J35" s="33"/>
      <c r="K35" s="33"/>
    </row>
    <row r="36" spans="2:11" ht="43.5" customHeight="1" x14ac:dyDescent="0.35">
      <c r="B36" s="216"/>
      <c r="C36" s="219"/>
      <c r="D36" s="77" t="s">
        <v>243</v>
      </c>
      <c r="E36" s="222"/>
      <c r="F36" s="78">
        <f>F25*2%</f>
        <v>-2608836.36</v>
      </c>
      <c r="H36" s="33"/>
      <c r="I36" s="33"/>
      <c r="J36" s="33"/>
      <c r="K36" s="33"/>
    </row>
    <row r="37" spans="2:11" ht="24" customHeight="1" x14ac:dyDescent="0.35">
      <c r="B37" s="217"/>
      <c r="C37" s="220"/>
      <c r="D37" s="223" t="s">
        <v>217</v>
      </c>
      <c r="E37" s="224"/>
      <c r="F37" s="79">
        <f>F35+F36</f>
        <v>-67177536.359999999</v>
      </c>
      <c r="H37" s="33"/>
      <c r="I37" s="33"/>
      <c r="J37" s="33"/>
      <c r="K37" s="33"/>
    </row>
    <row r="38" spans="2:11" ht="28" x14ac:dyDescent="0.35">
      <c r="B38" s="67" t="s">
        <v>108</v>
      </c>
      <c r="C38" s="68" t="s">
        <v>206</v>
      </c>
      <c r="D38" s="71" t="s">
        <v>103</v>
      </c>
      <c r="E38" s="72"/>
      <c r="F38" s="24">
        <f>F23*5%</f>
        <v>-7174300</v>
      </c>
    </row>
    <row r="39" spans="2:11" ht="31.5" customHeight="1" thickBot="1" x14ac:dyDescent="0.4">
      <c r="B39" s="210" t="s">
        <v>93</v>
      </c>
      <c r="C39" s="211"/>
      <c r="D39" s="211"/>
      <c r="E39" s="212"/>
      <c r="F39" s="80">
        <f>F29+F30+F31+F32+F33+F34+F37+F38</f>
        <v>-146094836.36000001</v>
      </c>
      <c r="H39" s="33"/>
      <c r="I39" s="33"/>
      <c r="J39" s="33"/>
      <c r="K39" s="33"/>
    </row>
    <row r="41" spans="2:11" ht="18" customHeight="1" x14ac:dyDescent="0.35">
      <c r="E41" s="225" t="s">
        <v>211</v>
      </c>
      <c r="F41" s="225"/>
    </row>
    <row r="42" spans="2:11" x14ac:dyDescent="0.35">
      <c r="E42" s="226" t="s">
        <v>212</v>
      </c>
      <c r="F42" s="226"/>
    </row>
    <row r="43" spans="2:11" x14ac:dyDescent="0.35">
      <c r="G43" s="28"/>
    </row>
    <row r="44" spans="2:11" x14ac:dyDescent="0.35">
      <c r="G44" s="28"/>
    </row>
    <row r="45" spans="2:11" x14ac:dyDescent="0.35">
      <c r="G45" s="28"/>
    </row>
    <row r="46" spans="2:11" x14ac:dyDescent="0.35">
      <c r="G46" s="28"/>
    </row>
    <row r="47" spans="2:11" x14ac:dyDescent="0.35">
      <c r="G47" s="28"/>
    </row>
    <row r="48" spans="2:11" s="81" customFormat="1" ht="16.5" x14ac:dyDescent="0.35">
      <c r="C48" s="82"/>
      <c r="D48" s="82"/>
      <c r="E48" s="83"/>
      <c r="F48" s="28"/>
      <c r="G48" s="28"/>
      <c r="H48" s="84"/>
      <c r="I48" s="84"/>
      <c r="J48" s="84"/>
      <c r="K48" s="84"/>
    </row>
    <row r="49" spans="1:16" x14ac:dyDescent="0.35">
      <c r="G49" s="28"/>
    </row>
    <row r="50" spans="1:16" x14ac:dyDescent="0.35">
      <c r="G50" s="28"/>
    </row>
    <row r="51" spans="1:16" x14ac:dyDescent="0.35">
      <c r="G51" s="28"/>
    </row>
    <row r="52" spans="1:16" x14ac:dyDescent="0.35">
      <c r="G52" s="28"/>
    </row>
    <row r="53" spans="1:16" x14ac:dyDescent="0.35">
      <c r="G53" s="28"/>
    </row>
    <row r="54" spans="1:16" s="85" customFormat="1" x14ac:dyDescent="0.35">
      <c r="A54" s="30"/>
      <c r="B54" s="30"/>
      <c r="C54" s="26"/>
      <c r="D54" s="26"/>
      <c r="E54" s="27"/>
      <c r="F54" s="28"/>
      <c r="G54" s="28"/>
      <c r="H54" s="29"/>
      <c r="I54" s="29"/>
      <c r="J54" s="29"/>
      <c r="K54" s="29"/>
      <c r="L54" s="30"/>
      <c r="M54" s="30"/>
      <c r="N54" s="30"/>
      <c r="O54" s="30"/>
      <c r="P54" s="30"/>
    </row>
    <row r="55" spans="1:16" s="85" customFormat="1" x14ac:dyDescent="0.35">
      <c r="A55" s="30"/>
      <c r="B55" s="30"/>
      <c r="C55" s="26"/>
      <c r="D55" s="26"/>
      <c r="E55" s="27"/>
      <c r="F55" s="28"/>
      <c r="G55" s="28"/>
      <c r="H55" s="29"/>
      <c r="I55" s="29"/>
      <c r="J55" s="29"/>
      <c r="K55" s="29"/>
      <c r="L55" s="30"/>
      <c r="M55" s="30"/>
      <c r="N55" s="30"/>
      <c r="O55" s="30"/>
      <c r="P55" s="30"/>
    </row>
    <row r="56" spans="1:16" s="85" customFormat="1" x14ac:dyDescent="0.35">
      <c r="A56" s="213"/>
      <c r="B56" s="213"/>
      <c r="C56" s="213"/>
      <c r="D56" s="213"/>
      <c r="E56" s="213"/>
      <c r="F56" s="213"/>
      <c r="G56" s="213"/>
      <c r="H56" s="29"/>
      <c r="I56" s="29"/>
      <c r="J56" s="29"/>
      <c r="K56" s="29"/>
      <c r="L56" s="30"/>
      <c r="M56" s="30"/>
      <c r="N56" s="30"/>
      <c r="O56" s="30"/>
      <c r="P56" s="30"/>
    </row>
    <row r="57" spans="1:16" s="85" customFormat="1" x14ac:dyDescent="0.35">
      <c r="A57" s="213"/>
      <c r="B57" s="213"/>
      <c r="C57" s="213"/>
      <c r="D57" s="213"/>
      <c r="E57" s="213"/>
      <c r="F57" s="213"/>
      <c r="G57" s="213"/>
      <c r="H57" s="29"/>
      <c r="I57" s="29"/>
      <c r="J57" s="29"/>
      <c r="K57" s="29"/>
      <c r="L57" s="30"/>
      <c r="M57" s="30"/>
      <c r="N57" s="30"/>
      <c r="O57" s="30"/>
      <c r="P57" s="30"/>
    </row>
  </sheetData>
  <mergeCells count="26">
    <mergeCell ref="E42:F42"/>
    <mergeCell ref="A56:G56"/>
    <mergeCell ref="A57:G57"/>
    <mergeCell ref="L20:M20"/>
    <mergeCell ref="C21:D21"/>
    <mergeCell ref="C23:D23"/>
    <mergeCell ref="B39:E39"/>
    <mergeCell ref="E41:F41"/>
    <mergeCell ref="B35:B37"/>
    <mergeCell ref="C35:C37"/>
    <mergeCell ref="E35:E36"/>
    <mergeCell ref="D37:E37"/>
    <mergeCell ref="C19:D19"/>
    <mergeCell ref="C22:D22"/>
    <mergeCell ref="C20:D20"/>
    <mergeCell ref="C3:F4"/>
    <mergeCell ref="C5:F5"/>
    <mergeCell ref="C7:E7"/>
    <mergeCell ref="C8:E8"/>
    <mergeCell ref="C9:D9"/>
    <mergeCell ref="E9:F9"/>
    <mergeCell ref="C10:D10"/>
    <mergeCell ref="C11:D11"/>
    <mergeCell ref="C12:D12"/>
    <mergeCell ref="C14:D14"/>
    <mergeCell ref="C16:D16"/>
  </mergeCells>
  <dataValidations count="2">
    <dataValidation type="list" allowBlank="1" showInputMessage="1" showErrorMessage="1" sqref="F7" xr:uid="{00000000-0002-0000-0500-000000000000}">
      <formula1>"Cá nhân, Doanh nghiệp"</formula1>
    </dataValidation>
    <dataValidation type="list" allowBlank="1" showInputMessage="1" showErrorMessage="1" sqref="F8" xr:uid="{00000000-0002-0000-0500-000001000000}">
      <formula1>"CT4"</formula1>
    </dataValidation>
  </dataValidations>
  <pageMargins left="0.7" right="0.7" top="0.75" bottom="0.75" header="0.3" footer="0.3"/>
  <pageSetup paperSize="9" scale="64" orientation="portrait" r:id="rId1"/>
  <rowBreaks count="1" manualBreakCount="1">
    <brk id="49" max="16383" man="1"/>
  </rowBreaks>
  <colBreaks count="1" manualBreakCount="1">
    <brk id="7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Bảng tính giá từng căn</vt:lpstr>
      <vt:lpstr>Nếu không CK 1%</vt:lpstr>
      <vt:lpstr>NƯỚC NGOÀI</vt:lpstr>
      <vt:lpstr>Sheet2</vt:lpstr>
      <vt:lpstr>Bảng hàng CT4 tổng hợp</vt:lpstr>
      <vt:lpstr>NV AGAPE</vt:lpstr>
      <vt:lpstr>'Bảng tính giá từng căn'!Print_Area</vt:lpstr>
      <vt:lpstr>'NƯỚC NGOÀI'!Print_Area</vt:lpstr>
      <vt:lpstr>'NV AGAPE'!Print_Area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2023-06-23T07:34:04Z</cp:lastPrinted>
  <dcterms:created xsi:type="dcterms:W3CDTF">2022-06-14T03:30:32Z</dcterms:created>
  <dcterms:modified xsi:type="dcterms:W3CDTF">2023-07-05T10:23:41Z</dcterms:modified>
</cp:coreProperties>
</file>