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Máy tính\"/>
    </mc:Choice>
  </mc:AlternateContent>
  <bookViews>
    <workbookView xWindow="0" yWindow="0" windowWidth="19545" windowHeight="11580"/>
  </bookViews>
  <sheets>
    <sheet name="PTG" sheetId="1" r:id="rId1"/>
    <sheet name="PTG (2)" sheetId="3" state="hidden" r:id="rId2"/>
    <sheet name="Bảng hàng 09-06-25" sheetId="2" r:id="rId3"/>
    <sheet name="Banghangtong (2)" sheetId="5" state="hidden" r:id="rId4"/>
    <sheet name="9can" sheetId="4" state="hidden" r:id="rId5"/>
  </sheets>
  <definedNames>
    <definedName name="_xlnm._FilterDatabase" localSheetId="2" hidden="1">'Bảng hàng 09-06-25'!$A$3:$P$12</definedName>
    <definedName name="_xlnm._FilterDatabase" localSheetId="3" hidden="1">'Banghangtong (2)'!$A$3:$O$80</definedName>
    <definedName name="_xlnm.Print_Area" localSheetId="4">'9can'!$A$2:$G$11</definedName>
    <definedName name="_xlnm.Print_Area" localSheetId="2">'Bảng hàng 09-06-25'!$A$1:$O$12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39" i="1" s="1"/>
  <c r="E14" i="1"/>
  <c r="E13" i="1"/>
  <c r="E12" i="1"/>
  <c r="E11" i="1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17" i="2" l="1"/>
  <c r="J18" i="2"/>
  <c r="J12" i="2" l="1"/>
  <c r="J13" i="2"/>
  <c r="J14" i="2"/>
  <c r="J15" i="2"/>
  <c r="J16" i="2"/>
  <c r="J19" i="2"/>
  <c r="J20" i="2"/>
  <c r="N78" i="5" l="1"/>
  <c r="I78" i="5"/>
  <c r="D78" i="5"/>
  <c r="J77" i="5"/>
  <c r="M76" i="5"/>
  <c r="J76" i="5"/>
  <c r="M75" i="5"/>
  <c r="J75" i="5"/>
  <c r="M74" i="5"/>
  <c r="J74" i="5"/>
  <c r="M73" i="5"/>
  <c r="J73" i="5"/>
  <c r="M72" i="5"/>
  <c r="J72" i="5"/>
  <c r="M71" i="5"/>
  <c r="J71" i="5"/>
  <c r="M70" i="5"/>
  <c r="J70" i="5"/>
  <c r="M69" i="5"/>
  <c r="J69" i="5"/>
  <c r="M68" i="5"/>
  <c r="J68" i="5"/>
  <c r="M67" i="5"/>
  <c r="J67" i="5"/>
  <c r="M66" i="5"/>
  <c r="J66" i="5"/>
  <c r="M65" i="5"/>
  <c r="J65" i="5"/>
  <c r="M64" i="5"/>
  <c r="J64" i="5"/>
  <c r="M63" i="5"/>
  <c r="J63" i="5"/>
  <c r="M62" i="5"/>
  <c r="J62" i="5"/>
  <c r="J61" i="5"/>
  <c r="M60" i="5"/>
  <c r="J60" i="5"/>
  <c r="M59" i="5"/>
  <c r="J59" i="5"/>
  <c r="M58" i="5"/>
  <c r="J58" i="5"/>
  <c r="M57" i="5"/>
  <c r="J57" i="5"/>
  <c r="M56" i="5"/>
  <c r="J56" i="5"/>
  <c r="M55" i="5"/>
  <c r="J55" i="5"/>
  <c r="M54" i="5"/>
  <c r="J54" i="5"/>
  <c r="M53" i="5"/>
  <c r="J53" i="5"/>
  <c r="M52" i="5"/>
  <c r="J52" i="5"/>
  <c r="M51" i="5"/>
  <c r="J51" i="5"/>
  <c r="M50" i="5"/>
  <c r="J50" i="5"/>
  <c r="M49" i="5"/>
  <c r="J49" i="5"/>
  <c r="M48" i="5"/>
  <c r="J48" i="5"/>
  <c r="M47" i="5"/>
  <c r="J47" i="5"/>
  <c r="M46" i="5"/>
  <c r="J46" i="5"/>
  <c r="M45" i="5"/>
  <c r="J45" i="5"/>
  <c r="M44" i="5"/>
  <c r="J44" i="5"/>
  <c r="M43" i="5"/>
  <c r="J43" i="5"/>
  <c r="M42" i="5"/>
  <c r="J42" i="5"/>
  <c r="M41" i="5"/>
  <c r="J41" i="5"/>
  <c r="M40" i="5"/>
  <c r="J40" i="5"/>
  <c r="M39" i="5"/>
  <c r="J39" i="5"/>
  <c r="M38" i="5"/>
  <c r="J38" i="5"/>
  <c r="M37" i="5"/>
  <c r="J37" i="5"/>
  <c r="J36" i="5"/>
  <c r="J35" i="5"/>
  <c r="M34" i="5"/>
  <c r="J34" i="5"/>
  <c r="J33" i="5"/>
  <c r="M32" i="5"/>
  <c r="J32" i="5"/>
  <c r="M31" i="5"/>
  <c r="J31" i="5"/>
  <c r="J30" i="5"/>
  <c r="J29" i="5"/>
  <c r="M28" i="5"/>
  <c r="J28" i="5"/>
  <c r="J27" i="5"/>
  <c r="J26" i="5"/>
  <c r="J25" i="5"/>
  <c r="J24" i="5"/>
  <c r="M23" i="5"/>
  <c r="J23" i="5"/>
  <c r="J22" i="5"/>
  <c r="J21" i="5"/>
  <c r="M20" i="5"/>
  <c r="J20" i="5"/>
  <c r="J19" i="5"/>
  <c r="M18" i="5"/>
  <c r="J18" i="5"/>
  <c r="M17" i="5"/>
  <c r="J17" i="5"/>
  <c r="M16" i="5"/>
  <c r="J16" i="5"/>
  <c r="M15" i="5"/>
  <c r="J15" i="5"/>
  <c r="J14" i="5"/>
  <c r="M13" i="5"/>
  <c r="J13" i="5"/>
  <c r="M12" i="5"/>
  <c r="J12" i="5"/>
  <c r="M11" i="5"/>
  <c r="J11" i="5"/>
  <c r="M10" i="5"/>
  <c r="J10" i="5"/>
  <c r="M9" i="5"/>
  <c r="J9" i="5"/>
  <c r="M8" i="5"/>
  <c r="J8" i="5"/>
  <c r="M7" i="5"/>
  <c r="J7" i="5"/>
  <c r="M6" i="5"/>
  <c r="J6" i="5"/>
  <c r="M5" i="5"/>
  <c r="M78" i="5" s="1"/>
  <c r="J5" i="5"/>
  <c r="J4" i="5"/>
  <c r="M4" i="2"/>
  <c r="M5" i="2"/>
  <c r="M6" i="2"/>
  <c r="M7" i="2"/>
  <c r="M8" i="2"/>
  <c r="M9" i="2"/>
  <c r="M10" i="2"/>
  <c r="M11" i="2"/>
  <c r="N12" i="2"/>
  <c r="E65" i="1"/>
  <c r="E17" i="1"/>
  <c r="E18" i="1" s="1"/>
  <c r="C8" i="1" l="1"/>
  <c r="C7" i="1"/>
  <c r="M12" i="2"/>
  <c r="J11" i="2"/>
  <c r="J10" i="2"/>
  <c r="J5" i="2"/>
  <c r="J4" i="2"/>
  <c r="E25" i="1" l="1"/>
  <c r="E42" i="1" s="1"/>
  <c r="E38" i="1"/>
  <c r="D24" i="3"/>
  <c r="D9" i="3"/>
  <c r="D8" i="3"/>
  <c r="D28" i="3" s="1"/>
  <c r="D7" i="3"/>
  <c r="D27" i="3" s="1"/>
  <c r="D6" i="3"/>
  <c r="D26" i="3" s="1"/>
  <c r="D5" i="3"/>
  <c r="D25" i="3" s="1"/>
  <c r="D10" i="3" l="1"/>
  <c r="D11" i="3"/>
  <c r="D29" i="3"/>
  <c r="J6" i="2"/>
  <c r="J7" i="2"/>
  <c r="J8" i="2"/>
  <c r="J9" i="2"/>
  <c r="E33" i="1"/>
  <c r="D30" i="3" l="1"/>
  <c r="D31" i="3" s="1"/>
  <c r="D12" i="3"/>
  <c r="D13" i="3" s="1"/>
  <c r="E37" i="1"/>
  <c r="E35" i="1"/>
  <c r="E36" i="1"/>
  <c r="E34" i="1" l="1"/>
  <c r="E40" i="1"/>
  <c r="D35" i="3"/>
  <c r="D37" i="3"/>
  <c r="D34" i="3"/>
  <c r="D19" i="3"/>
  <c r="D20" i="3"/>
  <c r="D18" i="3"/>
  <c r="D17" i="3"/>
  <c r="D16" i="3"/>
  <c r="E44" i="1" l="1"/>
  <c r="E45" i="1"/>
  <c r="E46" i="1"/>
  <c r="E43" i="1"/>
  <c r="E47" i="1"/>
  <c r="E20" i="1"/>
  <c r="E22" i="1" s="1"/>
  <c r="D21" i="3"/>
  <c r="D38" i="3"/>
  <c r="E48" i="1" l="1"/>
  <c r="E26" i="1"/>
  <c r="E30" i="1"/>
  <c r="E27" i="1"/>
  <c r="E29" i="1"/>
  <c r="E28" i="1"/>
  <c r="E31" i="1" l="1"/>
  <c r="F31" i="1" s="1"/>
</calcChain>
</file>

<file path=xl/comments1.xml><?xml version="1.0" encoding="utf-8"?>
<comments xmlns="http://schemas.openxmlformats.org/spreadsheetml/2006/main">
  <authors>
    <author>Tham</author>
  </authors>
  <commentList>
    <comment ref="F31" authorId="0" shapeId="0">
      <text>
        <r>
          <rPr>
            <b/>
            <sz val="9"/>
            <color indexed="81"/>
            <rFont val="Tahoma"/>
            <family val="2"/>
          </rPr>
          <t>Tham:</t>
        </r>
        <r>
          <rPr>
            <sz val="9"/>
            <color indexed="81"/>
            <rFont val="Tahoma"/>
            <family val="2"/>
          </rPr>
          <t xml:space="preserve">
Nếu ô này khác 0 thì thêm/bớt số tiền vào đợt thanh toán đợt cuối 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Tham:</t>
        </r>
        <r>
          <rPr>
            <sz val="9"/>
            <color indexed="81"/>
            <rFont val="Tahoma"/>
            <family val="2"/>
          </rPr>
          <t xml:space="preserve">
Nếu khách chọn CS này thì nhập 1, còn k thì nhập 0</t>
        </r>
      </text>
    </comment>
  </commentList>
</comments>
</file>

<file path=xl/sharedStrings.xml><?xml version="1.0" encoding="utf-8"?>
<sst xmlns="http://schemas.openxmlformats.org/spreadsheetml/2006/main" count="886" uniqueCount="335">
  <si>
    <t>Diện tích</t>
  </si>
  <si>
    <t xml:space="preserve">Mã lô </t>
  </si>
  <si>
    <t>GIÁ BÁN(gồm vat, chưa bào gồm chiết khấu)</t>
  </si>
  <si>
    <t>CHÍNH SÁCH ƯU ĐÃI</t>
  </si>
  <si>
    <t>Chính sách Ealy Bird (CK 1%)</t>
  </si>
  <si>
    <t>CK thanh toán theo tiến độ (5%)</t>
  </si>
  <si>
    <t>TỔNG GIÁ BÁN SAU CHIẾT KHẤU + ƯU ĐÃI</t>
  </si>
  <si>
    <t>Đợt</t>
  </si>
  <si>
    <t>Thời gian</t>
  </si>
  <si>
    <t>Nội dung</t>
  </si>
  <si>
    <t>Đợt 1</t>
  </si>
  <si>
    <t>Đợt 2</t>
  </si>
  <si>
    <t>Đợt 3</t>
  </si>
  <si>
    <t>Đợt 4</t>
  </si>
  <si>
    <t>Đợt 5</t>
  </si>
  <si>
    <t>Đợt 0</t>
  </si>
  <si>
    <t>Đặt cọc</t>
  </si>
  <si>
    <t>Thông báo nhận GCN</t>
  </si>
  <si>
    <t>LK23</t>
  </si>
  <si>
    <r>
      <t xml:space="preserve">Tổng </t>
    </r>
    <r>
      <rPr>
        <b/>
        <sz val="11"/>
        <color theme="1"/>
        <rFont val="Times New Roman"/>
        <family val="1"/>
      </rPr>
      <t>CHIẾT KHẤU</t>
    </r>
  </si>
  <si>
    <t>Hướng</t>
  </si>
  <si>
    <t>Nhập thông tin</t>
  </si>
  <si>
    <t>TỔNG</t>
  </si>
  <si>
    <t>Bàn giao nhà dự kiến tháng 1/2025</t>
  </si>
  <si>
    <r>
      <t xml:space="preserve">Thông báo nhận nhà </t>
    </r>
    <r>
      <rPr>
        <b/>
        <sz val="11"/>
        <color theme="1"/>
        <rFont val="Times New Roman"/>
        <family val="1"/>
      </rPr>
      <t>dự kiến 1/2025</t>
    </r>
  </si>
  <si>
    <t>Đường nội khu 11m</t>
  </si>
  <si>
    <t>ĐB</t>
  </si>
  <si>
    <t>G2</t>
  </si>
  <si>
    <t>LK73</t>
  </si>
  <si>
    <t>G2M</t>
  </si>
  <si>
    <t>LK72</t>
  </si>
  <si>
    <t>LK71</t>
  </si>
  <si>
    <t>LK70</t>
  </si>
  <si>
    <t>G3</t>
  </si>
  <si>
    <t>LK69</t>
  </si>
  <si>
    <t>TN</t>
  </si>
  <si>
    <t>G3M</t>
  </si>
  <si>
    <t>LK68</t>
  </si>
  <si>
    <t>LK67</t>
  </si>
  <si>
    <t>LK66</t>
  </si>
  <si>
    <t>LK65</t>
  </si>
  <si>
    <t>LK64</t>
  </si>
  <si>
    <t>E8</t>
  </si>
  <si>
    <t>LK45</t>
  </si>
  <si>
    <t>E7</t>
  </si>
  <si>
    <t>LK44</t>
  </si>
  <si>
    <t>E6</t>
  </si>
  <si>
    <t>LK43</t>
  </si>
  <si>
    <t>TB</t>
  </si>
  <si>
    <t>E1</t>
  </si>
  <si>
    <t>LK38</t>
  </si>
  <si>
    <t>ĐN</t>
  </si>
  <si>
    <t>D10</t>
  </si>
  <si>
    <t>LK37</t>
  </si>
  <si>
    <t>D9</t>
  </si>
  <si>
    <t>LK36</t>
  </si>
  <si>
    <t>C5</t>
  </si>
  <si>
    <t>LK27</t>
  </si>
  <si>
    <t>C4</t>
  </si>
  <si>
    <t>LK26</t>
  </si>
  <si>
    <t>C3</t>
  </si>
  <si>
    <t>LK25</t>
  </si>
  <si>
    <t>C2</t>
  </si>
  <si>
    <t>LK24</t>
  </si>
  <si>
    <t>ĐN-TN</t>
  </si>
  <si>
    <t>C1</t>
  </si>
  <si>
    <t>B5</t>
  </si>
  <si>
    <t>LK22</t>
  </si>
  <si>
    <t>B4</t>
  </si>
  <si>
    <t>LK21</t>
  </si>
  <si>
    <t>B3</t>
  </si>
  <si>
    <t>LK20</t>
  </si>
  <si>
    <t>B2M</t>
  </si>
  <si>
    <t>LK19</t>
  </si>
  <si>
    <t>B2</t>
  </si>
  <si>
    <t>LK18</t>
  </si>
  <si>
    <t>LK17</t>
  </si>
  <si>
    <t>LK16</t>
  </si>
  <si>
    <t>LK15</t>
  </si>
  <si>
    <t>LK14</t>
  </si>
  <si>
    <t>B1</t>
  </si>
  <si>
    <t>LK13</t>
  </si>
  <si>
    <t>Hướng cửa chính</t>
  </si>
  <si>
    <t>Mặt tiền
(m)</t>
  </si>
  <si>
    <t>Diện tích lô đất (m2)</t>
  </si>
  <si>
    <t>Mẫu nhà</t>
  </si>
  <si>
    <t>Mã căn</t>
  </si>
  <si>
    <t>TT</t>
  </si>
  <si>
    <t xml:space="preserve">Đường </t>
  </si>
  <si>
    <t>Tổng DT sàn XĐ</t>
  </si>
  <si>
    <t>STT</t>
  </si>
  <si>
    <r>
      <rPr>
        <b/>
        <sz val="11"/>
        <color theme="1"/>
        <rFont val="Times New Roman"/>
        <family val="1"/>
      </rPr>
      <t xml:space="preserve">Ngân hàng cho vay: Dự kiến MB và VCB
Phương án vay:
</t>
    </r>
    <r>
      <rPr>
        <sz val="11"/>
        <color theme="1"/>
        <rFont val="Times New Roman"/>
        <family val="1"/>
      </rPr>
      <t xml:space="preserve">- Hỗ trợ lãi suất: </t>
    </r>
    <r>
      <rPr>
        <b/>
        <sz val="11"/>
        <color theme="1"/>
        <rFont val="Times New Roman"/>
        <family val="1"/>
      </rPr>
      <t>0%</t>
    </r>
    <r>
      <rPr>
        <sz val="11"/>
        <color theme="1"/>
        <rFont val="Times New Roman"/>
        <family val="1"/>
      </rPr>
      <t xml:space="preserve"> trong</t>
    </r>
    <r>
      <rPr>
        <b/>
        <sz val="11"/>
        <color theme="1"/>
        <rFont val="Times New Roman"/>
        <family val="1"/>
      </rPr>
      <t xml:space="preserve"> 12</t>
    </r>
    <r>
      <rPr>
        <sz val="11"/>
        <color theme="1"/>
        <rFont val="Times New Roman"/>
        <family val="1"/>
      </rPr>
      <t xml:space="preserve"> tháng, sau thời gian hỗ trợ lãi suất khách hàng tự chi trả theo lãi suất của ngân hàng từng thời điểm.
- Mức dư nợ được CĐT hỗ trợ lãi suất: </t>
    </r>
    <r>
      <rPr>
        <b/>
        <sz val="11"/>
        <color theme="1"/>
        <rFont val="Times New Roman"/>
        <family val="1"/>
      </rPr>
      <t>65%</t>
    </r>
    <r>
      <rPr>
        <sz val="11"/>
        <color theme="1"/>
        <rFont val="Times New Roman"/>
        <family val="1"/>
      </rPr>
      <t xml:space="preserve"> giá bán sản phẩm
- Ân hạn nợ gốc: Theo thông báo của ngân hàng.
- Phí trả nợ trước hạn: Theo thông báo của ngân hàng.</t>
    </r>
  </si>
  <si>
    <t>I. PHƯƠNG THỨC THANH TOÁN TIÊU CHUẨN</t>
  </si>
  <si>
    <t>II. PHƯƠNG THỨC THANH TOÁN NHẬN HỖ TRỢ LÃI SUẤT 0%</t>
  </si>
  <si>
    <r>
      <t xml:space="preserve">Ký HĐMB </t>
    </r>
    <r>
      <rPr>
        <b/>
        <sz val="11"/>
        <color theme="1"/>
        <rFont val="Times New Roman"/>
        <family val="1"/>
      </rPr>
      <t>dự kiến 05/09/2024</t>
    </r>
  </si>
  <si>
    <r>
      <t xml:space="preserve">Sau </t>
    </r>
    <r>
      <rPr>
        <b/>
        <sz val="11"/>
        <color theme="1"/>
        <rFont val="Times New Roman"/>
        <family val="1"/>
      </rPr>
      <t>45</t>
    </r>
    <r>
      <rPr>
        <sz val="11"/>
        <color theme="1"/>
        <rFont val="Times New Roman"/>
        <family val="1"/>
      </rPr>
      <t xml:space="preserve"> ngày kể từ ngày ký HĐMB</t>
    </r>
  </si>
  <si>
    <r>
      <t xml:space="preserve">Sau </t>
    </r>
    <r>
      <rPr>
        <b/>
        <sz val="11"/>
        <color theme="1"/>
        <rFont val="Times New Roman"/>
        <family val="1"/>
      </rPr>
      <t>90</t>
    </r>
    <r>
      <rPr>
        <sz val="11"/>
        <color theme="1"/>
        <rFont val="Times New Roman"/>
        <family val="1"/>
      </rPr>
      <t xml:space="preserve"> ngày kể từ ngày ký HĐMB</t>
    </r>
  </si>
  <si>
    <r>
      <t xml:space="preserve">Chính sách Ealy Bird </t>
    </r>
    <r>
      <rPr>
        <b/>
        <sz val="11"/>
        <color theme="1"/>
        <rFont val="Times New Roman"/>
        <family val="1"/>
      </rPr>
      <t>(CK 1%)</t>
    </r>
  </si>
  <si>
    <r>
      <t xml:space="preserve">Đóng </t>
    </r>
    <r>
      <rPr>
        <b/>
        <sz val="11"/>
        <color theme="1"/>
        <rFont val="Times New Roman"/>
        <family val="1"/>
      </rPr>
      <t>30%</t>
    </r>
    <r>
      <rPr>
        <sz val="11"/>
        <color theme="1"/>
        <rFont val="Times New Roman"/>
        <family val="1"/>
      </rPr>
      <t xml:space="preserve"> (gồm cọc)</t>
    </r>
  </si>
  <si>
    <r>
      <t xml:space="preserve">Đóng </t>
    </r>
    <r>
      <rPr>
        <b/>
        <sz val="11"/>
        <color theme="1"/>
        <rFont val="Times New Roman"/>
        <family val="1"/>
      </rPr>
      <t>20%</t>
    </r>
  </si>
  <si>
    <r>
      <t xml:space="preserve">Đóng </t>
    </r>
    <r>
      <rPr>
        <b/>
        <sz val="11"/>
        <color theme="1"/>
        <rFont val="Times New Roman"/>
        <family val="1"/>
      </rPr>
      <t>25%</t>
    </r>
  </si>
  <si>
    <r>
      <t xml:space="preserve">Đóng </t>
    </r>
    <r>
      <rPr>
        <b/>
        <sz val="11"/>
        <color theme="1"/>
        <rFont val="Times New Roman"/>
        <family val="1"/>
      </rPr>
      <t>5%</t>
    </r>
  </si>
  <si>
    <r>
      <t xml:space="preserve">Đóng </t>
    </r>
    <r>
      <rPr>
        <b/>
        <sz val="11"/>
        <color theme="1"/>
        <rFont val="Times New Roman"/>
        <family val="1"/>
      </rPr>
      <t>100%</t>
    </r>
  </si>
  <si>
    <t>Mặt tiền</t>
  </si>
  <si>
    <t>Diện tích(m2)</t>
  </si>
  <si>
    <r>
      <t xml:space="preserve">Đóng </t>
    </r>
    <r>
      <rPr>
        <b/>
        <sz val="11"/>
        <color theme="1"/>
        <rFont val="Times New Roman"/>
        <family val="1"/>
      </rPr>
      <t>65%</t>
    </r>
  </si>
  <si>
    <r>
      <t xml:space="preserve">Đóng </t>
    </r>
    <r>
      <rPr>
        <b/>
        <sz val="11"/>
        <color theme="1"/>
        <rFont val="Times New Roman"/>
        <family val="1"/>
      </rPr>
      <t xml:space="preserve">30% </t>
    </r>
    <r>
      <rPr>
        <sz val="11"/>
        <color theme="1"/>
        <rFont val="Times New Roman"/>
        <family val="1"/>
      </rPr>
      <t>(gồm cọc)</t>
    </r>
  </si>
  <si>
    <r>
      <t xml:space="preserve">Ký HĐMB dự kiến </t>
    </r>
    <r>
      <rPr>
        <b/>
        <sz val="11"/>
        <color theme="1"/>
        <rFont val="Times New Roman"/>
        <family val="1"/>
      </rPr>
      <t>05/09/2024</t>
    </r>
  </si>
  <si>
    <r>
      <t xml:space="preserve">Sau </t>
    </r>
    <r>
      <rPr>
        <b/>
        <sz val="11"/>
        <color theme="1"/>
        <rFont val="Times New Roman"/>
        <family val="1"/>
      </rPr>
      <t xml:space="preserve">45 </t>
    </r>
    <r>
      <rPr>
        <sz val="11"/>
        <color theme="1"/>
        <rFont val="Times New Roman"/>
        <family val="1"/>
      </rPr>
      <t>ngày kể từ ngày ký HĐMB
 - ngân hàng giải ngân</t>
    </r>
  </si>
  <si>
    <t>Tổng diện tích sàn xây dựng</t>
  </si>
  <si>
    <t>Tổng Diện tích sàn xây dựng(m2)</t>
  </si>
  <si>
    <t>Số tiền(vnd)</t>
  </si>
  <si>
    <t>BẢNG GIÁ TRẦN GIỎ HÀNG ĐỢT 1 DỰ ÁN HARBOUR CENTER</t>
  </si>
  <si>
    <t>Góc</t>
  </si>
  <si>
    <t>GIÁ TRẦN(vnđ)</t>
  </si>
  <si>
    <t>GIÁ BÁN(gồm vat, chưa bao gồm chiết khấu)</t>
  </si>
  <si>
    <t>PHIẾU TÍNH GIÁ CHÍNH THỨC THAM KHẢO DỰ ÁN HARBOUR CENTER</t>
  </si>
  <si>
    <r>
      <t xml:space="preserve">Đóng </t>
    </r>
    <r>
      <rPr>
        <b/>
        <sz val="11"/>
        <color theme="1"/>
        <rFont val="Times New Roman"/>
        <family val="1"/>
      </rPr>
      <t>30%</t>
    </r>
    <r>
      <rPr>
        <sz val="11"/>
        <color theme="1"/>
        <rFont val="Times New Roman"/>
        <family val="1"/>
      </rPr>
      <t xml:space="preserve"> (đã trừ cọc )</t>
    </r>
  </si>
  <si>
    <t>LK56</t>
  </si>
  <si>
    <t>LK74</t>
  </si>
  <si>
    <t>LK39</t>
  </si>
  <si>
    <t>E2</t>
  </si>
  <si>
    <r>
      <rPr>
        <b/>
        <sz val="11"/>
        <color theme="1"/>
        <rFont val="Times New Roman"/>
        <family val="1"/>
      </rPr>
      <t>60</t>
    </r>
    <r>
      <rPr>
        <sz val="11"/>
        <color theme="1"/>
        <rFont val="Times New Roman"/>
        <family val="1"/>
      </rPr>
      <t xml:space="preserve"> ngày kể từ ngày ký HĐMB</t>
    </r>
  </si>
  <si>
    <t>LK01</t>
  </si>
  <si>
    <t>A1</t>
  </si>
  <si>
    <t>Đường Lê Lai</t>
  </si>
  <si>
    <t>Lk02</t>
  </si>
  <si>
    <t>A2</t>
  </si>
  <si>
    <t>LK03</t>
  </si>
  <si>
    <t>A3</t>
  </si>
  <si>
    <t>LK04</t>
  </si>
  <si>
    <t>A4</t>
  </si>
  <si>
    <t>LK05</t>
  </si>
  <si>
    <t>A5</t>
  </si>
  <si>
    <t>LK06</t>
  </si>
  <si>
    <t>A6</t>
  </si>
  <si>
    <t>LK07</t>
  </si>
  <si>
    <t>A7</t>
  </si>
  <si>
    <t>LK08</t>
  </si>
  <si>
    <t>A8</t>
  </si>
  <si>
    <t>LK09</t>
  </si>
  <si>
    <t>A9A</t>
  </si>
  <si>
    <t>LK10</t>
  </si>
  <si>
    <t>A9M</t>
  </si>
  <si>
    <t>LK11</t>
  </si>
  <si>
    <t>A9</t>
  </si>
  <si>
    <t>LK12</t>
  </si>
  <si>
    <t>A10</t>
  </si>
  <si>
    <t>LK28</t>
  </si>
  <si>
    <t>D1</t>
  </si>
  <si>
    <t>LK29</t>
  </si>
  <si>
    <t>D2</t>
  </si>
  <si>
    <t>LK30</t>
  </si>
  <si>
    <t>D3</t>
  </si>
  <si>
    <t>LK31</t>
  </si>
  <si>
    <t>D4</t>
  </si>
  <si>
    <t>LK32</t>
  </si>
  <si>
    <t>D5</t>
  </si>
  <si>
    <t>LK33</t>
  </si>
  <si>
    <t>D6</t>
  </si>
  <si>
    <t>LK34</t>
  </si>
  <si>
    <t>D7</t>
  </si>
  <si>
    <t>LK35</t>
  </si>
  <si>
    <t>D8</t>
  </si>
  <si>
    <t>LK40</t>
  </si>
  <si>
    <t>E3</t>
  </si>
  <si>
    <t>LK41</t>
  </si>
  <si>
    <t>E4</t>
  </si>
  <si>
    <t>LK42</t>
  </si>
  <si>
    <t>E5</t>
  </si>
  <si>
    <t>LK46</t>
  </si>
  <si>
    <t>F1</t>
  </si>
  <si>
    <t>LK47</t>
  </si>
  <si>
    <t>F2</t>
  </si>
  <si>
    <t>LK48</t>
  </si>
  <si>
    <t>F2M</t>
  </si>
  <si>
    <t>LK49</t>
  </si>
  <si>
    <t>F2A</t>
  </si>
  <si>
    <t>LK50</t>
  </si>
  <si>
    <t>F3</t>
  </si>
  <si>
    <t>LK51</t>
  </si>
  <si>
    <t>G1</t>
  </si>
  <si>
    <t>LK52</t>
  </si>
  <si>
    <t>LK53</t>
  </si>
  <si>
    <t>LK54</t>
  </si>
  <si>
    <t>LK55</t>
  </si>
  <si>
    <t>LK57</t>
  </si>
  <si>
    <t>LK58</t>
  </si>
  <si>
    <t>LK59</t>
  </si>
  <si>
    <t>LK60</t>
  </si>
  <si>
    <t>LK61</t>
  </si>
  <si>
    <t>LK62</t>
  </si>
  <si>
    <t>G1M</t>
  </si>
  <si>
    <t>LK63</t>
  </si>
  <si>
    <t>G4</t>
  </si>
  <si>
    <t>G4M</t>
  </si>
  <si>
    <t>Tổng</t>
  </si>
  <si>
    <t xml:space="preserve">Đơn giá trần sản phẩm tiền đất + xây dựng đã gồm vat (VNĐ) 
</t>
  </si>
  <si>
    <t xml:space="preserve">Tổng giá trần sản phẩm tiền đất + xây dựng đã gồm vat (VNĐ) - chưa chiết khấu
</t>
  </si>
  <si>
    <t>Tiền chiết khấu</t>
  </si>
  <si>
    <t>Tổng Giá sau chiết khấu</t>
  </si>
  <si>
    <t>Chính sách BH</t>
  </si>
  <si>
    <t>Trước 01/12/2024</t>
  </si>
  <si>
    <t>Sau 01/12/2024</t>
  </si>
  <si>
    <t>LK02</t>
  </si>
  <si>
    <t>Giá cũ</t>
  </si>
  <si>
    <t>Đơn giá cũ</t>
  </si>
  <si>
    <t>Tăng giá 2%</t>
  </si>
  <si>
    <t>Tổng giá trần sản phẩm tiền đất + xây dựng đã gồm vat (VNĐ) 
(Chưa gồm ck )</t>
  </si>
  <si>
    <t>Đơn giá trần sản phẩm tiền đất + xây dựng đã gồm vat (VNĐ) 
(Chưa gồm ck)</t>
  </si>
  <si>
    <t>Ngay khi ký HĐMB</t>
  </si>
  <si>
    <t>Thông báo nhận sổ đỏ</t>
  </si>
  <si>
    <t>Đơn giá sản phẩm tiền đất + xây dựng đã gồm vat (VNĐ) 
(Chưa gồm ck)</t>
  </si>
  <si>
    <t>Tổng giá sản phẩm tiền đất + xây dựng đã gồm vat (VNĐ) 
(Chưa gồm ck )</t>
  </si>
  <si>
    <t>GIÁ BÁN (vnđ)</t>
  </si>
  <si>
    <t>Mở mới 07/01/2025</t>
  </si>
  <si>
    <t>Check Ekip</t>
  </si>
  <si>
    <t>LK14-14</t>
  </si>
  <si>
    <t>LK</t>
  </si>
  <si>
    <t>LK15-5</t>
  </si>
  <si>
    <t>LK15-21</t>
  </si>
  <si>
    <t>LK15-37</t>
  </si>
  <si>
    <t>LK15-38</t>
  </si>
  <si>
    <t>LK5-46</t>
  </si>
  <si>
    <t>LK5-48</t>
  </si>
  <si>
    <t>LK6-36</t>
  </si>
  <si>
    <t>N12A-11</t>
  </si>
  <si>
    <t>N12A-14</t>
  </si>
  <si>
    <t>N14-26</t>
  </si>
  <si>
    <t>N15-06</t>
  </si>
  <si>
    <t>N16-05</t>
  </si>
  <si>
    <t>N18-17</t>
  </si>
  <si>
    <t>N20-12A</t>
  </si>
  <si>
    <t>N22-27</t>
  </si>
  <si>
    <t>N22-34</t>
  </si>
  <si>
    <t>N8-12A</t>
  </si>
  <si>
    <t>N8-15</t>
  </si>
  <si>
    <t>Nam - Bắc</t>
  </si>
  <si>
    <t>Tây</t>
  </si>
  <si>
    <t>Nam</t>
  </si>
  <si>
    <t>Đông</t>
  </si>
  <si>
    <t>Tây- Bắc</t>
  </si>
  <si>
    <t>Đông - Bắc</t>
  </si>
  <si>
    <t>Bắc- Đông</t>
  </si>
  <si>
    <t>Prince Park</t>
  </si>
  <si>
    <t>Swan Lake</t>
  </si>
  <si>
    <t>Queen Park</t>
  </si>
  <si>
    <t>Happy Garden</t>
  </si>
  <si>
    <t>TIẾN ĐỘ THANH TOÁN THỎA THUẬN KÍ QUỸ TÍNH TRÊN GIÁ BAN ĐẦU</t>
  </si>
  <si>
    <t>Đợt thanh toán</t>
  </si>
  <si>
    <t>Tỷ lệ thanh toán</t>
  </si>
  <si>
    <t>Số tiền (VNĐ)</t>
  </si>
  <si>
    <t>Thời điểm thanh toán</t>
  </si>
  <si>
    <t>TTKQ</t>
  </si>
  <si>
    <t>Khi ký bản tự nguyện đặt cọc</t>
  </si>
  <si>
    <t>Trong vòng 10 ngày từ ngày kí Thỏa thuận ký quỹ.</t>
  </si>
  <si>
    <t>Lần 2 TTKQ</t>
  </si>
  <si>
    <t>Trong vòng 20 ngày từ ngày đóng tiền lần 2</t>
  </si>
  <si>
    <r>
      <rPr>
        <b/>
        <sz val="11"/>
        <color theme="1"/>
        <rFont val="Times New Roman"/>
        <family val="1"/>
      </rPr>
      <t>120</t>
    </r>
    <r>
      <rPr>
        <sz val="11"/>
        <color theme="1"/>
        <rFont val="Times New Roman"/>
        <family val="1"/>
      </rPr>
      <t xml:space="preserve"> ngày kể từ ngày ký HĐMB</t>
    </r>
  </si>
  <si>
    <t>Khi có thông báo bàn giao nhà (Bàn giao dự kiến tháng 12/2025)</t>
  </si>
  <si>
    <t>CK 7% cho khách TTTĐ</t>
  </si>
  <si>
    <t>TỔNG (chưa bao gồm 0.5% PBT)</t>
  </si>
  <si>
    <t>BẢNG GIÁ GIỎ HÀNG DỰ ÁN HHNC 2</t>
  </si>
  <si>
    <t>N12A-41</t>
  </si>
  <si>
    <t>N12A-36</t>
  </si>
  <si>
    <t>N14-7</t>
  </si>
  <si>
    <t>N14-5</t>
  </si>
  <si>
    <t>88,0</t>
  </si>
  <si>
    <t>N14-3A</t>
  </si>
  <si>
    <t>N14-19</t>
  </si>
  <si>
    <t>N15-19</t>
  </si>
  <si>
    <t>N15-10</t>
  </si>
  <si>
    <t>N15-25</t>
  </si>
  <si>
    <t>N15-26</t>
  </si>
  <si>
    <t>N15-28</t>
  </si>
  <si>
    <t>N15-3</t>
  </si>
  <si>
    <t>N16-1</t>
  </si>
  <si>
    <t>N16-2</t>
  </si>
  <si>
    <t>N16-3</t>
  </si>
  <si>
    <t>N16-3A</t>
  </si>
  <si>
    <t>N17-6</t>
  </si>
  <si>
    <t>LK11-28</t>
  </si>
  <si>
    <t>LK11-14</t>
  </si>
  <si>
    <t>LK15-11</t>
  </si>
  <si>
    <t>LK15-15</t>
  </si>
  <si>
    <t>LK15-29</t>
  </si>
  <si>
    <t>LK6-37</t>
  </si>
  <si>
    <t>LK6-35</t>
  </si>
  <si>
    <t>LK6-33</t>
  </si>
  <si>
    <t>LK6-21</t>
  </si>
  <si>
    <t>LK6-19</t>
  </si>
  <si>
    <t>LK6-17</t>
  </si>
  <si>
    <t>LK6-9</t>
  </si>
  <si>
    <t>LK5-29</t>
  </si>
  <si>
    <t>LK5-27</t>
  </si>
  <si>
    <t>N21-26</t>
  </si>
  <si>
    <t>N21-23</t>
  </si>
  <si>
    <t>N21-22</t>
  </si>
  <si>
    <t>N21-21</t>
  </si>
  <si>
    <t>N22-3A</t>
  </si>
  <si>
    <t>N22-3</t>
  </si>
  <si>
    <t>N22-2</t>
  </si>
  <si>
    <t>N22-26</t>
  </si>
  <si>
    <t>N19-9</t>
  </si>
  <si>
    <t>N19-10</t>
  </si>
  <si>
    <t>N18-3</t>
  </si>
  <si>
    <t>N18-3A</t>
  </si>
  <si>
    <t>N18-8</t>
  </si>
  <si>
    <t>N18-9</t>
  </si>
  <si>
    <t>N18-10</t>
  </si>
  <si>
    <t>N10-32</t>
  </si>
  <si>
    <t>N10-31</t>
  </si>
  <si>
    <t>Hoàng Tử</t>
  </si>
  <si>
    <t>Nữ Hoàng</t>
  </si>
  <si>
    <t>Thiên Nga</t>
  </si>
  <si>
    <t>Hướng Đông</t>
  </si>
  <si>
    <t>Hướng Tây</t>
  </si>
  <si>
    <t>Hướng Đông Bắc</t>
  </si>
  <si>
    <t>Hướng Bắc</t>
  </si>
  <si>
    <t>Hướng Nam</t>
  </si>
  <si>
    <t>Hướng Tây Bắc</t>
  </si>
  <si>
    <t>Hướng Đông Nam</t>
  </si>
  <si>
    <t>Check</t>
  </si>
  <si>
    <t>Nhập mã căn</t>
  </si>
  <si>
    <t>Phân Khu</t>
  </si>
  <si>
    <t xml:space="preserve">Quà tặng </t>
  </si>
  <si>
    <t>Quà tặng</t>
  </si>
  <si>
    <t>Nhập theo chính sách từng giai đoạn trên bảng hàng</t>
  </si>
  <si>
    <t xml:space="preserve">PHIẾU TÍNH GIÁ DỰ ÁN HOÀNG HUY NEWCITY II </t>
  </si>
  <si>
    <t>I. PHƯƠNG THỨC THANH TOÁN TIẾN ĐỘ</t>
  </si>
  <si>
    <t>Mã Căn</t>
  </si>
  <si>
    <t>GIÁ BÁN (gồm vat, chưa bao gồm chiết khấu)</t>
  </si>
  <si>
    <t>Lần 3 TTKQ</t>
  </si>
  <si>
    <t>Bằng 0 với các căn LK15-37, LK15-38, LK6-36, N20-12A, LK14-14</t>
  </si>
  <si>
    <t xml:space="preserve">Không áp dụng với các căn LK15-37, LK15-38, LK6-36, N20-12A, LK14-14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</si>
</sst>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\ _₫_-;\-* #,##0\ _₫_-;_-* &quot;-&quot;\ _₫_-;_-@_-"/>
    <numFmt numFmtId="166" formatCode="_-* #,##0_-;\-* #,##0_-;_-* &quot;-&quot;??_-;_-@_-"/>
    <numFmt numFmtId="167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theme="0"/>
      <name val="Times New Roman"/>
      <family val="1"/>
    </font>
    <font>
      <b/>
      <sz val="13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sz val="14"/>
      <color theme="1"/>
      <name val="Calibri"/>
      <family val="2"/>
      <scheme val="minor"/>
    </font>
    <font>
      <sz val="14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1" xfId="0" applyFont="1" applyBorder="1"/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6" fontId="2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6" borderId="1" xfId="0" applyFont="1" applyFill="1" applyBorder="1"/>
    <xf numFmtId="0" fontId="4" fillId="6" borderId="1" xfId="0" applyFont="1" applyFill="1" applyBorder="1" applyAlignment="1">
      <alignment horizontal="center"/>
    </xf>
    <xf numFmtId="1" fontId="5" fillId="5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/>
    </xf>
    <xf numFmtId="49" fontId="5" fillId="5" borderId="1" xfId="2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66" fontId="4" fillId="3" borderId="1" xfId="1" applyNumberFormat="1" applyFont="1" applyFill="1" applyBorder="1" applyAlignment="1">
      <alignment horizontal="center"/>
    </xf>
    <xf numFmtId="0" fontId="8" fillId="5" borderId="0" xfId="0" applyFont="1" applyFill="1"/>
    <xf numFmtId="166" fontId="2" fillId="0" borderId="1" xfId="1" applyNumberFormat="1" applyFont="1" applyBorder="1" applyAlignment="1">
      <alignment horizontal="center" vertical="center"/>
    </xf>
    <xf numFmtId="166" fontId="4" fillId="3" borderId="1" xfId="1" applyNumberFormat="1" applyFont="1" applyFill="1" applyBorder="1" applyAlignment="1">
      <alignment horizontal="right"/>
    </xf>
    <xf numFmtId="166" fontId="4" fillId="0" borderId="1" xfId="1" applyNumberFormat="1" applyFont="1" applyBorder="1"/>
    <xf numFmtId="166" fontId="4" fillId="0" borderId="1" xfId="1" applyNumberFormat="1" applyFont="1" applyBorder="1" applyAlignment="1">
      <alignment horizontal="left"/>
    </xf>
    <xf numFmtId="166" fontId="4" fillId="3" borderId="1" xfId="0" applyNumberFormat="1" applyFont="1" applyFill="1" applyBorder="1" applyAlignment="1">
      <alignment horizontal="center"/>
    </xf>
    <xf numFmtId="166" fontId="2" fillId="0" borderId="1" xfId="0" applyNumberFormat="1" applyFont="1" applyBorder="1"/>
    <xf numFmtId="166" fontId="4" fillId="0" borderId="1" xfId="1" applyNumberFormat="1" applyFont="1" applyBorder="1" applyAlignment="1">
      <alignment horizontal="center"/>
    </xf>
    <xf numFmtId="166" fontId="4" fillId="0" borderId="1" xfId="0" applyNumberFormat="1" applyFont="1" applyBorder="1"/>
    <xf numFmtId="165" fontId="2" fillId="0" borderId="0" xfId="3" applyFont="1"/>
    <xf numFmtId="0" fontId="2" fillId="2" borderId="1" xfId="0" applyFont="1" applyFill="1" applyBorder="1" applyAlignment="1">
      <alignment horizontal="center"/>
    </xf>
    <xf numFmtId="2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6" fontId="2" fillId="0" borderId="0" xfId="0" applyNumberFormat="1" applyFont="1"/>
    <xf numFmtId="166" fontId="2" fillId="0" borderId="0" xfId="1" applyNumberFormat="1" applyFont="1"/>
    <xf numFmtId="9" fontId="2" fillId="0" borderId="0" xfId="4" applyFont="1"/>
    <xf numFmtId="0" fontId="2" fillId="7" borderId="0" xfId="0" applyFont="1" applyFill="1"/>
    <xf numFmtId="0" fontId="5" fillId="5" borderId="0" xfId="0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165" fontId="2" fillId="8" borderId="0" xfId="3" applyFont="1" applyFill="1"/>
    <xf numFmtId="166" fontId="2" fillId="0" borderId="1" xfId="1" applyNumberFormat="1" applyFont="1" applyFill="1" applyBorder="1"/>
    <xf numFmtId="1" fontId="7" fillId="5" borderId="1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166" fontId="5" fillId="5" borderId="0" xfId="1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 wrapText="1"/>
    </xf>
    <xf numFmtId="167" fontId="5" fillId="5" borderId="1" xfId="1" applyNumberFormat="1" applyFont="1" applyFill="1" applyBorder="1" applyAlignment="1">
      <alignment vertical="center"/>
    </xf>
    <xf numFmtId="166" fontId="5" fillId="5" borderId="1" xfId="1" applyNumberFormat="1" applyFont="1" applyFill="1" applyBorder="1" applyAlignment="1">
      <alignment vertical="center"/>
    </xf>
    <xf numFmtId="166" fontId="5" fillId="5" borderId="0" xfId="0" applyNumberFormat="1" applyFont="1" applyFill="1" applyAlignment="1">
      <alignment vertical="center"/>
    </xf>
    <xf numFmtId="167" fontId="5" fillId="5" borderId="1" xfId="1" applyNumberFormat="1" applyFont="1" applyFill="1" applyBorder="1" applyAlignment="1">
      <alignment horizontal="center" vertical="center"/>
    </xf>
    <xf numFmtId="166" fontId="5" fillId="5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166" fontId="7" fillId="5" borderId="1" xfId="1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166" fontId="7" fillId="5" borderId="0" xfId="1" applyNumberFormat="1" applyFont="1" applyFill="1" applyAlignment="1">
      <alignment vertical="center"/>
    </xf>
    <xf numFmtId="166" fontId="5" fillId="5" borderId="0" xfId="1" applyNumberFormat="1" applyFont="1" applyFill="1" applyAlignment="1">
      <alignment horizontal="center" vertical="center"/>
    </xf>
    <xf numFmtId="166" fontId="5" fillId="5" borderId="0" xfId="0" applyNumberFormat="1" applyFont="1" applyFill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/>
    </xf>
    <xf numFmtId="49" fontId="13" fillId="5" borderId="1" xfId="2" applyNumberFormat="1" applyFont="1" applyFill="1" applyBorder="1" applyAlignment="1">
      <alignment horizontal="center" vertical="center"/>
    </xf>
    <xf numFmtId="2" fontId="13" fillId="5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3" fillId="5" borderId="1" xfId="1" applyNumberFormat="1" applyFont="1" applyFill="1" applyBorder="1" applyAlignment="1">
      <alignment horizontal="center" vertical="center"/>
    </xf>
    <xf numFmtId="166" fontId="13" fillId="5" borderId="1" xfId="1" applyNumberFormat="1" applyFont="1" applyFill="1" applyBorder="1" applyAlignment="1">
      <alignment vertical="center"/>
    </xf>
    <xf numFmtId="0" fontId="13" fillId="5" borderId="0" xfId="0" applyFont="1" applyFill="1" applyAlignment="1">
      <alignment vertical="center"/>
    </xf>
    <xf numFmtId="166" fontId="13" fillId="5" borderId="0" xfId="1" applyNumberFormat="1" applyFont="1" applyFill="1" applyAlignment="1">
      <alignment vertical="center"/>
    </xf>
    <xf numFmtId="49" fontId="13" fillId="9" borderId="1" xfId="2" applyNumberFormat="1" applyFont="1" applyFill="1" applyBorder="1" applyAlignment="1">
      <alignment horizontal="center" vertical="center"/>
    </xf>
    <xf numFmtId="2" fontId="13" fillId="9" borderId="1" xfId="0" applyNumberFormat="1" applyFont="1" applyFill="1" applyBorder="1" applyAlignment="1">
      <alignment horizontal="center" vertical="center"/>
    </xf>
    <xf numFmtId="2" fontId="13" fillId="9" borderId="3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2" fontId="14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49" fontId="16" fillId="0" borderId="1" xfId="2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167" fontId="16" fillId="0" borderId="1" xfId="0" applyNumberFormat="1" applyFont="1" applyBorder="1" applyAlignment="1">
      <alignment vertical="center"/>
    </xf>
    <xf numFmtId="166" fontId="16" fillId="0" borderId="1" xfId="1" applyNumberFormat="1" applyFont="1" applyFill="1" applyBorder="1" applyAlignment="1">
      <alignment vertical="center"/>
    </xf>
    <xf numFmtId="49" fontId="16" fillId="5" borderId="1" xfId="2" applyNumberFormat="1" applyFont="1" applyFill="1" applyBorder="1" applyAlignment="1">
      <alignment horizontal="center" vertical="center"/>
    </xf>
    <xf numFmtId="2" fontId="16" fillId="5" borderId="1" xfId="0" applyNumberFormat="1" applyFont="1" applyFill="1" applyBorder="1" applyAlignment="1">
      <alignment horizontal="center" vertical="center"/>
    </xf>
    <xf numFmtId="167" fontId="16" fillId="5" borderId="1" xfId="0" applyNumberFormat="1" applyFont="1" applyFill="1" applyBorder="1" applyAlignment="1">
      <alignment vertical="center"/>
    </xf>
    <xf numFmtId="166" fontId="16" fillId="5" borderId="1" xfId="1" applyNumberFormat="1" applyFont="1" applyFill="1" applyBorder="1" applyAlignment="1">
      <alignment vertical="center"/>
    </xf>
    <xf numFmtId="167" fontId="16" fillId="5" borderId="1" xfId="1" applyNumberFormat="1" applyFont="1" applyFill="1" applyBorder="1" applyAlignment="1">
      <alignment horizontal="center" vertical="center"/>
    </xf>
    <xf numFmtId="0" fontId="0" fillId="0" borderId="1" xfId="0" applyBorder="1"/>
    <xf numFmtId="1" fontId="17" fillId="5" borderId="1" xfId="0" applyNumberFormat="1" applyFont="1" applyFill="1" applyBorder="1" applyAlignment="1">
      <alignment horizontal="center" vertical="center"/>
    </xf>
    <xf numFmtId="49" fontId="17" fillId="5" borderId="1" xfId="2" applyNumberFormat="1" applyFont="1" applyFill="1" applyBorder="1" applyAlignment="1">
      <alignment horizontal="center" vertical="center"/>
    </xf>
    <xf numFmtId="2" fontId="17" fillId="5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vertical="center"/>
    </xf>
    <xf numFmtId="166" fontId="17" fillId="5" borderId="13" xfId="1" applyNumberFormat="1" applyFont="1" applyFill="1" applyBorder="1" applyAlignment="1">
      <alignment vertical="center"/>
    </xf>
    <xf numFmtId="166" fontId="12" fillId="0" borderId="2" xfId="1" applyNumberFormat="1" applyFont="1" applyBorder="1" applyAlignment="1">
      <alignment horizontal="center" vertical="center"/>
    </xf>
    <xf numFmtId="49" fontId="5" fillId="5" borderId="2" xfId="2" applyNumberFormat="1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5" borderId="3" xfId="2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7" fontId="5" fillId="5" borderId="3" xfId="1" applyNumberFormat="1" applyFont="1" applyFill="1" applyBorder="1" applyAlignment="1">
      <alignment vertical="center"/>
    </xf>
    <xf numFmtId="166" fontId="7" fillId="5" borderId="0" xfId="1" applyNumberFormat="1" applyFont="1" applyFill="1" applyAlignment="1">
      <alignment horizontal="center" vertical="center" wrapText="1"/>
    </xf>
    <xf numFmtId="166" fontId="17" fillId="5" borderId="0" xfId="1" applyNumberFormat="1" applyFont="1" applyFill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66" fontId="5" fillId="10" borderId="0" xfId="0" applyNumberFormat="1" applyFont="1" applyFill="1" applyAlignment="1">
      <alignment vertical="center"/>
    </xf>
    <xf numFmtId="2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166" fontId="5" fillId="11" borderId="0" xfId="0" applyNumberFormat="1" applyFont="1" applyFill="1" applyAlignment="1">
      <alignment vertical="center"/>
    </xf>
    <xf numFmtId="0" fontId="5" fillId="11" borderId="0" xfId="0" applyFont="1" applyFill="1" applyAlignment="1">
      <alignment vertical="center"/>
    </xf>
    <xf numFmtId="166" fontId="4" fillId="2" borderId="0" xfId="1" applyNumberFormat="1" applyFont="1" applyFill="1"/>
    <xf numFmtId="0" fontId="4" fillId="2" borderId="0" xfId="0" applyFont="1" applyFill="1"/>
    <xf numFmtId="0" fontId="2" fillId="2" borderId="1" xfId="0" applyFont="1" applyFill="1" applyBorder="1"/>
    <xf numFmtId="166" fontId="2" fillId="2" borderId="1" xfId="1" applyNumberFormat="1" applyFont="1" applyFill="1" applyBorder="1" applyAlignment="1">
      <alignment horizontal="center" vertical="center"/>
    </xf>
    <xf numFmtId="165" fontId="2" fillId="2" borderId="0" xfId="3" applyFont="1" applyFill="1"/>
    <xf numFmtId="0" fontId="2" fillId="2" borderId="1" xfId="0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right" vertical="center" wrapText="1"/>
    </xf>
    <xf numFmtId="166" fontId="18" fillId="1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166" fontId="2" fillId="2" borderId="1" xfId="1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right" vertical="center" wrapText="1"/>
    </xf>
    <xf numFmtId="166" fontId="2" fillId="12" borderId="1" xfId="1" applyNumberFormat="1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0" borderId="15" xfId="0" applyFont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/>
    </xf>
    <xf numFmtId="9" fontId="2" fillId="13" borderId="15" xfId="0" applyNumberFormat="1" applyFont="1" applyFill="1" applyBorder="1" applyAlignment="1">
      <alignment horizontal="center" vertical="center"/>
    </xf>
    <xf numFmtId="3" fontId="2" fillId="13" borderId="15" xfId="0" applyNumberFormat="1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top" wrapText="1"/>
    </xf>
    <xf numFmtId="0" fontId="2" fillId="13" borderId="16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1" fontId="7" fillId="5" borderId="4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Alignment="1">
      <alignment horizontal="center" vertical="center" wrapText="1"/>
    </xf>
    <xf numFmtId="2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5" fillId="5" borderId="1" xfId="0" applyNumberFormat="1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66" fontId="4" fillId="12" borderId="1" xfId="1" applyNumberFormat="1" applyFont="1" applyFill="1" applyBorder="1" applyAlignment="1">
      <alignment horizontal="center" wrapText="1"/>
    </xf>
    <xf numFmtId="166" fontId="21" fillId="12" borderId="1" xfId="1" applyNumberFormat="1" applyFont="1" applyFill="1" applyBorder="1" applyAlignment="1">
      <alignment horizontal="center" wrapText="1"/>
    </xf>
    <xf numFmtId="2" fontId="2" fillId="12" borderId="1" xfId="1" applyNumberFormat="1" applyFont="1" applyFill="1" applyBorder="1" applyAlignment="1">
      <alignment horizontal="center" wrapText="1"/>
    </xf>
    <xf numFmtId="2" fontId="2" fillId="0" borderId="1" xfId="1" applyNumberFormat="1" applyFont="1" applyBorder="1" applyAlignment="1">
      <alignment horizontal="center" wrapText="1"/>
    </xf>
    <xf numFmtId="0" fontId="2" fillId="0" borderId="0" xfId="0" applyFont="1" applyBorder="1"/>
    <xf numFmtId="0" fontId="2" fillId="0" borderId="9" xfId="0" applyFont="1" applyBorder="1"/>
    <xf numFmtId="0" fontId="20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top" wrapText="1"/>
    </xf>
    <xf numFmtId="0" fontId="2" fillId="13" borderId="2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14" borderId="21" xfId="0" applyFont="1" applyFill="1" applyBorder="1" applyAlignment="1">
      <alignment horizontal="center" vertical="center"/>
    </xf>
    <xf numFmtId="9" fontId="2" fillId="0" borderId="21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/>
    </xf>
    <xf numFmtId="0" fontId="4" fillId="6" borderId="14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166" fontId="2" fillId="0" borderId="1" xfId="1" applyNumberFormat="1" applyFont="1" applyFill="1" applyBorder="1" applyAlignment="1">
      <alignment vertical="center"/>
    </xf>
  </cellXfs>
  <cellStyles count="6">
    <cellStyle name="Comma" xfId="1" builtinId="3"/>
    <cellStyle name="Comma [0]" xfId="3" builtinId="6"/>
    <cellStyle name="Normal" xfId="0" builtinId="0"/>
    <cellStyle name="Normal 2" xfId="2"/>
    <cellStyle name="Normal 3" xfId="5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34017</xdr:colOff>
      <xdr:row>8</xdr:row>
      <xdr:rowOff>102053</xdr:rowOff>
    </xdr:from>
    <xdr:to>
      <xdr:col>7</xdr:col>
      <xdr:colOff>986517</xdr:colOff>
      <xdr:row>10</xdr:row>
      <xdr:rowOff>81643</xdr:rowOff>
    </xdr:to>
    <xdr:sp macro="" textlink="">
      <xdr:nvSpPr>
        <xdr:cNvPr id="2" name="Right Arrow 1"/>
        <xdr:cNvSpPr/>
      </xdr:nvSpPr>
      <xdr:spPr>
        <a:xfrm rot="10800000">
          <a:off x="8035017" y="2088696"/>
          <a:ext cx="952500" cy="33337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27216</xdr:colOff>
      <xdr:row>14</xdr:row>
      <xdr:rowOff>108857</xdr:rowOff>
    </xdr:from>
    <xdr:to>
      <xdr:col>7</xdr:col>
      <xdr:colOff>979716</xdr:colOff>
      <xdr:row>16</xdr:row>
      <xdr:rowOff>88443</xdr:rowOff>
    </xdr:to>
    <xdr:sp macro="" textlink="">
      <xdr:nvSpPr>
        <xdr:cNvPr id="3" name="Right Arrow 2"/>
        <xdr:cNvSpPr/>
      </xdr:nvSpPr>
      <xdr:spPr>
        <a:xfrm rot="10800000">
          <a:off x="8552092" y="3156857"/>
          <a:ext cx="952500" cy="33337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34020</xdr:colOff>
      <xdr:row>16</xdr:row>
      <xdr:rowOff>95251</xdr:rowOff>
    </xdr:from>
    <xdr:to>
      <xdr:col>8</xdr:col>
      <xdr:colOff>1</xdr:colOff>
      <xdr:row>18</xdr:row>
      <xdr:rowOff>74841</xdr:rowOff>
    </xdr:to>
    <xdr:sp macro="" textlink="">
      <xdr:nvSpPr>
        <xdr:cNvPr id="5" name="Right Arrow 4"/>
        <xdr:cNvSpPr/>
      </xdr:nvSpPr>
      <xdr:spPr>
        <a:xfrm rot="10800000">
          <a:off x="8035020" y="3694341"/>
          <a:ext cx="952500" cy="33337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27216</xdr:colOff>
      <xdr:row>30</xdr:row>
      <xdr:rowOff>115656</xdr:rowOff>
    </xdr:from>
    <xdr:to>
      <xdr:col>7</xdr:col>
      <xdr:colOff>979716</xdr:colOff>
      <xdr:row>32</xdr:row>
      <xdr:rowOff>88443</xdr:rowOff>
    </xdr:to>
    <xdr:sp macro="" textlink="">
      <xdr:nvSpPr>
        <xdr:cNvPr id="6" name="Right Arrow 5"/>
        <xdr:cNvSpPr/>
      </xdr:nvSpPr>
      <xdr:spPr>
        <a:xfrm rot="10800000">
          <a:off x="8028216" y="6490603"/>
          <a:ext cx="952500" cy="33337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5"/>
  <sheetViews>
    <sheetView tabSelected="1" zoomScale="70" zoomScaleNormal="70" workbookViewId="0">
      <selection activeCell="E50" sqref="E50"/>
    </sheetView>
  </sheetViews>
  <sheetFormatPr defaultColWidth="8.53125" defaultRowHeight="13.9" x14ac:dyDescent="0.4"/>
  <cols>
    <col min="1" max="1" width="12.19921875" style="1" customWidth="1"/>
    <col min="2" max="2" width="34.19921875" style="1" customWidth="1"/>
    <col min="3" max="3" width="20.06640625" style="1" customWidth="1"/>
    <col min="4" max="4" width="31.46484375" style="1" customWidth="1"/>
    <col min="5" max="5" width="21.46484375" style="1" customWidth="1"/>
    <col min="6" max="6" width="12.53125" style="1" hidden="1" customWidth="1"/>
    <col min="7" max="7" width="22.73046875" style="1" hidden="1" customWidth="1"/>
    <col min="8" max="8" width="13.796875" style="1" customWidth="1"/>
    <col min="9" max="9" width="11" style="1" bestFit="1" customWidth="1"/>
    <col min="10" max="16384" width="8.53125" style="1"/>
  </cols>
  <sheetData>
    <row r="1" spans="1:9" x14ac:dyDescent="0.4">
      <c r="A1" s="191"/>
      <c r="B1" s="191"/>
      <c r="C1" s="191"/>
      <c r="D1" s="191"/>
      <c r="E1" s="192"/>
    </row>
    <row r="2" spans="1:9" ht="19.5" customHeight="1" x14ac:dyDescent="0.45">
      <c r="A2" s="143" t="s">
        <v>328</v>
      </c>
      <c r="B2" s="143"/>
      <c r="C2" s="143"/>
      <c r="D2" s="143"/>
      <c r="E2" s="143"/>
    </row>
    <row r="3" spans="1:9" ht="19.5" customHeight="1" x14ac:dyDescent="0.5">
      <c r="A3" s="173"/>
      <c r="B3" s="173"/>
      <c r="C3" s="173"/>
      <c r="D3" s="173"/>
      <c r="E3" s="193"/>
    </row>
    <row r="4" spans="1:9" ht="19.5" customHeight="1" x14ac:dyDescent="0.4">
      <c r="A4" s="174" t="s">
        <v>248</v>
      </c>
      <c r="B4" s="174"/>
      <c r="C4" s="174"/>
      <c r="D4" s="174"/>
      <c r="E4" s="194"/>
    </row>
    <row r="5" spans="1:9" ht="27" x14ac:dyDescent="0.4">
      <c r="A5" s="136" t="s">
        <v>249</v>
      </c>
      <c r="B5" s="136" t="s">
        <v>250</v>
      </c>
      <c r="C5" s="136" t="s">
        <v>251</v>
      </c>
      <c r="D5" s="157" t="s">
        <v>252</v>
      </c>
      <c r="E5" s="195"/>
    </row>
    <row r="6" spans="1:9" ht="19.5" customHeight="1" x14ac:dyDescent="0.4">
      <c r="A6" s="137" t="s">
        <v>253</v>
      </c>
      <c r="B6" s="138"/>
      <c r="C6" s="139">
        <v>300000000</v>
      </c>
      <c r="D6" s="158" t="s">
        <v>254</v>
      </c>
      <c r="E6" s="196"/>
    </row>
    <row r="7" spans="1:9" ht="19.5" customHeight="1" x14ac:dyDescent="0.4">
      <c r="A7" s="140" t="s">
        <v>256</v>
      </c>
      <c r="B7" s="141">
        <v>0.1</v>
      </c>
      <c r="C7" s="142">
        <f>(E15*10%)-C6</f>
        <v>779786400</v>
      </c>
      <c r="D7" s="159" t="s">
        <v>255</v>
      </c>
      <c r="E7" s="197"/>
    </row>
    <row r="8" spans="1:9" ht="19.5" customHeight="1" x14ac:dyDescent="0.4">
      <c r="A8" s="198" t="s">
        <v>332</v>
      </c>
      <c r="B8" s="199">
        <v>0.1</v>
      </c>
      <c r="C8" s="200">
        <f>E15*B8</f>
        <v>1079786400</v>
      </c>
      <c r="D8" s="160" t="s">
        <v>257</v>
      </c>
      <c r="E8" s="201"/>
    </row>
    <row r="9" spans="1:9" x14ac:dyDescent="0.4">
      <c r="A9" s="220" t="s">
        <v>329</v>
      </c>
      <c r="B9" s="221"/>
      <c r="C9" s="221"/>
      <c r="D9" s="222"/>
      <c r="E9" s="13" t="s">
        <v>214</v>
      </c>
    </row>
    <row r="10" spans="1:9" x14ac:dyDescent="0.4">
      <c r="A10" s="144" t="s">
        <v>330</v>
      </c>
      <c r="B10" s="145"/>
      <c r="C10" s="145"/>
      <c r="D10" s="146"/>
      <c r="E10" s="30" t="s">
        <v>310</v>
      </c>
      <c r="F10" s="2" t="s">
        <v>21</v>
      </c>
      <c r="I10" s="1" t="s">
        <v>323</v>
      </c>
    </row>
    <row r="11" spans="1:9" x14ac:dyDescent="0.4">
      <c r="A11" s="144" t="s">
        <v>104</v>
      </c>
      <c r="B11" s="145"/>
      <c r="C11" s="145"/>
      <c r="D11" s="146"/>
      <c r="E11" s="103">
        <f>VLOOKUP(E10,'Bảng hàng 09-06-25'!$B$4:$I$100,3,0)</f>
        <v>90</v>
      </c>
    </row>
    <row r="12" spans="1:9" x14ac:dyDescent="0.4">
      <c r="A12" s="144" t="s">
        <v>324</v>
      </c>
      <c r="B12" s="145"/>
      <c r="C12" s="145"/>
      <c r="D12" s="146"/>
      <c r="E12" s="103" t="str">
        <f>VLOOKUP(E10,'Bảng hàng 09-06-25'!$B$4:$I$100,4,0)</f>
        <v>Happy Garden</v>
      </c>
    </row>
    <row r="13" spans="1:9" x14ac:dyDescent="0.4">
      <c r="A13" s="164" t="s">
        <v>20</v>
      </c>
      <c r="B13" s="164"/>
      <c r="C13" s="164"/>
      <c r="D13" s="164"/>
      <c r="E13" s="32" t="str">
        <f>VLOOKUP(E10,'Bảng hàng 09-06-25'!$B$4:$I$100,5,0)</f>
        <v>Hướng Đông Nam</v>
      </c>
    </row>
    <row r="14" spans="1:9" x14ac:dyDescent="0.4">
      <c r="A14" s="164" t="s">
        <v>110</v>
      </c>
      <c r="B14" s="164"/>
      <c r="C14" s="164"/>
      <c r="D14" s="164"/>
      <c r="E14" s="32">
        <f>VLOOKUP(E10,'Bảng hàng 09-06-25'!$B$4:$I$100,6,0)</f>
        <v>0</v>
      </c>
    </row>
    <row r="15" spans="1:9" x14ac:dyDescent="0.4">
      <c r="A15" s="165" t="s">
        <v>331</v>
      </c>
      <c r="B15" s="165"/>
      <c r="C15" s="165"/>
      <c r="D15" s="165"/>
      <c r="E15" s="19">
        <f>VLOOKUP(E10,'Bảng hàng 09-06-25'!$B$4:$I$100,8,0)</f>
        <v>10797864000</v>
      </c>
      <c r="G15" s="36"/>
      <c r="H15" s="35"/>
    </row>
    <row r="16" spans="1:9" x14ac:dyDescent="0.4">
      <c r="A16" s="147" t="s">
        <v>3</v>
      </c>
      <c r="B16" s="148"/>
      <c r="C16" s="149"/>
      <c r="D16" s="119" t="s">
        <v>325</v>
      </c>
      <c r="E16" s="120">
        <v>300000000</v>
      </c>
      <c r="F16" s="121">
        <v>1</v>
      </c>
      <c r="G16" s="117" t="s">
        <v>216</v>
      </c>
      <c r="H16" s="35"/>
      <c r="I16" s="1" t="s">
        <v>327</v>
      </c>
    </row>
    <row r="17" spans="1:9" x14ac:dyDescent="0.4">
      <c r="A17" s="150"/>
      <c r="B17" s="151"/>
      <c r="C17" s="152"/>
      <c r="D17" s="119"/>
      <c r="E17" s="120">
        <f>E15-E16</f>
        <v>10497864000</v>
      </c>
      <c r="F17" s="121"/>
      <c r="G17" s="117"/>
      <c r="H17" s="35"/>
    </row>
    <row r="18" spans="1:9" x14ac:dyDescent="0.4">
      <c r="A18" s="150"/>
      <c r="B18" s="153"/>
      <c r="C18" s="152"/>
      <c r="D18" s="3" t="s">
        <v>260</v>
      </c>
      <c r="E18" s="21">
        <f>E17*7%</f>
        <v>734850480.00000012</v>
      </c>
      <c r="F18" s="41">
        <v>1</v>
      </c>
      <c r="G18" s="36"/>
      <c r="H18" s="35"/>
      <c r="I18" s="1" t="s">
        <v>333</v>
      </c>
    </row>
    <row r="19" spans="1:9" x14ac:dyDescent="0.4">
      <c r="A19" s="150"/>
      <c r="B19" s="153"/>
      <c r="C19" s="152"/>
      <c r="D19" s="3"/>
      <c r="E19" s="21"/>
      <c r="F19" s="41"/>
      <c r="G19" s="36"/>
      <c r="H19" s="35"/>
    </row>
    <row r="20" spans="1:9" x14ac:dyDescent="0.4">
      <c r="A20" s="154"/>
      <c r="B20" s="155"/>
      <c r="C20" s="156"/>
      <c r="D20" s="3" t="s">
        <v>19</v>
      </c>
      <c r="E20" s="21">
        <f>E16+E18</f>
        <v>1034850480.0000001</v>
      </c>
      <c r="G20" s="36"/>
      <c r="H20" s="35"/>
    </row>
    <row r="21" spans="1:9" x14ac:dyDescent="0.4">
      <c r="A21" s="107"/>
      <c r="B21" s="108"/>
      <c r="C21" s="109"/>
      <c r="D21" s="3"/>
      <c r="E21" s="21"/>
      <c r="G21" s="36"/>
      <c r="H21" s="35"/>
    </row>
    <row r="22" spans="1:9" x14ac:dyDescent="0.4">
      <c r="A22" s="165" t="s">
        <v>6</v>
      </c>
      <c r="B22" s="165"/>
      <c r="C22" s="165"/>
      <c r="D22" s="165"/>
      <c r="E22" s="22">
        <f>E15-E20</f>
        <v>9763013520</v>
      </c>
      <c r="G22" s="36"/>
      <c r="H22" s="35"/>
    </row>
    <row r="23" spans="1:9" x14ac:dyDescent="0.4">
      <c r="A23" s="106"/>
      <c r="B23" s="134"/>
      <c r="C23" s="135"/>
      <c r="D23" s="106"/>
      <c r="E23" s="22"/>
      <c r="G23" s="36"/>
      <c r="H23" s="35"/>
    </row>
    <row r="24" spans="1:9" ht="14.2" customHeight="1" x14ac:dyDescent="0.4">
      <c r="A24" s="4" t="s">
        <v>7</v>
      </c>
      <c r="B24" s="168" t="s">
        <v>8</v>
      </c>
      <c r="C24" s="169"/>
      <c r="D24" s="4" t="s">
        <v>9</v>
      </c>
      <c r="E24" s="4" t="s">
        <v>111</v>
      </c>
      <c r="G24" s="36"/>
      <c r="H24" s="35"/>
    </row>
    <row r="25" spans="1:9" ht="14.2" customHeight="1" x14ac:dyDescent="0.4">
      <c r="A25" s="5" t="s">
        <v>15</v>
      </c>
      <c r="B25" s="166" t="s">
        <v>16</v>
      </c>
      <c r="C25" s="167"/>
      <c r="D25" s="24"/>
      <c r="E25" s="24">
        <f>C6+C7+C8</f>
        <v>2159572800</v>
      </c>
      <c r="G25" s="36"/>
      <c r="H25" s="35"/>
    </row>
    <row r="26" spans="1:9" ht="17.25" customHeight="1" x14ac:dyDescent="0.4">
      <c r="A26" s="5" t="s">
        <v>10</v>
      </c>
      <c r="B26" s="202" t="s">
        <v>210</v>
      </c>
      <c r="C26" s="203"/>
      <c r="D26" s="104" t="s">
        <v>117</v>
      </c>
      <c r="E26" s="42">
        <f>ROUND($E$22*30%-E25,0)</f>
        <v>769331256</v>
      </c>
      <c r="G26" s="36"/>
      <c r="H26" s="35"/>
    </row>
    <row r="27" spans="1:9" ht="18" customHeight="1" x14ac:dyDescent="0.4">
      <c r="A27" s="5" t="s">
        <v>11</v>
      </c>
      <c r="B27" s="202" t="s">
        <v>122</v>
      </c>
      <c r="C27" s="203"/>
      <c r="D27" s="105" t="s">
        <v>99</v>
      </c>
      <c r="E27" s="42">
        <f>ROUND($E$22*20%,0)</f>
        <v>1952602704</v>
      </c>
      <c r="G27" s="36"/>
      <c r="H27" s="35"/>
    </row>
    <row r="28" spans="1:9" ht="17.25" customHeight="1" x14ac:dyDescent="0.4">
      <c r="A28" s="5" t="s">
        <v>12</v>
      </c>
      <c r="B28" s="202" t="s">
        <v>258</v>
      </c>
      <c r="C28" s="203"/>
      <c r="D28" s="105" t="s">
        <v>99</v>
      </c>
      <c r="E28" s="42">
        <f>ROUND(E22*20%,0)</f>
        <v>1952602704</v>
      </c>
      <c r="G28" s="36"/>
      <c r="H28" s="35"/>
    </row>
    <row r="29" spans="1:9" x14ac:dyDescent="0.4">
      <c r="A29" s="7" t="s">
        <v>13</v>
      </c>
      <c r="B29" s="204" t="s">
        <v>259</v>
      </c>
      <c r="C29" s="205"/>
      <c r="D29" s="9" t="s">
        <v>100</v>
      </c>
      <c r="E29" s="223">
        <f>ROUND(E22*25%,0)</f>
        <v>2440753380</v>
      </c>
      <c r="G29" s="36"/>
      <c r="H29" s="35"/>
    </row>
    <row r="30" spans="1:9" ht="14.2" customHeight="1" x14ac:dyDescent="0.4">
      <c r="A30" s="7" t="s">
        <v>14</v>
      </c>
      <c r="B30" s="206" t="s">
        <v>211</v>
      </c>
      <c r="C30" s="207"/>
      <c r="D30" s="9" t="s">
        <v>101</v>
      </c>
      <c r="E30" s="6">
        <f>ROUND(E22*5%,0)</f>
        <v>488150676</v>
      </c>
      <c r="G30" s="36"/>
      <c r="H30" s="35"/>
    </row>
    <row r="31" spans="1:9" ht="14.55" customHeight="1" x14ac:dyDescent="0.4">
      <c r="A31" s="7"/>
      <c r="B31" s="170" t="s">
        <v>261</v>
      </c>
      <c r="C31" s="172"/>
      <c r="D31" s="208" t="s">
        <v>102</v>
      </c>
      <c r="E31" s="23">
        <f>+SUM(E25:E30)</f>
        <v>9763013520</v>
      </c>
      <c r="F31" s="35">
        <f>+E31-E22</f>
        <v>0</v>
      </c>
      <c r="G31" s="36"/>
      <c r="H31" s="35"/>
    </row>
    <row r="32" spans="1:9" x14ac:dyDescent="0.4">
      <c r="A32" s="209" t="s">
        <v>93</v>
      </c>
      <c r="B32" s="209"/>
      <c r="C32" s="209"/>
      <c r="D32" s="209"/>
      <c r="E32" s="13" t="s">
        <v>214</v>
      </c>
      <c r="I32" s="1" t="s">
        <v>334</v>
      </c>
    </row>
    <row r="33" spans="1:7" x14ac:dyDescent="0.4">
      <c r="A33" s="210" t="s">
        <v>1</v>
      </c>
      <c r="B33" s="211"/>
      <c r="C33" s="211"/>
      <c r="D33" s="212"/>
      <c r="E33" s="30" t="str">
        <f>E10</f>
        <v>N10-32</v>
      </c>
      <c r="F33" s="20"/>
    </row>
    <row r="34" spans="1:7" x14ac:dyDescent="0.4">
      <c r="A34" s="210" t="s">
        <v>104</v>
      </c>
      <c r="B34" s="211"/>
      <c r="C34" s="211"/>
      <c r="D34" s="212"/>
      <c r="E34" s="32">
        <f>E11</f>
        <v>90</v>
      </c>
    </row>
    <row r="35" spans="1:7" x14ac:dyDescent="0.4">
      <c r="A35" s="210" t="s">
        <v>324</v>
      </c>
      <c r="B35" s="211"/>
      <c r="C35" s="211"/>
      <c r="D35" s="212"/>
      <c r="E35" s="32" t="str">
        <f>E12</f>
        <v>Happy Garden</v>
      </c>
    </row>
    <row r="36" spans="1:7" x14ac:dyDescent="0.4">
      <c r="A36" s="176" t="s">
        <v>20</v>
      </c>
      <c r="B36" s="176"/>
      <c r="C36" s="176"/>
      <c r="D36" s="176"/>
      <c r="E36" s="32" t="str">
        <f t="shared" ref="E36:E37" si="0">E13</f>
        <v>Hướng Đông Nam</v>
      </c>
    </row>
    <row r="37" spans="1:7" x14ac:dyDescent="0.4">
      <c r="A37" s="176" t="s">
        <v>109</v>
      </c>
      <c r="B37" s="176"/>
      <c r="C37" s="176"/>
      <c r="D37" s="176"/>
      <c r="E37" s="32">
        <f t="shared" si="0"/>
        <v>0</v>
      </c>
    </row>
    <row r="38" spans="1:7" x14ac:dyDescent="0.4">
      <c r="A38" s="213" t="s">
        <v>331</v>
      </c>
      <c r="B38" s="213"/>
      <c r="C38" s="213"/>
      <c r="D38" s="213"/>
      <c r="E38" s="25">
        <f>E15*F38</f>
        <v>10797864000</v>
      </c>
      <c r="F38" s="38">
        <v>1</v>
      </c>
    </row>
    <row r="39" spans="1:7" x14ac:dyDescent="0.4">
      <c r="A39" s="170" t="s">
        <v>3</v>
      </c>
      <c r="B39" s="171"/>
      <c r="C39" s="172"/>
      <c r="D39" s="214" t="s">
        <v>326</v>
      </c>
      <c r="E39" s="120">
        <f>E16</f>
        <v>300000000</v>
      </c>
      <c r="F39" s="2"/>
      <c r="G39" s="118" t="s">
        <v>216</v>
      </c>
    </row>
    <row r="40" spans="1:7" x14ac:dyDescent="0.4">
      <c r="A40" s="213" t="s">
        <v>6</v>
      </c>
      <c r="B40" s="213"/>
      <c r="C40" s="213"/>
      <c r="D40" s="213"/>
      <c r="E40" s="25">
        <f>E38-E39</f>
        <v>10497864000</v>
      </c>
    </row>
    <row r="41" spans="1:7" x14ac:dyDescent="0.4">
      <c r="A41" s="215" t="s">
        <v>7</v>
      </c>
      <c r="B41" s="216" t="s">
        <v>8</v>
      </c>
      <c r="C41" s="217"/>
      <c r="D41" s="215" t="s">
        <v>9</v>
      </c>
      <c r="E41" s="4" t="s">
        <v>111</v>
      </c>
    </row>
    <row r="42" spans="1:7" x14ac:dyDescent="0.4">
      <c r="A42" s="7" t="s">
        <v>15</v>
      </c>
      <c r="B42" s="170" t="s">
        <v>16</v>
      </c>
      <c r="C42" s="172"/>
      <c r="D42" s="218"/>
      <c r="E42" s="24">
        <f>E25</f>
        <v>2159572800</v>
      </c>
    </row>
    <row r="43" spans="1:7" x14ac:dyDescent="0.4">
      <c r="A43" s="7" t="s">
        <v>10</v>
      </c>
      <c r="B43" s="206" t="s">
        <v>210</v>
      </c>
      <c r="C43" s="207"/>
      <c r="D43" s="219" t="s">
        <v>117</v>
      </c>
      <c r="E43" s="42">
        <f>ROUND($E$40*30%-E42,0)</f>
        <v>989786400</v>
      </c>
      <c r="F43" s="35"/>
    </row>
    <row r="44" spans="1:7" x14ac:dyDescent="0.4">
      <c r="A44" s="7" t="s">
        <v>11</v>
      </c>
      <c r="B44" s="206" t="s">
        <v>122</v>
      </c>
      <c r="C44" s="207"/>
      <c r="D44" s="9" t="s">
        <v>99</v>
      </c>
      <c r="E44" s="42">
        <f>ROUND($E$40*20%,0)</f>
        <v>2099572800</v>
      </c>
      <c r="F44" s="35"/>
    </row>
    <row r="45" spans="1:7" x14ac:dyDescent="0.4">
      <c r="A45" s="7" t="s">
        <v>12</v>
      </c>
      <c r="B45" s="206" t="s">
        <v>258</v>
      </c>
      <c r="C45" s="207"/>
      <c r="D45" s="9" t="s">
        <v>99</v>
      </c>
      <c r="E45" s="42">
        <f>ROUND(E40*20%,0)</f>
        <v>2099572800</v>
      </c>
      <c r="F45" s="35"/>
    </row>
    <row r="46" spans="1:7" x14ac:dyDescent="0.4">
      <c r="A46" s="7" t="s">
        <v>13</v>
      </c>
      <c r="B46" s="204" t="s">
        <v>259</v>
      </c>
      <c r="C46" s="205"/>
      <c r="D46" s="9" t="s">
        <v>100</v>
      </c>
      <c r="E46" s="223">
        <f>ROUND(E40*25%,0)</f>
        <v>2624466000</v>
      </c>
    </row>
    <row r="47" spans="1:7" x14ac:dyDescent="0.4">
      <c r="A47" s="5" t="s">
        <v>14</v>
      </c>
      <c r="B47" s="202" t="s">
        <v>211</v>
      </c>
      <c r="C47" s="203"/>
      <c r="D47" s="105" t="s">
        <v>101</v>
      </c>
      <c r="E47" s="6">
        <f>ROUND(E40*5%,0)</f>
        <v>524893200</v>
      </c>
    </row>
    <row r="48" spans="1:7" x14ac:dyDescent="0.4">
      <c r="A48" s="5"/>
      <c r="B48" s="166" t="s">
        <v>261</v>
      </c>
      <c r="C48" s="167"/>
      <c r="D48" s="3" t="s">
        <v>102</v>
      </c>
      <c r="E48" s="23">
        <f>+SUM(E42:E47)</f>
        <v>10497864000</v>
      </c>
    </row>
    <row r="49" spans="1:5" x14ac:dyDescent="0.4">
      <c r="A49" s="161"/>
      <c r="B49" s="162"/>
      <c r="C49" s="162"/>
      <c r="D49" s="162"/>
      <c r="E49" s="162"/>
    </row>
    <row r="51" spans="1:5" x14ac:dyDescent="0.4">
      <c r="B51" s="36"/>
      <c r="C51" s="37"/>
    </row>
    <row r="52" spans="1:5" x14ac:dyDescent="0.4">
      <c r="B52" s="36"/>
      <c r="C52" s="37"/>
    </row>
    <row r="53" spans="1:5" x14ac:dyDescent="0.4">
      <c r="B53" s="36"/>
      <c r="C53" s="37"/>
    </row>
    <row r="54" spans="1:5" x14ac:dyDescent="0.4">
      <c r="B54" s="36"/>
      <c r="C54" s="37"/>
    </row>
    <row r="55" spans="1:5" x14ac:dyDescent="0.4">
      <c r="B55" s="36"/>
      <c r="C55" s="37"/>
    </row>
    <row r="63" spans="1:5" x14ac:dyDescent="0.4">
      <c r="E63" s="1">
        <v>96</v>
      </c>
    </row>
    <row r="64" spans="1:5" x14ac:dyDescent="0.4">
      <c r="E64" s="1">
        <v>12</v>
      </c>
    </row>
    <row r="65" spans="5:5" x14ac:dyDescent="0.4">
      <c r="E65" s="1">
        <f>+E63/E64</f>
        <v>8</v>
      </c>
    </row>
  </sheetData>
  <mergeCells count="42">
    <mergeCell ref="B44:C44"/>
    <mergeCell ref="B45:C45"/>
    <mergeCell ref="A15:D15"/>
    <mergeCell ref="A22:D22"/>
    <mergeCell ref="B24:C24"/>
    <mergeCell ref="B25:C25"/>
    <mergeCell ref="B26:C26"/>
    <mergeCell ref="B27:C27"/>
    <mergeCell ref="B28:C28"/>
    <mergeCell ref="B29:C29"/>
    <mergeCell ref="B31:C31"/>
    <mergeCell ref="B30:C30"/>
    <mergeCell ref="A49:E49"/>
    <mergeCell ref="A32:D32"/>
    <mergeCell ref="A36:D36"/>
    <mergeCell ref="A37:D37"/>
    <mergeCell ref="A38:D38"/>
    <mergeCell ref="A40:D40"/>
    <mergeCell ref="A33:D33"/>
    <mergeCell ref="A34:D34"/>
    <mergeCell ref="A35:D35"/>
    <mergeCell ref="B47:C47"/>
    <mergeCell ref="B48:C48"/>
    <mergeCell ref="B46:C46"/>
    <mergeCell ref="B41:C41"/>
    <mergeCell ref="B42:C42"/>
    <mergeCell ref="A39:C39"/>
    <mergeCell ref="B43:C43"/>
    <mergeCell ref="A2:E2"/>
    <mergeCell ref="A10:D10"/>
    <mergeCell ref="A16:C20"/>
    <mergeCell ref="A11:D11"/>
    <mergeCell ref="D5:E5"/>
    <mergeCell ref="D6:E6"/>
    <mergeCell ref="D7:E7"/>
    <mergeCell ref="D8:E8"/>
    <mergeCell ref="A3:E3"/>
    <mergeCell ref="A4:E4"/>
    <mergeCell ref="A12:D12"/>
    <mergeCell ref="A13:D13"/>
    <mergeCell ref="A14:D14"/>
    <mergeCell ref="A9:D9"/>
  </mergeCells>
  <phoneticPr fontId="3" type="noConversion"/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opLeftCell="A13" workbookViewId="0">
      <selection activeCell="F29" sqref="F29"/>
    </sheetView>
  </sheetViews>
  <sheetFormatPr defaultColWidth="8.53125" defaultRowHeight="13.9" x14ac:dyDescent="0.4"/>
  <cols>
    <col min="1" max="1" width="12.19921875" style="1" customWidth="1"/>
    <col min="2" max="2" width="34.19921875" style="1" customWidth="1"/>
    <col min="3" max="3" width="31.46484375" style="1" customWidth="1"/>
    <col min="4" max="4" width="21.46484375" style="1" customWidth="1"/>
    <col min="5" max="5" width="15" style="1" customWidth="1"/>
    <col min="6" max="16384" width="8.53125" style="1"/>
  </cols>
  <sheetData>
    <row r="2" spans="1:5" ht="19.5" customHeight="1" x14ac:dyDescent="0.45">
      <c r="A2" s="175" t="s">
        <v>116</v>
      </c>
      <c r="B2" s="175"/>
      <c r="C2" s="175"/>
      <c r="D2" s="175"/>
    </row>
    <row r="3" spans="1:5" x14ac:dyDescent="0.4">
      <c r="A3" s="12" t="s">
        <v>92</v>
      </c>
      <c r="B3" s="12"/>
      <c r="C3" s="12"/>
      <c r="D3" s="13" t="s">
        <v>114</v>
      </c>
    </row>
    <row r="4" spans="1:5" x14ac:dyDescent="0.4">
      <c r="A4" s="164" t="s">
        <v>1</v>
      </c>
      <c r="B4" s="164"/>
      <c r="C4" s="164"/>
      <c r="D4" s="30" t="s">
        <v>81</v>
      </c>
      <c r="E4" s="2" t="s">
        <v>21</v>
      </c>
    </row>
    <row r="5" spans="1:5" x14ac:dyDescent="0.4">
      <c r="A5" s="164" t="s">
        <v>104</v>
      </c>
      <c r="B5" s="164"/>
      <c r="C5" s="164"/>
      <c r="D5" s="32" t="e">
        <f>VLOOKUP(D4,'Bảng hàng 09-06-25'!$B$4:$I$7,3,0)</f>
        <v>#N/A</v>
      </c>
    </row>
    <row r="6" spans="1:5" x14ac:dyDescent="0.4">
      <c r="A6" s="164" t="s">
        <v>103</v>
      </c>
      <c r="B6" s="164"/>
      <c r="C6" s="164"/>
      <c r="D6" s="32" t="e">
        <f>VLOOKUP(D4,'Bảng hàng 09-06-25'!$B$4:$I$7,4,0)</f>
        <v>#N/A</v>
      </c>
    </row>
    <row r="7" spans="1:5" x14ac:dyDescent="0.4">
      <c r="A7" s="164" t="s">
        <v>20</v>
      </c>
      <c r="B7" s="164"/>
      <c r="C7" s="164"/>
      <c r="D7" s="32" t="e">
        <f>VLOOKUP(D4,'Bảng hàng 09-06-25'!$B$4:$I$7,5,0)</f>
        <v>#N/A</v>
      </c>
    </row>
    <row r="8" spans="1:5" x14ac:dyDescent="0.4">
      <c r="A8" s="164" t="s">
        <v>110</v>
      </c>
      <c r="B8" s="164"/>
      <c r="C8" s="164"/>
      <c r="D8" s="32" t="e">
        <f>VLOOKUP(D4,'Bảng hàng 09-06-25'!$B$4:$I$7,6,0)</f>
        <v>#N/A</v>
      </c>
    </row>
    <row r="9" spans="1:5" x14ac:dyDescent="0.4">
      <c r="A9" s="165" t="s">
        <v>115</v>
      </c>
      <c r="B9" s="165"/>
      <c r="C9" s="165"/>
      <c r="D9" s="19" t="e">
        <f>VLOOKUP(D4,'Bảng hàng 09-06-25'!$B$4:$I$7,8,0)</f>
        <v>#N/A</v>
      </c>
    </row>
    <row r="10" spans="1:5" x14ac:dyDescent="0.4">
      <c r="A10" s="176" t="s">
        <v>3</v>
      </c>
      <c r="B10" s="176"/>
      <c r="C10" s="3" t="s">
        <v>4</v>
      </c>
      <c r="D10" s="21" t="e">
        <f>D9/1.1*1%</f>
        <v>#N/A</v>
      </c>
    </row>
    <row r="11" spans="1:5" x14ac:dyDescent="0.4">
      <c r="A11" s="176"/>
      <c r="B11" s="176"/>
      <c r="C11" s="3" t="s">
        <v>5</v>
      </c>
      <c r="D11" s="21" t="e">
        <f>(D9/1.1-D9/1.1*1%)*5%</f>
        <v>#N/A</v>
      </c>
      <c r="E11" s="29"/>
    </row>
    <row r="12" spans="1:5" x14ac:dyDescent="0.4">
      <c r="A12" s="176"/>
      <c r="B12" s="176"/>
      <c r="C12" s="3" t="s">
        <v>19</v>
      </c>
      <c r="D12" s="21" t="e">
        <f>D10+D11</f>
        <v>#N/A</v>
      </c>
    </row>
    <row r="13" spans="1:5" x14ac:dyDescent="0.4">
      <c r="A13" s="165" t="s">
        <v>6</v>
      </c>
      <c r="B13" s="165"/>
      <c r="C13" s="165"/>
      <c r="D13" s="22" t="e">
        <f>D9-D12</f>
        <v>#N/A</v>
      </c>
    </row>
    <row r="14" spans="1:5" ht="14.2" customHeight="1" x14ac:dyDescent="0.4">
      <c r="A14" s="4" t="s">
        <v>7</v>
      </c>
      <c r="B14" s="4" t="s">
        <v>8</v>
      </c>
      <c r="C14" s="4" t="s">
        <v>9</v>
      </c>
      <c r="D14" s="4" t="s">
        <v>111</v>
      </c>
    </row>
    <row r="15" spans="1:5" ht="14.2" customHeight="1" x14ac:dyDescent="0.4">
      <c r="A15" s="5" t="s">
        <v>15</v>
      </c>
      <c r="B15" s="34" t="s">
        <v>16</v>
      </c>
      <c r="C15" s="24">
        <v>500000000</v>
      </c>
      <c r="D15" s="6"/>
    </row>
    <row r="16" spans="1:5" ht="14.2" customHeight="1" x14ac:dyDescent="0.4">
      <c r="A16" s="5" t="s">
        <v>10</v>
      </c>
      <c r="B16" s="33" t="s">
        <v>94</v>
      </c>
      <c r="C16" s="33" t="s">
        <v>98</v>
      </c>
      <c r="D16" s="6" t="e">
        <f>D13*30%</f>
        <v>#N/A</v>
      </c>
    </row>
    <row r="17" spans="1:5" ht="14.2" customHeight="1" x14ac:dyDescent="0.4">
      <c r="A17" s="5" t="s">
        <v>11</v>
      </c>
      <c r="B17" s="33" t="s">
        <v>95</v>
      </c>
      <c r="C17" s="33" t="s">
        <v>99</v>
      </c>
      <c r="D17" s="6" t="e">
        <f>D13*20%</f>
        <v>#N/A</v>
      </c>
    </row>
    <row r="18" spans="1:5" ht="14.2" customHeight="1" x14ac:dyDescent="0.4">
      <c r="A18" s="5" t="s">
        <v>12</v>
      </c>
      <c r="B18" s="33" t="s">
        <v>96</v>
      </c>
      <c r="C18" s="33" t="s">
        <v>99</v>
      </c>
      <c r="D18" s="6" t="e">
        <f>D13*20%</f>
        <v>#N/A</v>
      </c>
    </row>
    <row r="19" spans="1:5" ht="14.2" customHeight="1" x14ac:dyDescent="0.4">
      <c r="A19" s="5" t="s">
        <v>13</v>
      </c>
      <c r="B19" s="33" t="s">
        <v>24</v>
      </c>
      <c r="C19" s="33" t="s">
        <v>100</v>
      </c>
      <c r="D19" s="6" t="e">
        <f>D13*25%</f>
        <v>#N/A</v>
      </c>
    </row>
    <row r="20" spans="1:5" ht="14.2" customHeight="1" x14ac:dyDescent="0.4">
      <c r="A20" s="5" t="s">
        <v>14</v>
      </c>
      <c r="B20" s="33" t="s">
        <v>17</v>
      </c>
      <c r="C20" s="33" t="s">
        <v>101</v>
      </c>
      <c r="D20" s="6" t="e">
        <f>D13*5%</f>
        <v>#N/A</v>
      </c>
    </row>
    <row r="21" spans="1:5" ht="14.55" customHeight="1" x14ac:dyDescent="0.4">
      <c r="A21" s="5"/>
      <c r="B21" s="34" t="s">
        <v>22</v>
      </c>
      <c r="C21" s="3" t="s">
        <v>102</v>
      </c>
      <c r="D21" s="23" t="e">
        <f>SUM(D16:D20)</f>
        <v>#N/A</v>
      </c>
    </row>
    <row r="22" spans="1:5" ht="21.7" customHeight="1" x14ac:dyDescent="0.4">
      <c r="A22" s="177"/>
      <c r="B22" s="177"/>
      <c r="C22" s="177"/>
      <c r="D22" s="177"/>
    </row>
    <row r="23" spans="1:5" x14ac:dyDescent="0.4">
      <c r="A23" s="163" t="s">
        <v>93</v>
      </c>
      <c r="B23" s="163"/>
      <c r="C23" s="163"/>
      <c r="D23" s="13" t="s">
        <v>114</v>
      </c>
    </row>
    <row r="24" spans="1:5" x14ac:dyDescent="0.4">
      <c r="A24" s="164" t="s">
        <v>1</v>
      </c>
      <c r="B24" s="164"/>
      <c r="C24" s="164"/>
      <c r="D24" s="30" t="str">
        <f t="shared" ref="D24:D29" si="0">D4</f>
        <v>LK13</v>
      </c>
      <c r="E24" s="20"/>
    </row>
    <row r="25" spans="1:5" x14ac:dyDescent="0.4">
      <c r="A25" s="164" t="s">
        <v>0</v>
      </c>
      <c r="B25" s="164"/>
      <c r="C25" s="164"/>
      <c r="D25" s="32" t="e">
        <f t="shared" si="0"/>
        <v>#N/A</v>
      </c>
    </row>
    <row r="26" spans="1:5" x14ac:dyDescent="0.4">
      <c r="A26" s="164" t="s">
        <v>103</v>
      </c>
      <c r="B26" s="164"/>
      <c r="C26" s="164"/>
      <c r="D26" s="32" t="e">
        <f t="shared" si="0"/>
        <v>#N/A</v>
      </c>
    </row>
    <row r="27" spans="1:5" x14ac:dyDescent="0.4">
      <c r="A27" s="164" t="s">
        <v>20</v>
      </c>
      <c r="B27" s="164"/>
      <c r="C27" s="164"/>
      <c r="D27" s="32" t="e">
        <f t="shared" si="0"/>
        <v>#N/A</v>
      </c>
    </row>
    <row r="28" spans="1:5" x14ac:dyDescent="0.4">
      <c r="A28" s="164" t="s">
        <v>109</v>
      </c>
      <c r="B28" s="164"/>
      <c r="C28" s="164"/>
      <c r="D28" s="32" t="e">
        <f t="shared" si="0"/>
        <v>#N/A</v>
      </c>
    </row>
    <row r="29" spans="1:5" x14ac:dyDescent="0.4">
      <c r="A29" s="165" t="s">
        <v>2</v>
      </c>
      <c r="B29" s="165"/>
      <c r="C29" s="165"/>
      <c r="D29" s="25" t="e">
        <f t="shared" si="0"/>
        <v>#N/A</v>
      </c>
    </row>
    <row r="30" spans="1:5" x14ac:dyDescent="0.4">
      <c r="A30" s="176" t="s">
        <v>3</v>
      </c>
      <c r="B30" s="176"/>
      <c r="C30" s="3" t="s">
        <v>97</v>
      </c>
      <c r="D30" s="6" t="e">
        <f>D29/1.1*1%</f>
        <v>#N/A</v>
      </c>
    </row>
    <row r="31" spans="1:5" x14ac:dyDescent="0.4">
      <c r="A31" s="165" t="s">
        <v>6</v>
      </c>
      <c r="B31" s="165"/>
      <c r="C31" s="165"/>
      <c r="D31" s="25" t="e">
        <f>D29-D30</f>
        <v>#N/A</v>
      </c>
    </row>
    <row r="32" spans="1:5" x14ac:dyDescent="0.4">
      <c r="A32" s="4" t="s">
        <v>7</v>
      </c>
      <c r="B32" s="4" t="s">
        <v>8</v>
      </c>
      <c r="C32" s="4" t="s">
        <v>9</v>
      </c>
      <c r="D32" s="4" t="s">
        <v>111</v>
      </c>
    </row>
    <row r="33" spans="1:4" x14ac:dyDescent="0.4">
      <c r="A33" s="5" t="s">
        <v>15</v>
      </c>
      <c r="B33" s="34" t="s">
        <v>16</v>
      </c>
      <c r="C33" s="27">
        <v>500000000</v>
      </c>
      <c r="D33" s="6"/>
    </row>
    <row r="34" spans="1:4" x14ac:dyDescent="0.4">
      <c r="A34" s="5" t="s">
        <v>10</v>
      </c>
      <c r="B34" s="3" t="s">
        <v>107</v>
      </c>
      <c r="C34" s="33" t="s">
        <v>106</v>
      </c>
      <c r="D34" s="26" t="e">
        <f>D31*30%</f>
        <v>#N/A</v>
      </c>
    </row>
    <row r="35" spans="1:4" ht="27.75" x14ac:dyDescent="0.4">
      <c r="A35" s="7" t="s">
        <v>11</v>
      </c>
      <c r="B35" s="8" t="s">
        <v>108</v>
      </c>
      <c r="C35" s="9" t="s">
        <v>105</v>
      </c>
      <c r="D35" s="26" t="e">
        <f>D31*65%</f>
        <v>#N/A</v>
      </c>
    </row>
    <row r="36" spans="1:4" x14ac:dyDescent="0.4">
      <c r="A36" s="7"/>
      <c r="B36" s="10" t="s">
        <v>23</v>
      </c>
      <c r="C36" s="9"/>
      <c r="D36" s="3"/>
    </row>
    <row r="37" spans="1:4" x14ac:dyDescent="0.4">
      <c r="A37" s="5" t="s">
        <v>12</v>
      </c>
      <c r="B37" s="3" t="s">
        <v>17</v>
      </c>
      <c r="C37" s="33" t="s">
        <v>101</v>
      </c>
      <c r="D37" s="26" t="e">
        <f>D31*5%</f>
        <v>#N/A</v>
      </c>
    </row>
    <row r="38" spans="1:4" ht="20.55" customHeight="1" x14ac:dyDescent="0.4">
      <c r="A38" s="5"/>
      <c r="B38" s="11" t="s">
        <v>22</v>
      </c>
      <c r="C38" s="3" t="s">
        <v>102</v>
      </c>
      <c r="D38" s="28" t="e">
        <f>SUM(D34:D37)</f>
        <v>#N/A</v>
      </c>
    </row>
    <row r="39" spans="1:4" ht="105" customHeight="1" x14ac:dyDescent="0.4">
      <c r="A39" s="161" t="s">
        <v>91</v>
      </c>
      <c r="B39" s="162"/>
      <c r="C39" s="162"/>
      <c r="D39" s="162"/>
    </row>
  </sheetData>
  <mergeCells count="20">
    <mergeCell ref="A31:C31"/>
    <mergeCell ref="A39:D39"/>
    <mergeCell ref="A25:C25"/>
    <mergeCell ref="A26:C26"/>
    <mergeCell ref="A27:C27"/>
    <mergeCell ref="A28:C28"/>
    <mergeCell ref="A29:C29"/>
    <mergeCell ref="A30:B30"/>
    <mergeCell ref="A24:C24"/>
    <mergeCell ref="A2:D2"/>
    <mergeCell ref="A4:C4"/>
    <mergeCell ref="A5:C5"/>
    <mergeCell ref="A6:C6"/>
    <mergeCell ref="A7:C7"/>
    <mergeCell ref="A8:C8"/>
    <mergeCell ref="A9:C9"/>
    <mergeCell ref="A10:B12"/>
    <mergeCell ref="A13:C13"/>
    <mergeCell ref="A22:D22"/>
    <mergeCell ref="A23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31" zoomScaleNormal="100" workbookViewId="0">
      <selection activeCell="R10" sqref="R10"/>
    </sheetView>
  </sheetViews>
  <sheetFormatPr defaultColWidth="9.19921875" defaultRowHeight="13.15" x14ac:dyDescent="0.45"/>
  <cols>
    <col min="1" max="1" width="6.53125" style="14" customWidth="1"/>
    <col min="2" max="2" width="10.53125" style="39" customWidth="1"/>
    <col min="3" max="3" width="9.46484375" style="39" customWidth="1"/>
    <col min="4" max="4" width="10.53125" style="40" customWidth="1"/>
    <col min="5" max="5" width="12" style="40" customWidth="1"/>
    <col min="6" max="6" width="9.796875" style="40" customWidth="1"/>
    <col min="7" max="7" width="14.46484375" style="40" hidden="1" customWidth="1"/>
    <col min="8" max="8" width="18" style="46" hidden="1" customWidth="1"/>
    <col min="9" max="9" width="16.796875" style="39" customWidth="1"/>
    <col min="10" max="10" width="15.73046875" style="46" bestFit="1" customWidth="1"/>
    <col min="11" max="12" width="18.46484375" style="46" hidden="1" customWidth="1"/>
    <col min="13" max="13" width="16.265625" style="47" hidden="1" customWidth="1"/>
    <col min="14" max="14" width="16.53125" style="47" hidden="1" customWidth="1"/>
    <col min="15" max="15" width="15" style="47" hidden="1" customWidth="1"/>
    <col min="16" max="16" width="16.33203125" style="46" hidden="1" customWidth="1"/>
    <col min="17" max="16384" width="9.19921875" style="46"/>
  </cols>
  <sheetData>
    <row r="1" spans="1:16" ht="27.7" customHeight="1" x14ac:dyDescent="0.45">
      <c r="A1" s="181" t="s">
        <v>262</v>
      </c>
      <c r="B1" s="182"/>
      <c r="C1" s="182"/>
      <c r="D1" s="182"/>
      <c r="E1" s="182"/>
      <c r="F1" s="182"/>
      <c r="G1" s="182"/>
      <c r="H1" s="182"/>
      <c r="K1" s="92">
        <v>59886356</v>
      </c>
      <c r="L1" s="102"/>
    </row>
    <row r="2" spans="1:16" ht="52.05" customHeight="1" x14ac:dyDescent="0.45">
      <c r="A2" s="31" t="s">
        <v>90</v>
      </c>
      <c r="B2" s="183" t="s">
        <v>86</v>
      </c>
      <c r="C2" s="183" t="s">
        <v>85</v>
      </c>
      <c r="D2" s="31" t="s">
        <v>84</v>
      </c>
      <c r="E2" s="31" t="s">
        <v>83</v>
      </c>
      <c r="F2" s="31" t="s">
        <v>82</v>
      </c>
      <c r="G2" s="183" t="s">
        <v>89</v>
      </c>
      <c r="H2" s="178" t="s">
        <v>88</v>
      </c>
      <c r="I2" s="178" t="s">
        <v>213</v>
      </c>
      <c r="J2" s="179" t="s">
        <v>212</v>
      </c>
      <c r="K2" s="178" t="s">
        <v>201</v>
      </c>
      <c r="L2" s="48"/>
    </row>
    <row r="3" spans="1:16" s="48" customFormat="1" ht="26.55" customHeight="1" x14ac:dyDescent="0.45">
      <c r="A3" s="31" t="s">
        <v>87</v>
      </c>
      <c r="B3" s="183" t="s">
        <v>86</v>
      </c>
      <c r="C3" s="183" t="s">
        <v>85</v>
      </c>
      <c r="D3" s="31" t="s">
        <v>84</v>
      </c>
      <c r="E3" s="31" t="s">
        <v>83</v>
      </c>
      <c r="F3" s="31" t="s">
        <v>82</v>
      </c>
      <c r="G3" s="183"/>
      <c r="H3" s="178"/>
      <c r="I3" s="178"/>
      <c r="J3" s="180"/>
      <c r="K3" s="178"/>
      <c r="M3" s="100" t="s">
        <v>207</v>
      </c>
      <c r="N3" s="100" t="s">
        <v>205</v>
      </c>
      <c r="O3" s="100" t="s">
        <v>206</v>
      </c>
    </row>
    <row r="4" spans="1:16" ht="13.9" x14ac:dyDescent="0.45">
      <c r="A4" s="126">
        <v>1</v>
      </c>
      <c r="B4" s="126" t="s">
        <v>217</v>
      </c>
      <c r="C4" s="126" t="s">
        <v>218</v>
      </c>
      <c r="D4" s="122">
        <v>77</v>
      </c>
      <c r="E4" s="126" t="s">
        <v>244</v>
      </c>
      <c r="F4" s="126" t="s">
        <v>237</v>
      </c>
      <c r="G4" s="110"/>
      <c r="H4" s="111" t="s">
        <v>125</v>
      </c>
      <c r="I4" s="128">
        <v>16556000000</v>
      </c>
      <c r="J4" s="133">
        <f t="shared" ref="J4:J5" si="0">I4/D4</f>
        <v>215012987.01298702</v>
      </c>
      <c r="K4" s="112" t="s">
        <v>203</v>
      </c>
      <c r="L4" s="51"/>
      <c r="M4" s="47">
        <f t="shared" ref="M4:M5" si="1">+ROUND(N4*(1+2%),0)</f>
        <v>12388363127</v>
      </c>
      <c r="N4" s="47">
        <v>12145454046</v>
      </c>
      <c r="O4" s="47">
        <v>152773006.86792454</v>
      </c>
    </row>
    <row r="5" spans="1:16" ht="13.9" x14ac:dyDescent="0.45">
      <c r="A5" s="129">
        <v>2</v>
      </c>
      <c r="B5" s="129" t="s">
        <v>219</v>
      </c>
      <c r="C5" s="129" t="s">
        <v>218</v>
      </c>
      <c r="D5" s="123">
        <v>84</v>
      </c>
      <c r="E5" s="129" t="s">
        <v>244</v>
      </c>
      <c r="F5" s="129" t="s">
        <v>238</v>
      </c>
      <c r="G5" s="110"/>
      <c r="H5" s="111" t="s">
        <v>125</v>
      </c>
      <c r="I5" s="124">
        <v>12799710000</v>
      </c>
      <c r="J5" s="50">
        <f t="shared" si="0"/>
        <v>152377500</v>
      </c>
      <c r="K5" s="112" t="s">
        <v>203</v>
      </c>
      <c r="L5" s="51"/>
      <c r="M5" s="47">
        <f t="shared" si="1"/>
        <v>12388363127</v>
      </c>
      <c r="N5" s="47">
        <v>12145454046</v>
      </c>
      <c r="O5" s="47">
        <v>152773006.86792454</v>
      </c>
    </row>
    <row r="6" spans="1:16" ht="13.9" x14ac:dyDescent="0.45">
      <c r="A6" s="126">
        <v>3</v>
      </c>
      <c r="B6" s="126" t="s">
        <v>221</v>
      </c>
      <c r="C6" s="126" t="s">
        <v>218</v>
      </c>
      <c r="D6" s="122">
        <v>79.5</v>
      </c>
      <c r="E6" s="126" t="s">
        <v>244</v>
      </c>
      <c r="F6" s="126" t="s">
        <v>241</v>
      </c>
      <c r="G6" s="110"/>
      <c r="H6" s="111" t="s">
        <v>25</v>
      </c>
      <c r="I6" s="128">
        <v>17239000000</v>
      </c>
      <c r="J6" s="133">
        <f t="shared" ref="J6:J69" si="2">I6/D6</f>
        <v>216842767.29559749</v>
      </c>
      <c r="K6" s="112" t="s">
        <v>203</v>
      </c>
      <c r="L6" s="51"/>
      <c r="M6" s="47">
        <f t="shared" ref="M6:M7" si="3">+ROUND(N6*(1+2%),0)</f>
        <v>12412712436</v>
      </c>
      <c r="N6" s="47">
        <v>12169325918</v>
      </c>
      <c r="O6" s="47">
        <v>155419232.66922095</v>
      </c>
    </row>
    <row r="7" spans="1:16" ht="13.9" x14ac:dyDescent="0.45">
      <c r="A7" s="126">
        <v>4</v>
      </c>
      <c r="B7" s="126" t="s">
        <v>222</v>
      </c>
      <c r="C7" s="126" t="s">
        <v>218</v>
      </c>
      <c r="D7" s="122">
        <v>79.5</v>
      </c>
      <c r="E7" s="126" t="s">
        <v>244</v>
      </c>
      <c r="F7" s="126" t="s">
        <v>242</v>
      </c>
      <c r="G7" s="16"/>
      <c r="H7" s="15" t="s">
        <v>25</v>
      </c>
      <c r="I7" s="128">
        <v>17239000000</v>
      </c>
      <c r="J7" s="133">
        <f t="shared" si="2"/>
        <v>216842767.29559749</v>
      </c>
      <c r="K7" s="51" t="s">
        <v>203</v>
      </c>
      <c r="L7" s="51"/>
      <c r="M7" s="47">
        <f t="shared" si="3"/>
        <v>12412712436</v>
      </c>
      <c r="N7" s="47">
        <v>12169325918</v>
      </c>
      <c r="O7" s="47">
        <v>155419232.66922095</v>
      </c>
    </row>
    <row r="8" spans="1:16" ht="16.149999999999999" customHeight="1" x14ac:dyDescent="0.45">
      <c r="A8" s="126">
        <v>5</v>
      </c>
      <c r="B8" s="126" t="s">
        <v>223</v>
      </c>
      <c r="C8" s="126" t="s">
        <v>218</v>
      </c>
      <c r="D8" s="122">
        <v>82.5</v>
      </c>
      <c r="E8" s="126" t="s">
        <v>246</v>
      </c>
      <c r="F8" s="126" t="s">
        <v>240</v>
      </c>
      <c r="G8" s="16"/>
      <c r="H8" s="15" t="s">
        <v>25</v>
      </c>
      <c r="I8" s="131">
        <v>21313198710</v>
      </c>
      <c r="J8" s="133">
        <f t="shared" si="2"/>
        <v>258341802.54545453</v>
      </c>
      <c r="K8" s="51" t="s">
        <v>203</v>
      </c>
      <c r="L8" s="51"/>
      <c r="M8" s="47">
        <f t="shared" ref="M8:M10" si="4">+ROUND(N8*(1+2%),0)</f>
        <v>20530045359</v>
      </c>
      <c r="N8" s="47">
        <v>20127495450</v>
      </c>
      <c r="O8" s="47">
        <v>213667679.93630573</v>
      </c>
    </row>
    <row r="9" spans="1:16" ht="16.5" customHeight="1" x14ac:dyDescent="0.45">
      <c r="A9" s="126">
        <v>6</v>
      </c>
      <c r="B9" s="126" t="s">
        <v>224</v>
      </c>
      <c r="C9" s="126" t="s">
        <v>218</v>
      </c>
      <c r="D9" s="122">
        <v>82.5</v>
      </c>
      <c r="E9" s="126" t="s">
        <v>246</v>
      </c>
      <c r="F9" s="126" t="s">
        <v>240</v>
      </c>
      <c r="G9" s="16"/>
      <c r="H9" s="15" t="s">
        <v>25</v>
      </c>
      <c r="I9" s="131">
        <v>24316689035</v>
      </c>
      <c r="J9" s="133">
        <f t="shared" si="2"/>
        <v>294747745.87878788</v>
      </c>
      <c r="K9" s="51" t="s">
        <v>203</v>
      </c>
      <c r="L9" s="51"/>
      <c r="M9" s="47">
        <f t="shared" si="4"/>
        <v>23190146465</v>
      </c>
      <c r="N9" s="47">
        <v>22735437711</v>
      </c>
      <c r="O9" s="47">
        <v>197356230.13020834</v>
      </c>
    </row>
    <row r="10" spans="1:16" ht="13.9" x14ac:dyDescent="0.45">
      <c r="A10" s="126">
        <v>7</v>
      </c>
      <c r="B10" s="126" t="s">
        <v>225</v>
      </c>
      <c r="C10" s="126" t="s">
        <v>218</v>
      </c>
      <c r="D10" s="122">
        <v>82.5</v>
      </c>
      <c r="E10" s="126" t="s">
        <v>246</v>
      </c>
      <c r="F10" s="126" t="s">
        <v>240</v>
      </c>
      <c r="G10" s="110"/>
      <c r="H10" s="111" t="s">
        <v>25</v>
      </c>
      <c r="I10" s="131">
        <v>19820700000</v>
      </c>
      <c r="J10" s="133">
        <f t="shared" si="2"/>
        <v>240250909.09090909</v>
      </c>
      <c r="K10" s="112" t="s">
        <v>203</v>
      </c>
      <c r="L10" s="51"/>
      <c r="M10" s="47">
        <f t="shared" si="4"/>
        <v>21745387309</v>
      </c>
      <c r="N10" s="47">
        <v>21319007166</v>
      </c>
      <c r="O10" s="47">
        <v>164752760.17001545</v>
      </c>
    </row>
    <row r="11" spans="1:16" ht="13.9" x14ac:dyDescent="0.45">
      <c r="A11" s="126">
        <v>8</v>
      </c>
      <c r="B11" s="126" t="s">
        <v>226</v>
      </c>
      <c r="C11" s="126" t="s">
        <v>218</v>
      </c>
      <c r="D11" s="122">
        <v>87.4</v>
      </c>
      <c r="E11" s="126" t="s">
        <v>244</v>
      </c>
      <c r="F11" s="126" t="s">
        <v>238</v>
      </c>
      <c r="G11" s="113"/>
      <c r="H11" s="114" t="s">
        <v>25</v>
      </c>
      <c r="I11" s="131">
        <v>22481996045</v>
      </c>
      <c r="J11" s="133">
        <f t="shared" si="2"/>
        <v>257231076.02974826</v>
      </c>
      <c r="K11" s="115" t="s">
        <v>203</v>
      </c>
      <c r="L11" s="51"/>
      <c r="M11" s="47">
        <f t="shared" ref="M11" si="5">+ROUND(N11*(1+2%),0)</f>
        <v>12462832382</v>
      </c>
      <c r="N11" s="47">
        <v>12218463120</v>
      </c>
      <c r="O11" s="47">
        <v>156046783.14176247</v>
      </c>
      <c r="P11" s="116" t="s">
        <v>215</v>
      </c>
    </row>
    <row r="12" spans="1:16" s="57" customFormat="1" ht="13.9" x14ac:dyDescent="0.45">
      <c r="A12" s="126">
        <v>9</v>
      </c>
      <c r="B12" s="126" t="s">
        <v>227</v>
      </c>
      <c r="C12" s="126" t="s">
        <v>218</v>
      </c>
      <c r="D12" s="122">
        <v>82.5</v>
      </c>
      <c r="E12" s="126" t="s">
        <v>244</v>
      </c>
      <c r="F12" s="126" t="s">
        <v>238</v>
      </c>
      <c r="G12" s="45"/>
      <c r="H12" s="55"/>
      <c r="I12" s="131">
        <v>21313198710</v>
      </c>
      <c r="J12" s="133">
        <f t="shared" si="2"/>
        <v>258341802.54545453</v>
      </c>
      <c r="M12" s="56">
        <f>SUM(M4:M11)</f>
        <v>127530562641</v>
      </c>
      <c r="N12" s="56">
        <f>SUM(N4:N11)</f>
        <v>125029963375</v>
      </c>
      <c r="O12" s="58"/>
    </row>
    <row r="13" spans="1:16" ht="13.9" x14ac:dyDescent="0.45">
      <c r="A13" s="126">
        <v>10</v>
      </c>
      <c r="B13" s="126" t="s">
        <v>229</v>
      </c>
      <c r="C13" s="126" t="s">
        <v>218</v>
      </c>
      <c r="D13" s="122">
        <v>90</v>
      </c>
      <c r="E13" s="126" t="s">
        <v>244</v>
      </c>
      <c r="F13" s="126" t="s">
        <v>238</v>
      </c>
      <c r="G13" s="16"/>
      <c r="H13" s="127"/>
      <c r="I13" s="128">
        <v>13172700000</v>
      </c>
      <c r="J13" s="133">
        <f t="shared" si="2"/>
        <v>146363333.33333334</v>
      </c>
    </row>
    <row r="14" spans="1:16" ht="13.9" x14ac:dyDescent="0.45">
      <c r="A14" s="126">
        <v>11</v>
      </c>
      <c r="B14" s="126" t="s">
        <v>230</v>
      </c>
      <c r="C14" s="126" t="s">
        <v>218</v>
      </c>
      <c r="D14" s="122">
        <v>88</v>
      </c>
      <c r="E14" s="126" t="s">
        <v>244</v>
      </c>
      <c r="F14" s="126" t="s">
        <v>243</v>
      </c>
      <c r="G14" s="16"/>
      <c r="H14" s="127"/>
      <c r="I14" s="128">
        <v>17461920000</v>
      </c>
      <c r="J14" s="133">
        <f t="shared" si="2"/>
        <v>198430909.09090909</v>
      </c>
    </row>
    <row r="15" spans="1:16" ht="13.9" x14ac:dyDescent="0.45">
      <c r="A15" s="126">
        <v>12</v>
      </c>
      <c r="B15" s="126" t="s">
        <v>231</v>
      </c>
      <c r="C15" s="126" t="s">
        <v>218</v>
      </c>
      <c r="D15" s="122">
        <v>90</v>
      </c>
      <c r="E15" s="126" t="s">
        <v>245</v>
      </c>
      <c r="F15" s="126" t="s">
        <v>239</v>
      </c>
      <c r="G15" s="16"/>
      <c r="H15" s="127"/>
      <c r="I15" s="128">
        <v>13331808000</v>
      </c>
      <c r="J15" s="133">
        <f t="shared" si="2"/>
        <v>148131200</v>
      </c>
    </row>
    <row r="16" spans="1:16" ht="13.9" x14ac:dyDescent="0.45">
      <c r="A16" s="126">
        <v>14</v>
      </c>
      <c r="B16" s="126" t="s">
        <v>232</v>
      </c>
      <c r="C16" s="126" t="s">
        <v>218</v>
      </c>
      <c r="D16" s="122">
        <v>74</v>
      </c>
      <c r="E16" s="126" t="s">
        <v>245</v>
      </c>
      <c r="F16" s="126" t="s">
        <v>240</v>
      </c>
      <c r="G16" s="16"/>
      <c r="H16" s="127"/>
      <c r="I16" s="131">
        <v>18235000000</v>
      </c>
      <c r="J16" s="133">
        <f t="shared" si="2"/>
        <v>246418918.91891891</v>
      </c>
    </row>
    <row r="17" spans="1:10" ht="13.9" x14ac:dyDescent="0.45">
      <c r="A17" s="126">
        <v>15</v>
      </c>
      <c r="B17" s="126" t="s">
        <v>233</v>
      </c>
      <c r="C17" s="126" t="s">
        <v>218</v>
      </c>
      <c r="D17" s="122">
        <v>93</v>
      </c>
      <c r="E17" s="126" t="s">
        <v>245</v>
      </c>
      <c r="F17" s="126" t="s">
        <v>240</v>
      </c>
      <c r="G17" s="16"/>
      <c r="H17" s="127"/>
      <c r="I17" s="131">
        <v>17968993200</v>
      </c>
      <c r="J17" s="133">
        <f t="shared" si="2"/>
        <v>193214980.6451613</v>
      </c>
    </row>
    <row r="18" spans="1:10" ht="13.9" x14ac:dyDescent="0.45">
      <c r="A18" s="126">
        <v>16</v>
      </c>
      <c r="B18" s="126" t="s">
        <v>234</v>
      </c>
      <c r="C18" s="126" t="s">
        <v>218</v>
      </c>
      <c r="D18" s="122">
        <v>85</v>
      </c>
      <c r="E18" s="126" t="s">
        <v>245</v>
      </c>
      <c r="F18" s="126" t="s">
        <v>243</v>
      </c>
      <c r="G18" s="16"/>
      <c r="H18" s="127"/>
      <c r="I18" s="131">
        <v>17650120800</v>
      </c>
      <c r="J18" s="133">
        <f t="shared" si="2"/>
        <v>207648480</v>
      </c>
    </row>
    <row r="19" spans="1:10" ht="15.4" customHeight="1" x14ac:dyDescent="0.45">
      <c r="A19" s="129">
        <v>17</v>
      </c>
      <c r="B19" s="129" t="s">
        <v>235</v>
      </c>
      <c r="C19" s="129" t="s">
        <v>218</v>
      </c>
      <c r="D19" s="123">
        <v>90</v>
      </c>
      <c r="E19" s="129" t="s">
        <v>247</v>
      </c>
      <c r="F19" s="129" t="s">
        <v>239</v>
      </c>
      <c r="G19" s="16"/>
      <c r="H19" s="127"/>
      <c r="I19" s="132">
        <v>11417680000</v>
      </c>
      <c r="J19" s="50">
        <f t="shared" si="2"/>
        <v>126863111.1111111</v>
      </c>
    </row>
    <row r="20" spans="1:10" ht="15.75" customHeight="1" x14ac:dyDescent="0.45">
      <c r="A20" s="129">
        <v>18</v>
      </c>
      <c r="B20" s="130" t="s">
        <v>236</v>
      </c>
      <c r="C20" s="130" t="s">
        <v>218</v>
      </c>
      <c r="D20" s="125">
        <v>90</v>
      </c>
      <c r="E20" s="129" t="s">
        <v>247</v>
      </c>
      <c r="F20" s="130" t="s">
        <v>239</v>
      </c>
      <c r="G20" s="16"/>
      <c r="H20" s="127"/>
      <c r="I20" s="132">
        <v>11417680000</v>
      </c>
      <c r="J20" s="50">
        <f t="shared" si="2"/>
        <v>126863111.1111111</v>
      </c>
    </row>
    <row r="21" spans="1:10" ht="27.75" x14ac:dyDescent="0.4">
      <c r="A21" s="184">
        <v>19</v>
      </c>
      <c r="B21" s="185" t="s">
        <v>263</v>
      </c>
      <c r="C21" s="130" t="s">
        <v>218</v>
      </c>
      <c r="D21" s="189">
        <v>90</v>
      </c>
      <c r="E21" s="185" t="s">
        <v>312</v>
      </c>
      <c r="F21" s="185" t="s">
        <v>315</v>
      </c>
      <c r="G21" s="16"/>
      <c r="H21" s="127"/>
      <c r="I21" s="187">
        <v>14196420000</v>
      </c>
      <c r="J21" s="50">
        <f t="shared" si="2"/>
        <v>157738000</v>
      </c>
    </row>
    <row r="22" spans="1:10" ht="27.75" x14ac:dyDescent="0.4">
      <c r="A22" s="184"/>
      <c r="B22" s="185" t="s">
        <v>264</v>
      </c>
      <c r="C22" s="130" t="s">
        <v>218</v>
      </c>
      <c r="D22" s="189">
        <v>90</v>
      </c>
      <c r="E22" s="185" t="s">
        <v>312</v>
      </c>
      <c r="F22" s="185" t="s">
        <v>315</v>
      </c>
      <c r="G22" s="16"/>
      <c r="H22" s="127"/>
      <c r="I22" s="187">
        <v>14196420000</v>
      </c>
      <c r="J22" s="50">
        <f t="shared" si="2"/>
        <v>157738000</v>
      </c>
    </row>
    <row r="23" spans="1:10" ht="13.9" x14ac:dyDescent="0.4">
      <c r="A23" s="184"/>
      <c r="B23" s="185" t="s">
        <v>265</v>
      </c>
      <c r="C23" s="130" t="s">
        <v>218</v>
      </c>
      <c r="D23" s="189">
        <v>90</v>
      </c>
      <c r="E23" s="185" t="s">
        <v>312</v>
      </c>
      <c r="F23" s="185" t="s">
        <v>316</v>
      </c>
      <c r="G23" s="16"/>
      <c r="H23" s="127"/>
      <c r="I23" s="187">
        <v>13236930000</v>
      </c>
      <c r="J23" s="50">
        <f t="shared" si="2"/>
        <v>147077000</v>
      </c>
    </row>
    <row r="24" spans="1:10" ht="27.75" x14ac:dyDescent="0.4">
      <c r="A24" s="184"/>
      <c r="B24" s="185" t="s">
        <v>266</v>
      </c>
      <c r="C24" s="130" t="s">
        <v>218</v>
      </c>
      <c r="D24" s="189">
        <v>88</v>
      </c>
      <c r="E24" s="185" t="s">
        <v>312</v>
      </c>
      <c r="F24" s="185" t="s">
        <v>317</v>
      </c>
      <c r="G24" s="16"/>
      <c r="H24" s="127"/>
      <c r="I24" s="187" t="s">
        <v>322</v>
      </c>
      <c r="J24" s="50" t="e">
        <f t="shared" si="2"/>
        <v>#VALUE!</v>
      </c>
    </row>
    <row r="25" spans="1:10" ht="13.9" x14ac:dyDescent="0.4">
      <c r="A25" s="184"/>
      <c r="B25" s="185" t="s">
        <v>268</v>
      </c>
      <c r="C25" s="130" t="s">
        <v>218</v>
      </c>
      <c r="D25" s="189">
        <v>96</v>
      </c>
      <c r="E25" s="185" t="s">
        <v>312</v>
      </c>
      <c r="F25" s="185" t="s">
        <v>318</v>
      </c>
      <c r="G25" s="16"/>
      <c r="H25" s="127"/>
      <c r="I25" s="187">
        <v>17031420000</v>
      </c>
      <c r="J25" s="50">
        <f t="shared" si="2"/>
        <v>177410625</v>
      </c>
    </row>
    <row r="26" spans="1:10" ht="27.75" x14ac:dyDescent="0.4">
      <c r="A26" s="184"/>
      <c r="B26" s="185" t="s">
        <v>228</v>
      </c>
      <c r="C26" s="130" t="s">
        <v>218</v>
      </c>
      <c r="D26" s="189">
        <v>90</v>
      </c>
      <c r="E26" s="185" t="s">
        <v>312</v>
      </c>
      <c r="F26" s="185" t="s">
        <v>315</v>
      </c>
      <c r="G26" s="16"/>
      <c r="H26" s="127"/>
      <c r="I26" s="187">
        <v>13236930000</v>
      </c>
      <c r="J26" s="50">
        <f t="shared" si="2"/>
        <v>147077000</v>
      </c>
    </row>
    <row r="27" spans="1:10" ht="27.75" x14ac:dyDescent="0.4">
      <c r="A27" s="184"/>
      <c r="B27" s="185" t="s">
        <v>269</v>
      </c>
      <c r="C27" s="130" t="s">
        <v>218</v>
      </c>
      <c r="D27" s="189">
        <v>96</v>
      </c>
      <c r="E27" s="185" t="s">
        <v>312</v>
      </c>
      <c r="F27" s="185" t="s">
        <v>319</v>
      </c>
      <c r="G27" s="16"/>
      <c r="H27" s="127"/>
      <c r="I27" s="187" t="s">
        <v>322</v>
      </c>
      <c r="J27" s="50" t="e">
        <f t="shared" si="2"/>
        <v>#VALUE!</v>
      </c>
    </row>
    <row r="28" spans="1:10" ht="27.75" x14ac:dyDescent="0.4">
      <c r="A28" s="184"/>
      <c r="B28" s="185" t="s">
        <v>270</v>
      </c>
      <c r="C28" s="130" t="s">
        <v>218</v>
      </c>
      <c r="D28" s="189">
        <v>96</v>
      </c>
      <c r="E28" s="185" t="s">
        <v>312</v>
      </c>
      <c r="F28" s="185" t="s">
        <v>319</v>
      </c>
      <c r="G28" s="16"/>
      <c r="H28" s="127"/>
      <c r="I28" s="187" t="s">
        <v>322</v>
      </c>
      <c r="J28" s="50" t="e">
        <f t="shared" si="2"/>
        <v>#VALUE!</v>
      </c>
    </row>
    <row r="29" spans="1:10" ht="13.9" x14ac:dyDescent="0.4">
      <c r="A29" s="184"/>
      <c r="B29" s="185" t="s">
        <v>271</v>
      </c>
      <c r="C29" s="130" t="s">
        <v>218</v>
      </c>
      <c r="D29" s="189">
        <v>90</v>
      </c>
      <c r="E29" s="185" t="s">
        <v>312</v>
      </c>
      <c r="F29" s="185" t="s">
        <v>316</v>
      </c>
      <c r="G29" s="16"/>
      <c r="H29" s="127"/>
      <c r="I29" s="187">
        <v>15083271000</v>
      </c>
      <c r="J29" s="50">
        <f t="shared" si="2"/>
        <v>167591900</v>
      </c>
    </row>
    <row r="30" spans="1:10" ht="27.75" x14ac:dyDescent="0.4">
      <c r="A30" s="184"/>
      <c r="B30" s="185" t="s">
        <v>272</v>
      </c>
      <c r="C30" s="130" t="s">
        <v>218</v>
      </c>
      <c r="D30" s="189">
        <v>90</v>
      </c>
      <c r="E30" s="185" t="s">
        <v>312</v>
      </c>
      <c r="F30" s="185" t="s">
        <v>315</v>
      </c>
      <c r="G30" s="16"/>
      <c r="H30" s="127"/>
      <c r="I30" s="187">
        <v>12055680000</v>
      </c>
      <c r="J30" s="50">
        <f t="shared" si="2"/>
        <v>133952000</v>
      </c>
    </row>
    <row r="31" spans="1:10" ht="27.75" x14ac:dyDescent="0.4">
      <c r="A31" s="184"/>
      <c r="B31" s="185" t="s">
        <v>273</v>
      </c>
      <c r="C31" s="130" t="s">
        <v>218</v>
      </c>
      <c r="D31" s="189">
        <v>90</v>
      </c>
      <c r="E31" s="185" t="s">
        <v>312</v>
      </c>
      <c r="F31" s="185" t="s">
        <v>315</v>
      </c>
      <c r="G31" s="16"/>
      <c r="H31" s="127"/>
      <c r="I31" s="187">
        <v>12055680000</v>
      </c>
      <c r="J31" s="50">
        <f t="shared" si="2"/>
        <v>133952000</v>
      </c>
    </row>
    <row r="32" spans="1:10" ht="27.75" x14ac:dyDescent="0.4">
      <c r="A32" s="184"/>
      <c r="B32" s="185" t="s">
        <v>274</v>
      </c>
      <c r="C32" s="130" t="s">
        <v>218</v>
      </c>
      <c r="D32" s="189">
        <v>90</v>
      </c>
      <c r="E32" s="185" t="s">
        <v>312</v>
      </c>
      <c r="F32" s="185" t="s">
        <v>315</v>
      </c>
      <c r="G32" s="16"/>
      <c r="H32" s="127"/>
      <c r="I32" s="187" t="s">
        <v>322</v>
      </c>
      <c r="J32" s="50" t="e">
        <f t="shared" si="2"/>
        <v>#VALUE!</v>
      </c>
    </row>
    <row r="33" spans="1:10" ht="13.9" x14ac:dyDescent="0.4">
      <c r="A33" s="184"/>
      <c r="B33" s="185" t="s">
        <v>275</v>
      </c>
      <c r="C33" s="130" t="s">
        <v>218</v>
      </c>
      <c r="D33" s="189">
        <v>96</v>
      </c>
      <c r="E33" s="185" t="s">
        <v>312</v>
      </c>
      <c r="F33" s="185" t="s">
        <v>318</v>
      </c>
      <c r="G33" s="16"/>
      <c r="H33" s="127"/>
      <c r="I33" s="187">
        <v>17041500000</v>
      </c>
      <c r="J33" s="50">
        <f t="shared" si="2"/>
        <v>177515625</v>
      </c>
    </row>
    <row r="34" spans="1:10" ht="27.75" x14ac:dyDescent="0.4">
      <c r="A34" s="184"/>
      <c r="B34" s="185" t="s">
        <v>276</v>
      </c>
      <c r="C34" s="130" t="s">
        <v>218</v>
      </c>
      <c r="D34" s="189" t="s">
        <v>267</v>
      </c>
      <c r="E34" s="185" t="s">
        <v>312</v>
      </c>
      <c r="F34" s="185" t="s">
        <v>320</v>
      </c>
      <c r="G34" s="16"/>
      <c r="H34" s="127"/>
      <c r="I34" s="187" t="s">
        <v>322</v>
      </c>
      <c r="J34" s="50" t="e">
        <f t="shared" si="2"/>
        <v>#VALUE!</v>
      </c>
    </row>
    <row r="35" spans="1:10" ht="13.9" x14ac:dyDescent="0.4">
      <c r="A35" s="184"/>
      <c r="B35" s="185" t="s">
        <v>277</v>
      </c>
      <c r="C35" s="130" t="s">
        <v>218</v>
      </c>
      <c r="D35" s="189">
        <v>96</v>
      </c>
      <c r="E35" s="185" t="s">
        <v>312</v>
      </c>
      <c r="F35" s="185" t="s">
        <v>318</v>
      </c>
      <c r="G35" s="16"/>
      <c r="H35" s="127"/>
      <c r="I35" s="187">
        <v>17031420000</v>
      </c>
      <c r="J35" s="50">
        <f t="shared" si="2"/>
        <v>177410625</v>
      </c>
    </row>
    <row r="36" spans="1:10" ht="13.9" x14ac:dyDescent="0.4">
      <c r="A36" s="184"/>
      <c r="B36" s="185" t="s">
        <v>278</v>
      </c>
      <c r="C36" s="130" t="s">
        <v>218</v>
      </c>
      <c r="D36" s="189">
        <v>96</v>
      </c>
      <c r="E36" s="185" t="s">
        <v>312</v>
      </c>
      <c r="F36" s="185" t="s">
        <v>318</v>
      </c>
      <c r="G36" s="16"/>
      <c r="H36" s="127"/>
      <c r="I36" s="187">
        <v>17041500000</v>
      </c>
      <c r="J36" s="50">
        <f t="shared" si="2"/>
        <v>177515625</v>
      </c>
    </row>
    <row r="37" spans="1:10" ht="13.9" x14ac:dyDescent="0.4">
      <c r="A37" s="184"/>
      <c r="B37" s="185" t="s">
        <v>279</v>
      </c>
      <c r="C37" s="130" t="s">
        <v>218</v>
      </c>
      <c r="D37" s="189">
        <v>96</v>
      </c>
      <c r="E37" s="185" t="s">
        <v>312</v>
      </c>
      <c r="F37" s="185" t="s">
        <v>318</v>
      </c>
      <c r="G37" s="16"/>
      <c r="H37" s="127"/>
      <c r="I37" s="187">
        <v>17031420000</v>
      </c>
      <c r="J37" s="50">
        <f t="shared" si="2"/>
        <v>177410625</v>
      </c>
    </row>
    <row r="38" spans="1:10" ht="13.9" x14ac:dyDescent="0.4">
      <c r="A38" s="184"/>
      <c r="B38" s="185" t="s">
        <v>280</v>
      </c>
      <c r="C38" s="130" t="s">
        <v>218</v>
      </c>
      <c r="D38" s="189">
        <v>90</v>
      </c>
      <c r="E38" s="185" t="s">
        <v>312</v>
      </c>
      <c r="F38" s="185" t="s">
        <v>318</v>
      </c>
      <c r="G38" s="16"/>
      <c r="H38" s="127"/>
      <c r="I38" s="187">
        <v>14441868000</v>
      </c>
      <c r="J38" s="50">
        <f t="shared" si="2"/>
        <v>160465200</v>
      </c>
    </row>
    <row r="39" spans="1:10" ht="27.75" x14ac:dyDescent="0.4">
      <c r="A39" s="184"/>
      <c r="B39" s="185" t="s">
        <v>281</v>
      </c>
      <c r="C39" s="130" t="s">
        <v>218</v>
      </c>
      <c r="D39" s="189">
        <v>90</v>
      </c>
      <c r="E39" s="185" t="s">
        <v>312</v>
      </c>
      <c r="F39" s="185" t="s">
        <v>315</v>
      </c>
      <c r="G39" s="16"/>
      <c r="H39" s="127"/>
      <c r="I39" s="187">
        <v>13015170000</v>
      </c>
      <c r="J39" s="50">
        <f t="shared" si="2"/>
        <v>144613000</v>
      </c>
    </row>
    <row r="40" spans="1:10" ht="27.75" x14ac:dyDescent="0.4">
      <c r="A40" s="184"/>
      <c r="B40" s="185" t="s">
        <v>282</v>
      </c>
      <c r="C40" s="130" t="s">
        <v>218</v>
      </c>
      <c r="D40" s="189">
        <v>90</v>
      </c>
      <c r="E40" s="185" t="s">
        <v>312</v>
      </c>
      <c r="F40" s="185" t="s">
        <v>315</v>
      </c>
      <c r="G40" s="16"/>
      <c r="H40" s="127"/>
      <c r="I40" s="187">
        <v>13015170000</v>
      </c>
      <c r="J40" s="50">
        <f t="shared" si="2"/>
        <v>144613000</v>
      </c>
    </row>
    <row r="41" spans="1:10" ht="13.9" x14ac:dyDescent="0.4">
      <c r="A41" s="184"/>
      <c r="B41" s="185" t="s">
        <v>283</v>
      </c>
      <c r="C41" s="130" t="s">
        <v>218</v>
      </c>
      <c r="D41" s="189">
        <v>77</v>
      </c>
      <c r="E41" s="185" t="s">
        <v>312</v>
      </c>
      <c r="F41" s="185" t="s">
        <v>316</v>
      </c>
      <c r="G41" s="16"/>
      <c r="H41" s="127"/>
      <c r="I41" s="187">
        <v>11736270000</v>
      </c>
      <c r="J41" s="50">
        <f t="shared" si="2"/>
        <v>152419090.90909091</v>
      </c>
    </row>
    <row r="42" spans="1:10" ht="13.9" x14ac:dyDescent="0.4">
      <c r="A42" s="184"/>
      <c r="B42" s="185" t="s">
        <v>284</v>
      </c>
      <c r="C42" s="130" t="s">
        <v>218</v>
      </c>
      <c r="D42" s="189">
        <v>77</v>
      </c>
      <c r="E42" s="185" t="s">
        <v>312</v>
      </c>
      <c r="F42" s="185" t="s">
        <v>316</v>
      </c>
      <c r="G42" s="16"/>
      <c r="H42" s="127"/>
      <c r="I42" s="187">
        <v>10725645000</v>
      </c>
      <c r="J42" s="50">
        <f t="shared" si="2"/>
        <v>139294090.90909091</v>
      </c>
    </row>
    <row r="43" spans="1:10" ht="13.9" x14ac:dyDescent="0.4">
      <c r="A43" s="184"/>
      <c r="B43" s="185" t="s">
        <v>220</v>
      </c>
      <c r="C43" s="130" t="s">
        <v>218</v>
      </c>
      <c r="D43" s="189">
        <v>84</v>
      </c>
      <c r="E43" s="185" t="s">
        <v>312</v>
      </c>
      <c r="F43" s="185" t="s">
        <v>316</v>
      </c>
      <c r="G43" s="16"/>
      <c r="H43" s="127"/>
      <c r="I43" s="187" t="s">
        <v>322</v>
      </c>
      <c r="J43" s="50" t="e">
        <f t="shared" si="2"/>
        <v>#VALUE!</v>
      </c>
    </row>
    <row r="44" spans="1:10" ht="13.9" x14ac:dyDescent="0.4">
      <c r="A44" s="184"/>
      <c r="B44" s="185" t="s">
        <v>285</v>
      </c>
      <c r="C44" s="130" t="s">
        <v>218</v>
      </c>
      <c r="D44" s="189">
        <v>77</v>
      </c>
      <c r="E44" s="185" t="s">
        <v>312</v>
      </c>
      <c r="F44" s="185" t="s">
        <v>316</v>
      </c>
      <c r="G44" s="16"/>
      <c r="H44" s="127"/>
      <c r="I44" s="187">
        <v>10725645000</v>
      </c>
      <c r="J44" s="50">
        <f t="shared" si="2"/>
        <v>139294090.90909091</v>
      </c>
    </row>
    <row r="45" spans="1:10" ht="13.9" x14ac:dyDescent="0.4">
      <c r="A45" s="184"/>
      <c r="B45" s="185" t="s">
        <v>286</v>
      </c>
      <c r="C45" s="130" t="s">
        <v>218</v>
      </c>
      <c r="D45" s="190">
        <v>82.5</v>
      </c>
      <c r="E45" s="185" t="s">
        <v>313</v>
      </c>
      <c r="F45" s="185" t="s">
        <v>316</v>
      </c>
      <c r="G45" s="16"/>
      <c r="H45" s="127"/>
      <c r="I45" s="187">
        <v>13015485000</v>
      </c>
      <c r="J45" s="50">
        <f t="shared" si="2"/>
        <v>157763454.54545453</v>
      </c>
    </row>
    <row r="46" spans="1:10" ht="13.9" x14ac:dyDescent="0.4">
      <c r="A46" s="184"/>
      <c r="B46" s="185" t="s">
        <v>287</v>
      </c>
      <c r="C46" s="130" t="s">
        <v>218</v>
      </c>
      <c r="D46" s="190">
        <v>82.5</v>
      </c>
      <c r="E46" s="185" t="s">
        <v>313</v>
      </c>
      <c r="F46" s="185" t="s">
        <v>316</v>
      </c>
      <c r="G46" s="16"/>
      <c r="H46" s="127"/>
      <c r="I46" s="187">
        <v>11932672500</v>
      </c>
      <c r="J46" s="50">
        <f t="shared" si="2"/>
        <v>144638454.54545453</v>
      </c>
    </row>
    <row r="47" spans="1:10" ht="13.9" x14ac:dyDescent="0.4">
      <c r="A47" s="184"/>
      <c r="B47" s="185" t="s">
        <v>288</v>
      </c>
      <c r="C47" s="130" t="s">
        <v>218</v>
      </c>
      <c r="D47" s="190">
        <v>82.5</v>
      </c>
      <c r="E47" s="185" t="s">
        <v>313</v>
      </c>
      <c r="F47" s="185" t="s">
        <v>316</v>
      </c>
      <c r="G47" s="16"/>
      <c r="H47" s="127"/>
      <c r="I47" s="187">
        <v>14324089500</v>
      </c>
      <c r="J47" s="50">
        <f t="shared" si="2"/>
        <v>173625327.27272728</v>
      </c>
    </row>
    <row r="48" spans="1:10" ht="13.9" x14ac:dyDescent="0.4">
      <c r="A48" s="184"/>
      <c r="B48" s="185" t="s">
        <v>289</v>
      </c>
      <c r="C48" s="130" t="s">
        <v>218</v>
      </c>
      <c r="D48" s="190">
        <v>82.5</v>
      </c>
      <c r="E48" s="185" t="s">
        <v>313</v>
      </c>
      <c r="F48" s="185" t="s">
        <v>316</v>
      </c>
      <c r="G48" s="16"/>
      <c r="H48" s="127"/>
      <c r="I48" s="187">
        <v>11932672500</v>
      </c>
      <c r="J48" s="50">
        <f t="shared" si="2"/>
        <v>144638454.54545453</v>
      </c>
    </row>
    <row r="49" spans="1:10" ht="13.9" x14ac:dyDescent="0.4">
      <c r="A49" s="184"/>
      <c r="B49" s="185" t="s">
        <v>290</v>
      </c>
      <c r="C49" s="130" t="s">
        <v>218</v>
      </c>
      <c r="D49" s="190">
        <v>82.5</v>
      </c>
      <c r="E49" s="185" t="s">
        <v>313</v>
      </c>
      <c r="F49" s="185" t="s">
        <v>316</v>
      </c>
      <c r="G49" s="16"/>
      <c r="H49" s="127"/>
      <c r="I49" s="187">
        <v>11932672500</v>
      </c>
      <c r="J49" s="50">
        <f t="shared" si="2"/>
        <v>144638454.54545453</v>
      </c>
    </row>
    <row r="50" spans="1:10" ht="13.9" x14ac:dyDescent="0.4">
      <c r="A50" s="184"/>
      <c r="B50" s="185" t="s">
        <v>291</v>
      </c>
      <c r="C50" s="130" t="s">
        <v>218</v>
      </c>
      <c r="D50" s="189">
        <v>90</v>
      </c>
      <c r="E50" s="185" t="s">
        <v>313</v>
      </c>
      <c r="F50" s="185" t="s">
        <v>316</v>
      </c>
      <c r="G50" s="16"/>
      <c r="H50" s="127"/>
      <c r="I50" s="188">
        <v>15623118000</v>
      </c>
      <c r="J50" s="50">
        <f t="shared" si="2"/>
        <v>173590200</v>
      </c>
    </row>
    <row r="51" spans="1:10" ht="13.9" x14ac:dyDescent="0.4">
      <c r="A51" s="184"/>
      <c r="B51" s="185" t="s">
        <v>292</v>
      </c>
      <c r="C51" s="130" t="s">
        <v>218</v>
      </c>
      <c r="D51" s="190">
        <v>82.5</v>
      </c>
      <c r="E51" s="185" t="s">
        <v>313</v>
      </c>
      <c r="F51" s="185" t="s">
        <v>316</v>
      </c>
      <c r="G51" s="16"/>
      <c r="H51" s="127"/>
      <c r="I51" s="187">
        <v>12474078750</v>
      </c>
      <c r="J51" s="50">
        <f t="shared" si="2"/>
        <v>151200954.54545453</v>
      </c>
    </row>
    <row r="52" spans="1:10" ht="13.9" x14ac:dyDescent="0.4">
      <c r="A52" s="184"/>
      <c r="B52" s="185" t="s">
        <v>293</v>
      </c>
      <c r="C52" s="130" t="s">
        <v>218</v>
      </c>
      <c r="D52" s="189">
        <v>90</v>
      </c>
      <c r="E52" s="185" t="s">
        <v>313</v>
      </c>
      <c r="F52" s="185" t="s">
        <v>316</v>
      </c>
      <c r="G52" s="16"/>
      <c r="H52" s="127"/>
      <c r="I52" s="187">
        <v>14441868000</v>
      </c>
      <c r="J52" s="50">
        <f t="shared" si="2"/>
        <v>160465200</v>
      </c>
    </row>
    <row r="53" spans="1:10" ht="13.9" x14ac:dyDescent="0.4">
      <c r="A53" s="184"/>
      <c r="B53" s="185" t="s">
        <v>294</v>
      </c>
      <c r="C53" s="130" t="s">
        <v>218</v>
      </c>
      <c r="D53" s="189">
        <v>90</v>
      </c>
      <c r="E53" s="185" t="s">
        <v>313</v>
      </c>
      <c r="F53" s="185" t="s">
        <v>316</v>
      </c>
      <c r="G53" s="16"/>
      <c r="H53" s="127"/>
      <c r="I53" s="187">
        <v>13015170000</v>
      </c>
      <c r="J53" s="50">
        <f t="shared" si="2"/>
        <v>144613000</v>
      </c>
    </row>
    <row r="54" spans="1:10" ht="27.75" x14ac:dyDescent="0.4">
      <c r="A54" s="184"/>
      <c r="B54" s="186" t="s">
        <v>295</v>
      </c>
      <c r="C54" s="130" t="s">
        <v>218</v>
      </c>
      <c r="D54" s="190">
        <v>84</v>
      </c>
      <c r="E54" s="185" t="s">
        <v>314</v>
      </c>
      <c r="F54" s="186" t="s">
        <v>315</v>
      </c>
      <c r="G54" s="16"/>
      <c r="H54" s="127"/>
      <c r="I54" s="187">
        <v>14155498800</v>
      </c>
      <c r="J54" s="50">
        <f t="shared" si="2"/>
        <v>168517842.85714287</v>
      </c>
    </row>
    <row r="55" spans="1:10" ht="27.75" x14ac:dyDescent="0.4">
      <c r="A55" s="184"/>
      <c r="B55" s="186" t="s">
        <v>296</v>
      </c>
      <c r="C55" s="130" t="s">
        <v>218</v>
      </c>
      <c r="D55" s="190">
        <v>84</v>
      </c>
      <c r="E55" s="185" t="s">
        <v>314</v>
      </c>
      <c r="F55" s="186" t="s">
        <v>315</v>
      </c>
      <c r="G55" s="16"/>
      <c r="H55" s="127"/>
      <c r="I55" s="187">
        <v>12434004000</v>
      </c>
      <c r="J55" s="50">
        <f t="shared" si="2"/>
        <v>148023857.14285713</v>
      </c>
    </row>
    <row r="56" spans="1:10" ht="27.75" x14ac:dyDescent="0.4">
      <c r="A56" s="184"/>
      <c r="B56" s="186" t="s">
        <v>297</v>
      </c>
      <c r="C56" s="130" t="s">
        <v>218</v>
      </c>
      <c r="D56" s="190">
        <v>84</v>
      </c>
      <c r="E56" s="185" t="s">
        <v>314</v>
      </c>
      <c r="F56" s="186" t="s">
        <v>315</v>
      </c>
      <c r="G56" s="16"/>
      <c r="H56" s="127"/>
      <c r="I56" s="187">
        <v>12434004000</v>
      </c>
      <c r="J56" s="50">
        <f t="shared" si="2"/>
        <v>148023857.14285713</v>
      </c>
    </row>
    <row r="57" spans="1:10" ht="27.75" x14ac:dyDescent="0.4">
      <c r="A57" s="184"/>
      <c r="B57" s="186" t="s">
        <v>298</v>
      </c>
      <c r="C57" s="130" t="s">
        <v>218</v>
      </c>
      <c r="D57" s="190">
        <v>84</v>
      </c>
      <c r="E57" s="185" t="s">
        <v>314</v>
      </c>
      <c r="F57" s="186" t="s">
        <v>315</v>
      </c>
      <c r="G57" s="16"/>
      <c r="H57" s="127"/>
      <c r="I57" s="187">
        <v>12434004000</v>
      </c>
      <c r="J57" s="50">
        <f t="shared" si="2"/>
        <v>148023857.14285713</v>
      </c>
    </row>
    <row r="58" spans="1:10" ht="13.9" x14ac:dyDescent="0.4">
      <c r="A58" s="184"/>
      <c r="B58" s="186" t="s">
        <v>299</v>
      </c>
      <c r="C58" s="130" t="s">
        <v>218</v>
      </c>
      <c r="D58" s="190">
        <v>90</v>
      </c>
      <c r="E58" s="185" t="s">
        <v>314</v>
      </c>
      <c r="F58" s="186" t="s">
        <v>316</v>
      </c>
      <c r="G58" s="16"/>
      <c r="H58" s="127"/>
      <c r="I58" s="187">
        <v>13331808000</v>
      </c>
      <c r="J58" s="50">
        <f t="shared" si="2"/>
        <v>148131200</v>
      </c>
    </row>
    <row r="59" spans="1:10" ht="13.9" x14ac:dyDescent="0.4">
      <c r="A59" s="184"/>
      <c r="B59" s="186" t="s">
        <v>300</v>
      </c>
      <c r="C59" s="130" t="s">
        <v>218</v>
      </c>
      <c r="D59" s="190">
        <v>90</v>
      </c>
      <c r="E59" s="185" t="s">
        <v>314</v>
      </c>
      <c r="F59" s="186" t="s">
        <v>316</v>
      </c>
      <c r="G59" s="16"/>
      <c r="H59" s="127"/>
      <c r="I59" s="187">
        <v>13331808000</v>
      </c>
      <c r="J59" s="50">
        <f t="shared" si="2"/>
        <v>148131200</v>
      </c>
    </row>
    <row r="60" spans="1:10" ht="13.9" x14ac:dyDescent="0.4">
      <c r="A60" s="184"/>
      <c r="B60" s="186" t="s">
        <v>301</v>
      </c>
      <c r="C60" s="130" t="s">
        <v>218</v>
      </c>
      <c r="D60" s="190">
        <v>90</v>
      </c>
      <c r="E60" s="185" t="s">
        <v>314</v>
      </c>
      <c r="F60" s="186" t="s">
        <v>316</v>
      </c>
      <c r="G60" s="16"/>
      <c r="H60" s="127"/>
      <c r="I60" s="187">
        <v>13331808000</v>
      </c>
      <c r="J60" s="50">
        <f t="shared" si="2"/>
        <v>148131200</v>
      </c>
    </row>
    <row r="61" spans="1:10" ht="27.75" x14ac:dyDescent="0.4">
      <c r="A61" s="184"/>
      <c r="B61" s="186" t="s">
        <v>302</v>
      </c>
      <c r="C61" s="130" t="s">
        <v>218</v>
      </c>
      <c r="D61" s="190">
        <v>93</v>
      </c>
      <c r="E61" s="185" t="s">
        <v>314</v>
      </c>
      <c r="F61" s="186" t="s">
        <v>315</v>
      </c>
      <c r="G61" s="16"/>
      <c r="H61" s="127"/>
      <c r="I61" s="187" t="s">
        <v>322</v>
      </c>
      <c r="J61" s="50" t="e">
        <f t="shared" si="2"/>
        <v>#VALUE!</v>
      </c>
    </row>
    <row r="62" spans="1:10" ht="13.9" x14ac:dyDescent="0.4">
      <c r="A62" s="184"/>
      <c r="B62" s="186" t="s">
        <v>303</v>
      </c>
      <c r="C62" s="130" t="s">
        <v>218</v>
      </c>
      <c r="D62" s="190">
        <v>90</v>
      </c>
      <c r="E62" s="185" t="s">
        <v>314</v>
      </c>
      <c r="F62" s="186" t="s">
        <v>318</v>
      </c>
      <c r="G62" s="16"/>
      <c r="H62" s="127"/>
      <c r="I62" s="187" t="s">
        <v>322</v>
      </c>
      <c r="J62" s="50" t="e">
        <f t="shared" si="2"/>
        <v>#VALUE!</v>
      </c>
    </row>
    <row r="63" spans="1:10" ht="13.9" x14ac:dyDescent="0.4">
      <c r="A63" s="184"/>
      <c r="B63" s="186" t="s">
        <v>304</v>
      </c>
      <c r="C63" s="130" t="s">
        <v>218</v>
      </c>
      <c r="D63" s="190">
        <v>90</v>
      </c>
      <c r="E63" s="185" t="s">
        <v>314</v>
      </c>
      <c r="F63" s="186" t="s">
        <v>318</v>
      </c>
      <c r="G63" s="16"/>
      <c r="H63" s="127"/>
      <c r="I63" s="187" t="s">
        <v>322</v>
      </c>
      <c r="J63" s="50" t="e">
        <f t="shared" si="2"/>
        <v>#VALUE!</v>
      </c>
    </row>
    <row r="64" spans="1:10" ht="13.9" x14ac:dyDescent="0.4">
      <c r="A64" s="184"/>
      <c r="B64" s="186" t="s">
        <v>305</v>
      </c>
      <c r="C64" s="130" t="s">
        <v>218</v>
      </c>
      <c r="D64" s="190">
        <v>82.5</v>
      </c>
      <c r="E64" s="185" t="s">
        <v>314</v>
      </c>
      <c r="F64" s="186" t="s">
        <v>318</v>
      </c>
      <c r="G64" s="16"/>
      <c r="H64" s="127"/>
      <c r="I64" s="187">
        <v>12222864000</v>
      </c>
      <c r="J64" s="50">
        <f t="shared" si="2"/>
        <v>148155927.27272728</v>
      </c>
    </row>
    <row r="65" spans="1:10" ht="13.9" x14ac:dyDescent="0.4">
      <c r="A65" s="184"/>
      <c r="B65" s="186" t="s">
        <v>306</v>
      </c>
      <c r="C65" s="130" t="s">
        <v>218</v>
      </c>
      <c r="D65" s="190">
        <v>82.5</v>
      </c>
      <c r="E65" s="185" t="s">
        <v>314</v>
      </c>
      <c r="F65" s="186" t="s">
        <v>318</v>
      </c>
      <c r="G65" s="16"/>
      <c r="H65" s="127"/>
      <c r="I65" s="187">
        <v>12222864000</v>
      </c>
      <c r="J65" s="50">
        <f t="shared" si="2"/>
        <v>148155927.27272728</v>
      </c>
    </row>
    <row r="66" spans="1:10" ht="13.9" x14ac:dyDescent="0.4">
      <c r="A66" s="184"/>
      <c r="B66" s="186" t="s">
        <v>307</v>
      </c>
      <c r="C66" s="130" t="s">
        <v>218</v>
      </c>
      <c r="D66" s="190">
        <v>90</v>
      </c>
      <c r="E66" s="185" t="s">
        <v>314</v>
      </c>
      <c r="F66" s="186" t="s">
        <v>318</v>
      </c>
      <c r="G66" s="16"/>
      <c r="H66" s="127"/>
      <c r="I66" s="187">
        <v>15176743200</v>
      </c>
      <c r="J66" s="50">
        <f t="shared" si="2"/>
        <v>168630480</v>
      </c>
    </row>
    <row r="67" spans="1:10" ht="13.9" x14ac:dyDescent="0.4">
      <c r="A67" s="184"/>
      <c r="B67" s="186" t="s">
        <v>308</v>
      </c>
      <c r="C67" s="130" t="s">
        <v>218</v>
      </c>
      <c r="D67" s="190">
        <v>90</v>
      </c>
      <c r="E67" s="185" t="s">
        <v>314</v>
      </c>
      <c r="F67" s="186" t="s">
        <v>318</v>
      </c>
      <c r="G67" s="16"/>
      <c r="H67" s="127"/>
      <c r="I67" s="187">
        <v>13331808000</v>
      </c>
      <c r="J67" s="50">
        <f t="shared" si="2"/>
        <v>148131200</v>
      </c>
    </row>
    <row r="68" spans="1:10" ht="13.9" x14ac:dyDescent="0.4">
      <c r="A68" s="184"/>
      <c r="B68" s="186" t="s">
        <v>309</v>
      </c>
      <c r="C68" s="130" t="s">
        <v>218</v>
      </c>
      <c r="D68" s="190">
        <v>90</v>
      </c>
      <c r="E68" s="185" t="s">
        <v>314</v>
      </c>
      <c r="F68" s="186" t="s">
        <v>318</v>
      </c>
      <c r="G68" s="16"/>
      <c r="H68" s="127"/>
      <c r="I68" s="187">
        <v>13331808000</v>
      </c>
      <c r="J68" s="50">
        <f t="shared" si="2"/>
        <v>148131200</v>
      </c>
    </row>
    <row r="69" spans="1:10" ht="27.75" x14ac:dyDescent="0.4">
      <c r="A69" s="184"/>
      <c r="B69" s="186" t="s">
        <v>310</v>
      </c>
      <c r="C69" s="130" t="s">
        <v>218</v>
      </c>
      <c r="D69" s="189">
        <v>90</v>
      </c>
      <c r="E69" s="185" t="s">
        <v>247</v>
      </c>
      <c r="F69" s="186" t="s">
        <v>321</v>
      </c>
      <c r="G69" s="16"/>
      <c r="H69" s="127"/>
      <c r="I69" s="187">
        <v>10797864000</v>
      </c>
      <c r="J69" s="50">
        <f t="shared" si="2"/>
        <v>119976266.66666667</v>
      </c>
    </row>
    <row r="70" spans="1:10" ht="27.75" x14ac:dyDescent="0.4">
      <c r="A70" s="184"/>
      <c r="B70" s="186" t="s">
        <v>311</v>
      </c>
      <c r="C70" s="130" t="s">
        <v>218</v>
      </c>
      <c r="D70" s="189">
        <v>90</v>
      </c>
      <c r="E70" s="185" t="s">
        <v>247</v>
      </c>
      <c r="F70" s="186" t="s">
        <v>321</v>
      </c>
      <c r="G70" s="16"/>
      <c r="H70" s="127"/>
      <c r="I70" s="187">
        <v>10996314000</v>
      </c>
      <c r="J70" s="50">
        <f t="shared" ref="J70" si="6">I70/D70</f>
        <v>122181266.66666667</v>
      </c>
    </row>
  </sheetData>
  <sortState ref="A4:K49">
    <sortCondition ref="B2:B49"/>
  </sortState>
  <mergeCells count="8">
    <mergeCell ref="K2:K3"/>
    <mergeCell ref="I2:I3"/>
    <mergeCell ref="J2:J3"/>
    <mergeCell ref="A1:H1"/>
    <mergeCell ref="H2:H3"/>
    <mergeCell ref="G2:G3"/>
    <mergeCell ref="C2:C3"/>
    <mergeCell ref="B2:B3"/>
  </mergeCells>
  <pageMargins left="0.7" right="0.7" top="0.75" bottom="0.75" header="0.3" footer="0.3"/>
  <pageSetup scale="64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workbookViewId="0">
      <selection activeCell="L20" sqref="L20"/>
    </sheetView>
  </sheetViews>
  <sheetFormatPr defaultColWidth="9.19921875" defaultRowHeight="13.15" x14ac:dyDescent="0.45"/>
  <cols>
    <col min="1" max="1" width="6.53125" style="14" customWidth="1"/>
    <col min="2" max="2" width="10.53125" style="39" customWidth="1"/>
    <col min="3" max="3" width="9.46484375" style="39" customWidth="1"/>
    <col min="4" max="4" width="10.53125" style="40" customWidth="1"/>
    <col min="5" max="5" width="9.46484375" style="40" customWidth="1"/>
    <col min="6" max="6" width="9.796875" style="40" customWidth="1"/>
    <col min="7" max="7" width="14.46484375" style="40" customWidth="1"/>
    <col min="8" max="8" width="18" style="46" customWidth="1"/>
    <col min="9" max="9" width="16.796875" style="39" customWidth="1"/>
    <col min="10" max="10" width="15.53125" style="46" customWidth="1"/>
    <col min="11" max="12" width="18.46484375" style="46" customWidth="1"/>
    <col min="13" max="13" width="16.265625" style="47" customWidth="1"/>
    <col min="14" max="14" width="16.53125" style="47" customWidth="1"/>
    <col min="15" max="15" width="15" style="47" customWidth="1"/>
    <col min="16" max="16" width="11.265625" style="46" customWidth="1"/>
    <col min="17" max="16384" width="9.19921875" style="46"/>
  </cols>
  <sheetData>
    <row r="1" spans="1:16" ht="27.7" customHeight="1" x14ac:dyDescent="0.45">
      <c r="A1" s="181" t="s">
        <v>112</v>
      </c>
      <c r="B1" s="182"/>
      <c r="C1" s="182"/>
      <c r="D1" s="182"/>
      <c r="E1" s="182"/>
      <c r="F1" s="182"/>
      <c r="G1" s="182"/>
      <c r="H1" s="182"/>
      <c r="K1" s="92">
        <v>59886356</v>
      </c>
      <c r="L1" s="102"/>
    </row>
    <row r="2" spans="1:16" ht="52.05" customHeight="1" x14ac:dyDescent="0.45">
      <c r="A2" s="31" t="s">
        <v>90</v>
      </c>
      <c r="B2" s="183" t="s">
        <v>86</v>
      </c>
      <c r="C2" s="183" t="s">
        <v>85</v>
      </c>
      <c r="D2" s="31" t="s">
        <v>84</v>
      </c>
      <c r="E2" s="31" t="s">
        <v>83</v>
      </c>
      <c r="F2" s="31" t="s">
        <v>82</v>
      </c>
      <c r="G2" s="183" t="s">
        <v>89</v>
      </c>
      <c r="H2" s="178" t="s">
        <v>88</v>
      </c>
      <c r="I2" s="178" t="s">
        <v>208</v>
      </c>
      <c r="J2" s="179" t="s">
        <v>209</v>
      </c>
      <c r="K2" s="178" t="s">
        <v>201</v>
      </c>
      <c r="L2" s="48"/>
    </row>
    <row r="3" spans="1:16" s="48" customFormat="1" ht="26.55" customHeight="1" x14ac:dyDescent="0.45">
      <c r="A3" s="31" t="s">
        <v>87</v>
      </c>
      <c r="B3" s="183" t="s">
        <v>86</v>
      </c>
      <c r="C3" s="183" t="s">
        <v>85</v>
      </c>
      <c r="D3" s="31" t="s">
        <v>84</v>
      </c>
      <c r="E3" s="31" t="s">
        <v>83</v>
      </c>
      <c r="F3" s="31" t="s">
        <v>82</v>
      </c>
      <c r="G3" s="183"/>
      <c r="H3" s="178"/>
      <c r="I3" s="178"/>
      <c r="J3" s="180"/>
      <c r="K3" s="178"/>
      <c r="M3" s="100" t="s">
        <v>207</v>
      </c>
      <c r="N3" s="100" t="s">
        <v>205</v>
      </c>
      <c r="O3" s="100" t="s">
        <v>206</v>
      </c>
    </row>
    <row r="4" spans="1:16" x14ac:dyDescent="0.45">
      <c r="A4" s="18">
        <v>1</v>
      </c>
      <c r="B4" s="96" t="s">
        <v>81</v>
      </c>
      <c r="C4" s="96" t="s">
        <v>80</v>
      </c>
      <c r="D4" s="97">
        <v>79.5</v>
      </c>
      <c r="E4" s="97">
        <v>6</v>
      </c>
      <c r="F4" s="97" t="s">
        <v>26</v>
      </c>
      <c r="G4" s="97">
        <v>409.14</v>
      </c>
      <c r="H4" s="98" t="s">
        <v>25</v>
      </c>
      <c r="I4" s="99">
        <v>12793450512</v>
      </c>
      <c r="J4" s="50">
        <f>I4/D4</f>
        <v>160923905.81132075</v>
      </c>
      <c r="K4" s="51" t="s">
        <v>202</v>
      </c>
      <c r="L4" s="51"/>
      <c r="N4" s="47">
        <v>12793450512</v>
      </c>
      <c r="O4" s="47">
        <v>160923905.81132075</v>
      </c>
    </row>
    <row r="5" spans="1:16" x14ac:dyDescent="0.45">
      <c r="A5" s="18">
        <v>2</v>
      </c>
      <c r="B5" s="17" t="s">
        <v>79</v>
      </c>
      <c r="C5" s="17" t="s">
        <v>74</v>
      </c>
      <c r="D5" s="16">
        <v>79.5</v>
      </c>
      <c r="E5" s="16">
        <v>6</v>
      </c>
      <c r="F5" s="16" t="s">
        <v>26</v>
      </c>
      <c r="G5" s="16">
        <v>409.14</v>
      </c>
      <c r="H5" s="15" t="s">
        <v>25</v>
      </c>
      <c r="I5" s="49">
        <v>12388363127</v>
      </c>
      <c r="J5" s="50">
        <f t="shared" ref="J5:J68" si="0">I5/D5</f>
        <v>155828467.0062893</v>
      </c>
      <c r="K5" s="51" t="s">
        <v>203</v>
      </c>
      <c r="L5" s="51"/>
      <c r="M5" s="47">
        <f>+ROUND(N5*(1+2%),0)</f>
        <v>12388363127</v>
      </c>
      <c r="N5" s="47">
        <v>12145454046</v>
      </c>
      <c r="O5" s="47">
        <v>152773006.86792454</v>
      </c>
      <c r="P5" s="51"/>
    </row>
    <row r="6" spans="1:16" x14ac:dyDescent="0.45">
      <c r="A6" s="18">
        <v>3</v>
      </c>
      <c r="B6" s="17" t="s">
        <v>78</v>
      </c>
      <c r="C6" s="17" t="s">
        <v>72</v>
      </c>
      <c r="D6" s="16">
        <v>79.5</v>
      </c>
      <c r="E6" s="16">
        <v>6</v>
      </c>
      <c r="F6" s="16" t="s">
        <v>26</v>
      </c>
      <c r="G6" s="16">
        <v>397.4</v>
      </c>
      <c r="H6" s="15" t="s">
        <v>25</v>
      </c>
      <c r="I6" s="49">
        <v>12388363127</v>
      </c>
      <c r="J6" s="50">
        <f t="shared" si="0"/>
        <v>155828467.0062893</v>
      </c>
      <c r="K6" s="51" t="s">
        <v>203</v>
      </c>
      <c r="L6" s="51"/>
      <c r="M6" s="47">
        <f t="shared" ref="M6:M13" si="1">+ROUND(N6*(1+2%),0)</f>
        <v>12388363127</v>
      </c>
      <c r="N6" s="47">
        <v>12145454046</v>
      </c>
      <c r="O6" s="47">
        <v>152773006.86792454</v>
      </c>
    </row>
    <row r="7" spans="1:16" x14ac:dyDescent="0.45">
      <c r="A7" s="18">
        <v>4</v>
      </c>
      <c r="B7" s="17" t="s">
        <v>77</v>
      </c>
      <c r="C7" s="17" t="s">
        <v>74</v>
      </c>
      <c r="D7" s="16">
        <v>79.5</v>
      </c>
      <c r="E7" s="16">
        <v>6</v>
      </c>
      <c r="F7" s="16" t="s">
        <v>26</v>
      </c>
      <c r="G7" s="16">
        <v>397.4</v>
      </c>
      <c r="H7" s="15" t="s">
        <v>25</v>
      </c>
      <c r="I7" s="49">
        <v>12388363127</v>
      </c>
      <c r="J7" s="50">
        <f t="shared" si="0"/>
        <v>155828467.0062893</v>
      </c>
      <c r="K7" s="51" t="s">
        <v>203</v>
      </c>
      <c r="L7" s="51"/>
      <c r="M7" s="47">
        <f t="shared" si="1"/>
        <v>12388363127</v>
      </c>
      <c r="N7" s="47">
        <v>12145454046</v>
      </c>
      <c r="O7" s="47">
        <v>152773006.86792454</v>
      </c>
    </row>
    <row r="8" spans="1:16" x14ac:dyDescent="0.45">
      <c r="A8" s="18">
        <v>5</v>
      </c>
      <c r="B8" s="17" t="s">
        <v>76</v>
      </c>
      <c r="C8" s="17" t="s">
        <v>72</v>
      </c>
      <c r="D8" s="16">
        <v>79.5</v>
      </c>
      <c r="E8" s="16">
        <v>6</v>
      </c>
      <c r="F8" s="16" t="s">
        <v>26</v>
      </c>
      <c r="G8" s="16">
        <v>409.14</v>
      </c>
      <c r="H8" s="15" t="s">
        <v>25</v>
      </c>
      <c r="I8" s="49">
        <v>12388363127</v>
      </c>
      <c r="J8" s="50">
        <f t="shared" si="0"/>
        <v>155828467.0062893</v>
      </c>
      <c r="K8" s="51" t="s">
        <v>203</v>
      </c>
      <c r="L8" s="51"/>
      <c r="M8" s="47">
        <f t="shared" si="1"/>
        <v>12388363127</v>
      </c>
      <c r="N8" s="47">
        <v>12145454046</v>
      </c>
      <c r="O8" s="47">
        <v>152773006.86792454</v>
      </c>
    </row>
    <row r="9" spans="1:16" x14ac:dyDescent="0.45">
      <c r="A9" s="18">
        <v>6</v>
      </c>
      <c r="B9" s="17" t="s">
        <v>75</v>
      </c>
      <c r="C9" s="17" t="s">
        <v>74</v>
      </c>
      <c r="D9" s="16">
        <v>79.5</v>
      </c>
      <c r="E9" s="16">
        <v>6</v>
      </c>
      <c r="F9" s="16" t="s">
        <v>26</v>
      </c>
      <c r="G9" s="16">
        <v>397.4</v>
      </c>
      <c r="H9" s="15" t="s">
        <v>25</v>
      </c>
      <c r="I9" s="49">
        <v>12388363127</v>
      </c>
      <c r="J9" s="50">
        <f t="shared" si="0"/>
        <v>155828467.0062893</v>
      </c>
      <c r="K9" s="51" t="s">
        <v>203</v>
      </c>
      <c r="L9" s="51"/>
      <c r="M9" s="47">
        <f t="shared" si="1"/>
        <v>12388363127</v>
      </c>
      <c r="N9" s="47">
        <v>12145454046</v>
      </c>
      <c r="O9" s="47">
        <v>152773006.86792454</v>
      </c>
    </row>
    <row r="10" spans="1:16" x14ac:dyDescent="0.45">
      <c r="A10" s="18">
        <v>7</v>
      </c>
      <c r="B10" s="17" t="s">
        <v>73</v>
      </c>
      <c r="C10" s="17" t="s">
        <v>72</v>
      </c>
      <c r="D10" s="16">
        <v>79.5</v>
      </c>
      <c r="E10" s="16">
        <v>6</v>
      </c>
      <c r="F10" s="16" t="s">
        <v>26</v>
      </c>
      <c r="G10" s="16">
        <v>397.4</v>
      </c>
      <c r="H10" s="15" t="s">
        <v>25</v>
      </c>
      <c r="I10" s="49">
        <v>12388363127</v>
      </c>
      <c r="J10" s="50">
        <f t="shared" si="0"/>
        <v>155828467.0062893</v>
      </c>
      <c r="K10" s="51" t="s">
        <v>203</v>
      </c>
      <c r="L10" s="51"/>
      <c r="M10" s="47">
        <f t="shared" si="1"/>
        <v>12388363127</v>
      </c>
      <c r="N10" s="47">
        <v>12145454046</v>
      </c>
      <c r="O10" s="47">
        <v>152773006.86792454</v>
      </c>
    </row>
    <row r="11" spans="1:16" x14ac:dyDescent="0.45">
      <c r="A11" s="18">
        <v>8</v>
      </c>
      <c r="B11" s="17" t="s">
        <v>71</v>
      </c>
      <c r="C11" s="17" t="s">
        <v>70</v>
      </c>
      <c r="D11" s="16">
        <v>79.400000000000006</v>
      </c>
      <c r="E11" s="16">
        <v>6</v>
      </c>
      <c r="F11" s="16" t="s">
        <v>26</v>
      </c>
      <c r="G11" s="16">
        <v>409.14</v>
      </c>
      <c r="H11" s="15" t="s">
        <v>25</v>
      </c>
      <c r="I11" s="49">
        <v>11574878333</v>
      </c>
      <c r="J11" s="50">
        <f t="shared" si="0"/>
        <v>145779324.09319898</v>
      </c>
      <c r="K11" s="51" t="s">
        <v>203</v>
      </c>
      <c r="L11" s="51"/>
      <c r="M11" s="47">
        <f t="shared" si="1"/>
        <v>11574878333</v>
      </c>
      <c r="N11" s="47">
        <v>11347919934</v>
      </c>
      <c r="O11" s="47">
        <v>142920905.96977329</v>
      </c>
    </row>
    <row r="12" spans="1:16" x14ac:dyDescent="0.45">
      <c r="A12" s="18">
        <v>9</v>
      </c>
      <c r="B12" s="17" t="s">
        <v>69</v>
      </c>
      <c r="C12" s="17" t="s">
        <v>68</v>
      </c>
      <c r="D12" s="16">
        <v>78.7</v>
      </c>
      <c r="E12" s="16">
        <v>8.6999999999999993</v>
      </c>
      <c r="F12" s="16" t="s">
        <v>26</v>
      </c>
      <c r="G12" s="16">
        <v>412</v>
      </c>
      <c r="H12" s="15" t="s">
        <v>25</v>
      </c>
      <c r="I12" s="49">
        <v>12367474016</v>
      </c>
      <c r="J12" s="50">
        <f t="shared" si="0"/>
        <v>157147065.00635323</v>
      </c>
      <c r="K12" s="51" t="s">
        <v>203</v>
      </c>
      <c r="L12" s="51"/>
      <c r="M12" s="47">
        <f t="shared" si="1"/>
        <v>12367474016</v>
      </c>
      <c r="N12" s="47">
        <v>12124974525</v>
      </c>
      <c r="O12" s="47">
        <v>154065750</v>
      </c>
    </row>
    <row r="13" spans="1:16" x14ac:dyDescent="0.45">
      <c r="A13" s="18">
        <v>10</v>
      </c>
      <c r="B13" s="17" t="s">
        <v>67</v>
      </c>
      <c r="C13" s="17" t="s">
        <v>66</v>
      </c>
      <c r="D13" s="16">
        <v>68.599999999999994</v>
      </c>
      <c r="E13" s="16">
        <v>8.19</v>
      </c>
      <c r="F13" s="16" t="s">
        <v>26</v>
      </c>
      <c r="G13" s="16">
        <v>369.82</v>
      </c>
      <c r="H13" s="15" t="s">
        <v>25</v>
      </c>
      <c r="I13" s="49">
        <v>10388369997</v>
      </c>
      <c r="J13" s="50">
        <f t="shared" si="0"/>
        <v>151433964.97084549</v>
      </c>
      <c r="K13" s="51" t="s">
        <v>203</v>
      </c>
      <c r="L13" s="51"/>
      <c r="M13" s="47">
        <f t="shared" si="1"/>
        <v>10388369997</v>
      </c>
      <c r="N13" s="47">
        <v>10184676468</v>
      </c>
      <c r="O13" s="47">
        <v>148464671.54518953</v>
      </c>
    </row>
    <row r="14" spans="1:16" x14ac:dyDescent="0.45">
      <c r="A14" s="18">
        <v>11</v>
      </c>
      <c r="B14" s="17" t="s">
        <v>18</v>
      </c>
      <c r="C14" s="17" t="s">
        <v>65</v>
      </c>
      <c r="D14" s="16">
        <v>77.599999999999994</v>
      </c>
      <c r="E14" s="16" t="s">
        <v>113</v>
      </c>
      <c r="F14" s="16" t="s">
        <v>64</v>
      </c>
      <c r="G14" s="16">
        <v>425.06</v>
      </c>
      <c r="H14" s="15" t="s">
        <v>25</v>
      </c>
      <c r="I14" s="49">
        <v>13460704092</v>
      </c>
      <c r="J14" s="50">
        <f t="shared" si="0"/>
        <v>173462681.59793815</v>
      </c>
      <c r="K14" s="51" t="s">
        <v>202</v>
      </c>
      <c r="L14" s="51"/>
      <c r="N14" s="47">
        <v>13460704092</v>
      </c>
      <c r="O14" s="47">
        <v>173462681.59793815</v>
      </c>
    </row>
    <row r="15" spans="1:16" x14ac:dyDescent="0.45">
      <c r="A15" s="18">
        <v>12</v>
      </c>
      <c r="B15" s="17" t="s">
        <v>63</v>
      </c>
      <c r="C15" s="17" t="s">
        <v>62</v>
      </c>
      <c r="D15" s="16">
        <v>79.900000000000006</v>
      </c>
      <c r="E15" s="16">
        <v>5.5</v>
      </c>
      <c r="F15" s="16" t="s">
        <v>51</v>
      </c>
      <c r="G15" s="16">
        <v>412.06</v>
      </c>
      <c r="H15" s="15" t="s">
        <v>25</v>
      </c>
      <c r="I15" s="49">
        <v>12714156890</v>
      </c>
      <c r="J15" s="50">
        <f t="shared" si="0"/>
        <v>159125868.4605757</v>
      </c>
      <c r="K15" s="51" t="s">
        <v>203</v>
      </c>
      <c r="L15" s="51"/>
      <c r="M15" s="47">
        <f t="shared" ref="M15:M18" si="2">+ROUND(N15*(1+2%),0)</f>
        <v>12714156890</v>
      </c>
      <c r="N15" s="47">
        <v>12464859696</v>
      </c>
      <c r="O15" s="47">
        <v>156005753.39173967</v>
      </c>
    </row>
    <row r="16" spans="1:16" x14ac:dyDescent="0.45">
      <c r="A16" s="18">
        <v>13</v>
      </c>
      <c r="B16" s="17" t="s">
        <v>61</v>
      </c>
      <c r="C16" s="17" t="s">
        <v>60</v>
      </c>
      <c r="D16" s="16">
        <v>79.599999999999994</v>
      </c>
      <c r="E16" s="16">
        <v>5.5</v>
      </c>
      <c r="F16" s="16" t="s">
        <v>51</v>
      </c>
      <c r="G16" s="16">
        <v>410.04</v>
      </c>
      <c r="H16" s="15" t="s">
        <v>25</v>
      </c>
      <c r="I16" s="49">
        <v>12556670202</v>
      </c>
      <c r="J16" s="50">
        <f t="shared" si="0"/>
        <v>157747113.09045228</v>
      </c>
      <c r="K16" s="51" t="s">
        <v>203</v>
      </c>
      <c r="L16" s="51"/>
      <c r="M16" s="47">
        <f t="shared" si="2"/>
        <v>12556670202</v>
      </c>
      <c r="N16" s="47">
        <v>12310460982</v>
      </c>
      <c r="O16" s="47">
        <v>154654032.43718594</v>
      </c>
    </row>
    <row r="17" spans="1:15" x14ac:dyDescent="0.45">
      <c r="A17" s="18">
        <v>14</v>
      </c>
      <c r="B17" s="17" t="s">
        <v>59</v>
      </c>
      <c r="C17" s="17" t="s">
        <v>58</v>
      </c>
      <c r="D17" s="16">
        <v>78.7</v>
      </c>
      <c r="E17" s="16">
        <v>5.5</v>
      </c>
      <c r="F17" s="16" t="s">
        <v>51</v>
      </c>
      <c r="G17" s="16">
        <v>405.36</v>
      </c>
      <c r="H17" s="15" t="s">
        <v>25</v>
      </c>
      <c r="I17" s="49">
        <v>12446219471</v>
      </c>
      <c r="J17" s="50">
        <f t="shared" si="0"/>
        <v>158147642.5794155</v>
      </c>
      <c r="K17" s="51" t="s">
        <v>203</v>
      </c>
      <c r="L17" s="51"/>
      <c r="M17" s="47">
        <f t="shared" si="2"/>
        <v>12446219471</v>
      </c>
      <c r="N17" s="47">
        <v>12202175952</v>
      </c>
      <c r="O17" s="47">
        <v>155046708.41168997</v>
      </c>
    </row>
    <row r="18" spans="1:15" x14ac:dyDescent="0.45">
      <c r="A18" s="18">
        <v>15</v>
      </c>
      <c r="B18" s="17" t="s">
        <v>57</v>
      </c>
      <c r="C18" s="17" t="s">
        <v>56</v>
      </c>
      <c r="D18" s="16">
        <v>89.5</v>
      </c>
      <c r="E18" s="16">
        <v>5.83</v>
      </c>
      <c r="F18" s="16" t="s">
        <v>51</v>
      </c>
      <c r="G18" s="16">
        <v>430.4</v>
      </c>
      <c r="H18" s="15" t="s">
        <v>25</v>
      </c>
      <c r="I18" s="49">
        <v>13905322986</v>
      </c>
      <c r="J18" s="50">
        <f t="shared" si="0"/>
        <v>155366737.273743</v>
      </c>
      <c r="K18" s="51" t="s">
        <v>203</v>
      </c>
      <c r="L18" s="51"/>
      <c r="M18" s="47">
        <f t="shared" si="2"/>
        <v>13905322986</v>
      </c>
      <c r="N18" s="47">
        <v>13632669594</v>
      </c>
      <c r="O18" s="47">
        <v>152320330.65921786</v>
      </c>
    </row>
    <row r="19" spans="1:15" x14ac:dyDescent="0.45">
      <c r="A19" s="18">
        <v>16</v>
      </c>
      <c r="B19" s="17" t="s">
        <v>55</v>
      </c>
      <c r="C19" s="17" t="s">
        <v>54</v>
      </c>
      <c r="D19" s="16">
        <v>89.1</v>
      </c>
      <c r="E19" s="16">
        <v>6</v>
      </c>
      <c r="F19" s="16" t="s">
        <v>51</v>
      </c>
      <c r="G19" s="16">
        <v>457.02</v>
      </c>
      <c r="H19" s="15" t="s">
        <v>25</v>
      </c>
      <c r="I19" s="49">
        <v>13837463255</v>
      </c>
      <c r="J19" s="50">
        <f t="shared" si="0"/>
        <v>155302617.90123457</v>
      </c>
      <c r="K19" s="51" t="s">
        <v>202</v>
      </c>
      <c r="L19" s="51"/>
      <c r="N19" s="47">
        <v>13837463255</v>
      </c>
      <c r="O19" s="47">
        <v>155302617.90123457</v>
      </c>
    </row>
    <row r="20" spans="1:15" x14ac:dyDescent="0.45">
      <c r="A20" s="18">
        <v>17</v>
      </c>
      <c r="B20" s="17" t="s">
        <v>53</v>
      </c>
      <c r="C20" s="17" t="s">
        <v>52</v>
      </c>
      <c r="D20" s="16">
        <v>92</v>
      </c>
      <c r="E20" s="16">
        <v>6.41</v>
      </c>
      <c r="F20" s="16" t="s">
        <v>51</v>
      </c>
      <c r="G20" s="16">
        <v>460.27</v>
      </c>
      <c r="H20" s="15" t="s">
        <v>25</v>
      </c>
      <c r="I20" s="49">
        <v>14048621072</v>
      </c>
      <c r="J20" s="50">
        <f t="shared" si="0"/>
        <v>152702402.95652175</v>
      </c>
      <c r="K20" s="51" t="s">
        <v>203</v>
      </c>
      <c r="L20" s="51"/>
      <c r="M20" s="47">
        <f>+ROUND(N20*(1+2%),0)</f>
        <v>14048621072</v>
      </c>
      <c r="N20" s="47">
        <v>13773157914</v>
      </c>
      <c r="O20" s="47">
        <v>149708238.19565219</v>
      </c>
    </row>
    <row r="21" spans="1:15" x14ac:dyDescent="0.45">
      <c r="A21" s="18">
        <v>18</v>
      </c>
      <c r="B21" s="17" t="s">
        <v>50</v>
      </c>
      <c r="C21" s="17" t="s">
        <v>49</v>
      </c>
      <c r="D21" s="16">
        <v>89.6</v>
      </c>
      <c r="E21" s="16">
        <v>13.81</v>
      </c>
      <c r="F21" s="16" t="s">
        <v>48</v>
      </c>
      <c r="G21" s="16">
        <v>475.34</v>
      </c>
      <c r="H21" s="15" t="s">
        <v>25</v>
      </c>
      <c r="I21" s="49">
        <v>13574973926</v>
      </c>
      <c r="J21" s="50">
        <f t="shared" si="0"/>
        <v>151506405.42410716</v>
      </c>
      <c r="K21" s="51" t="s">
        <v>202</v>
      </c>
      <c r="L21" s="51"/>
      <c r="N21" s="47">
        <v>13574973926</v>
      </c>
      <c r="O21" s="47">
        <v>151506405.42410716</v>
      </c>
    </row>
    <row r="22" spans="1:15" x14ac:dyDescent="0.45">
      <c r="A22" s="18">
        <v>19</v>
      </c>
      <c r="B22" s="17" t="s">
        <v>47</v>
      </c>
      <c r="C22" s="17" t="s">
        <v>46</v>
      </c>
      <c r="D22" s="16">
        <v>78.400000000000006</v>
      </c>
      <c r="E22" s="16">
        <v>6</v>
      </c>
      <c r="F22" s="16" t="s">
        <v>35</v>
      </c>
      <c r="G22" s="16">
        <v>403.58</v>
      </c>
      <c r="H22" s="15" t="s">
        <v>25</v>
      </c>
      <c r="I22" s="49">
        <v>13504643040</v>
      </c>
      <c r="J22" s="50">
        <f t="shared" si="0"/>
        <v>172253100</v>
      </c>
      <c r="K22" s="51" t="s">
        <v>202</v>
      </c>
      <c r="L22" s="51"/>
      <c r="N22" s="47">
        <v>13504643040</v>
      </c>
      <c r="O22" s="47">
        <v>172253100</v>
      </c>
    </row>
    <row r="23" spans="1:15" x14ac:dyDescent="0.45">
      <c r="A23" s="18">
        <v>20</v>
      </c>
      <c r="B23" s="17" t="s">
        <v>45</v>
      </c>
      <c r="C23" s="17" t="s">
        <v>44</v>
      </c>
      <c r="D23" s="16">
        <v>78.400000000000006</v>
      </c>
      <c r="E23" s="16">
        <v>6</v>
      </c>
      <c r="F23" s="16" t="s">
        <v>35</v>
      </c>
      <c r="G23" s="16">
        <v>403.63</v>
      </c>
      <c r="H23" s="15" t="s">
        <v>25</v>
      </c>
      <c r="I23" s="49">
        <v>13721082800</v>
      </c>
      <c r="J23" s="50">
        <f t="shared" si="0"/>
        <v>175013811.22448978</v>
      </c>
      <c r="K23" s="51" t="s">
        <v>203</v>
      </c>
      <c r="L23" s="51"/>
      <c r="M23" s="47">
        <f>+ROUND(N23*(1+2%),0)</f>
        <v>13721082800</v>
      </c>
      <c r="N23" s="47">
        <v>13452041961</v>
      </c>
      <c r="O23" s="47">
        <v>171582167.86989796</v>
      </c>
    </row>
    <row r="24" spans="1:15" x14ac:dyDescent="0.45">
      <c r="A24" s="18">
        <v>21</v>
      </c>
      <c r="B24" s="17" t="s">
        <v>43</v>
      </c>
      <c r="C24" s="17" t="s">
        <v>42</v>
      </c>
      <c r="D24" s="16">
        <v>78.3</v>
      </c>
      <c r="E24" s="16">
        <v>6</v>
      </c>
      <c r="F24" s="16" t="s">
        <v>35</v>
      </c>
      <c r="G24" s="16">
        <v>403.13</v>
      </c>
      <c r="H24" s="15" t="s">
        <v>25</v>
      </c>
      <c r="I24" s="49">
        <v>12893205771</v>
      </c>
      <c r="J24" s="50">
        <f t="shared" si="0"/>
        <v>164664186.09195402</v>
      </c>
      <c r="K24" s="51" t="s">
        <v>202</v>
      </c>
      <c r="L24" s="51"/>
      <c r="N24" s="47">
        <v>12893205771</v>
      </c>
      <c r="O24" s="47">
        <v>164664186.09195402</v>
      </c>
    </row>
    <row r="25" spans="1:15" x14ac:dyDescent="0.45">
      <c r="A25" s="18">
        <v>22</v>
      </c>
      <c r="B25" s="17" t="s">
        <v>41</v>
      </c>
      <c r="C25" s="17" t="s">
        <v>29</v>
      </c>
      <c r="D25" s="16">
        <v>78.3</v>
      </c>
      <c r="E25" s="16">
        <v>6</v>
      </c>
      <c r="F25" s="16" t="s">
        <v>35</v>
      </c>
      <c r="G25" s="16">
        <v>373.54</v>
      </c>
      <c r="H25" s="15" t="s">
        <v>25</v>
      </c>
      <c r="I25" s="49">
        <v>12316737525</v>
      </c>
      <c r="J25" s="50">
        <f t="shared" si="0"/>
        <v>157301884.09961686</v>
      </c>
      <c r="K25" s="51" t="s">
        <v>202</v>
      </c>
      <c r="L25" s="51"/>
      <c r="N25" s="47">
        <v>12316737525</v>
      </c>
      <c r="O25" s="47">
        <v>157301884.09961686</v>
      </c>
    </row>
    <row r="26" spans="1:15" x14ac:dyDescent="0.45">
      <c r="A26" s="18">
        <v>23</v>
      </c>
      <c r="B26" s="17" t="s">
        <v>40</v>
      </c>
      <c r="C26" s="17" t="s">
        <v>27</v>
      </c>
      <c r="D26" s="16">
        <v>78.3</v>
      </c>
      <c r="E26" s="16">
        <v>6</v>
      </c>
      <c r="F26" s="16" t="s">
        <v>35</v>
      </c>
      <c r="G26" s="16">
        <v>373.54</v>
      </c>
      <c r="H26" s="15" t="s">
        <v>25</v>
      </c>
      <c r="I26" s="49">
        <v>12218463120</v>
      </c>
      <c r="J26" s="50">
        <f t="shared" si="0"/>
        <v>156046783.14176247</v>
      </c>
      <c r="K26" s="51" t="s">
        <v>202</v>
      </c>
      <c r="L26" s="51"/>
      <c r="N26" s="47">
        <v>12218463120</v>
      </c>
      <c r="O26" s="47">
        <v>156046783.14176247</v>
      </c>
    </row>
    <row r="27" spans="1:15" x14ac:dyDescent="0.45">
      <c r="A27" s="18">
        <v>24</v>
      </c>
      <c r="B27" s="17" t="s">
        <v>39</v>
      </c>
      <c r="C27" s="17" t="s">
        <v>29</v>
      </c>
      <c r="D27" s="16">
        <v>78.3</v>
      </c>
      <c r="E27" s="16">
        <v>6</v>
      </c>
      <c r="F27" s="16" t="s">
        <v>35</v>
      </c>
      <c r="G27" s="16">
        <v>373.54</v>
      </c>
      <c r="H27" s="15" t="s">
        <v>25</v>
      </c>
      <c r="I27" s="49">
        <v>12218463120</v>
      </c>
      <c r="J27" s="50">
        <f t="shared" si="0"/>
        <v>156046783.14176247</v>
      </c>
      <c r="K27" s="51" t="s">
        <v>202</v>
      </c>
      <c r="L27" s="51"/>
      <c r="N27" s="47">
        <v>12218463120</v>
      </c>
      <c r="O27" s="47">
        <v>156046783.14176247</v>
      </c>
    </row>
    <row r="28" spans="1:15" x14ac:dyDescent="0.45">
      <c r="A28" s="18">
        <v>25</v>
      </c>
      <c r="B28" s="17" t="s">
        <v>38</v>
      </c>
      <c r="C28" s="17" t="s">
        <v>27</v>
      </c>
      <c r="D28" s="16">
        <v>78.3</v>
      </c>
      <c r="E28" s="16">
        <v>6</v>
      </c>
      <c r="F28" s="16" t="s">
        <v>35</v>
      </c>
      <c r="G28" s="16">
        <v>373.54</v>
      </c>
      <c r="H28" s="15" t="s">
        <v>25</v>
      </c>
      <c r="I28" s="49">
        <v>12462832382</v>
      </c>
      <c r="J28" s="50">
        <f t="shared" si="0"/>
        <v>159167718.79948914</v>
      </c>
      <c r="K28" s="51" t="s">
        <v>203</v>
      </c>
      <c r="L28" s="51"/>
      <c r="M28" s="47">
        <f>+ROUND(N28*(1+2%),0)</f>
        <v>12462832382</v>
      </c>
      <c r="N28" s="47">
        <v>12218463120</v>
      </c>
      <c r="O28" s="47">
        <v>156046783.14176247</v>
      </c>
    </row>
    <row r="29" spans="1:15" x14ac:dyDescent="0.45">
      <c r="A29" s="18">
        <v>26</v>
      </c>
      <c r="B29" s="17" t="s">
        <v>37</v>
      </c>
      <c r="C29" s="17" t="s">
        <v>36</v>
      </c>
      <c r="D29" s="16">
        <v>78.3</v>
      </c>
      <c r="E29" s="16">
        <v>6</v>
      </c>
      <c r="F29" s="16" t="s">
        <v>35</v>
      </c>
      <c r="G29" s="16">
        <v>373.54</v>
      </c>
      <c r="H29" s="15" t="s">
        <v>25</v>
      </c>
      <c r="I29" s="49">
        <v>12906383955</v>
      </c>
      <c r="J29" s="50">
        <f t="shared" si="0"/>
        <v>164832489.84674332</v>
      </c>
      <c r="K29" s="51" t="s">
        <v>202</v>
      </c>
      <c r="L29" s="51"/>
      <c r="N29" s="47">
        <v>12906383955</v>
      </c>
      <c r="O29" s="47">
        <v>164832489.84674332</v>
      </c>
    </row>
    <row r="30" spans="1:15" x14ac:dyDescent="0.45">
      <c r="A30" s="18">
        <v>27</v>
      </c>
      <c r="B30" s="17" t="s">
        <v>34</v>
      </c>
      <c r="C30" s="17" t="s">
        <v>33</v>
      </c>
      <c r="D30" s="16">
        <v>78.3</v>
      </c>
      <c r="E30" s="16">
        <v>6</v>
      </c>
      <c r="F30" s="16" t="s">
        <v>26</v>
      </c>
      <c r="G30" s="16">
        <v>373.54</v>
      </c>
      <c r="H30" s="15" t="s">
        <v>25</v>
      </c>
      <c r="I30" s="49">
        <v>12857246753</v>
      </c>
      <c r="J30" s="50">
        <f t="shared" si="0"/>
        <v>164204939.3742018</v>
      </c>
      <c r="K30" s="51" t="s">
        <v>202</v>
      </c>
      <c r="L30" s="51"/>
      <c r="N30" s="47">
        <v>12857246753</v>
      </c>
      <c r="O30" s="47">
        <v>164204939.3742018</v>
      </c>
    </row>
    <row r="31" spans="1:15" x14ac:dyDescent="0.45">
      <c r="A31" s="18">
        <v>28</v>
      </c>
      <c r="B31" s="17" t="s">
        <v>32</v>
      </c>
      <c r="C31" s="17" t="s">
        <v>29</v>
      </c>
      <c r="D31" s="16">
        <v>78.3</v>
      </c>
      <c r="E31" s="16">
        <v>6</v>
      </c>
      <c r="F31" s="16" t="s">
        <v>26</v>
      </c>
      <c r="G31" s="16">
        <v>373.54</v>
      </c>
      <c r="H31" s="15" t="s">
        <v>25</v>
      </c>
      <c r="I31" s="49">
        <v>12412712436</v>
      </c>
      <c r="J31" s="50">
        <f t="shared" si="0"/>
        <v>158527617.31800768</v>
      </c>
      <c r="K31" s="51" t="s">
        <v>203</v>
      </c>
      <c r="L31" s="51"/>
      <c r="M31" s="47">
        <f t="shared" ref="M31:M32" si="3">+ROUND(N31*(1+2%),0)</f>
        <v>12412712436</v>
      </c>
      <c r="N31" s="47">
        <v>12169325918</v>
      </c>
      <c r="O31" s="47">
        <v>155419232.66922095</v>
      </c>
    </row>
    <row r="32" spans="1:15" x14ac:dyDescent="0.45">
      <c r="A32" s="18">
        <v>29</v>
      </c>
      <c r="B32" s="17" t="s">
        <v>31</v>
      </c>
      <c r="C32" s="17" t="s">
        <v>27</v>
      </c>
      <c r="D32" s="16">
        <v>78.3</v>
      </c>
      <c r="E32" s="16">
        <v>6</v>
      </c>
      <c r="F32" s="16" t="s">
        <v>26</v>
      </c>
      <c r="G32" s="16">
        <v>373.54</v>
      </c>
      <c r="H32" s="15" t="s">
        <v>25</v>
      </c>
      <c r="I32" s="49">
        <v>12412712436</v>
      </c>
      <c r="J32" s="50">
        <f t="shared" si="0"/>
        <v>158527617.31800768</v>
      </c>
      <c r="K32" s="51" t="s">
        <v>203</v>
      </c>
      <c r="L32" s="51"/>
      <c r="M32" s="47">
        <f t="shared" si="3"/>
        <v>12412712436</v>
      </c>
      <c r="N32" s="47">
        <v>12169325918</v>
      </c>
      <c r="O32" s="47">
        <v>155419232.66922095</v>
      </c>
    </row>
    <row r="33" spans="1:15" x14ac:dyDescent="0.45">
      <c r="A33" s="18">
        <v>30</v>
      </c>
      <c r="B33" s="17" t="s">
        <v>30</v>
      </c>
      <c r="C33" s="17" t="s">
        <v>29</v>
      </c>
      <c r="D33" s="16">
        <v>78.3</v>
      </c>
      <c r="E33" s="16">
        <v>6</v>
      </c>
      <c r="F33" s="16" t="s">
        <v>26</v>
      </c>
      <c r="G33" s="16">
        <v>373.54</v>
      </c>
      <c r="H33" s="15" t="s">
        <v>25</v>
      </c>
      <c r="I33" s="49">
        <v>11628816690</v>
      </c>
      <c r="J33" s="50">
        <f t="shared" si="0"/>
        <v>148516177.39463603</v>
      </c>
      <c r="K33" s="51" t="s">
        <v>202</v>
      </c>
      <c r="L33" s="51"/>
      <c r="N33" s="47">
        <v>11628816690</v>
      </c>
      <c r="O33" s="47">
        <v>148516177.39463603</v>
      </c>
    </row>
    <row r="34" spans="1:15" x14ac:dyDescent="0.45">
      <c r="A34" s="18">
        <v>31</v>
      </c>
      <c r="B34" s="17" t="s">
        <v>28</v>
      </c>
      <c r="C34" s="17" t="s">
        <v>27</v>
      </c>
      <c r="D34" s="16">
        <v>78.3</v>
      </c>
      <c r="E34" s="16">
        <v>6</v>
      </c>
      <c r="F34" s="16" t="s">
        <v>26</v>
      </c>
      <c r="G34" s="16">
        <v>373.54</v>
      </c>
      <c r="H34" s="15" t="s">
        <v>25</v>
      </c>
      <c r="I34" s="49">
        <v>12312472543</v>
      </c>
      <c r="J34" s="50">
        <f t="shared" si="0"/>
        <v>157247414.34227332</v>
      </c>
      <c r="K34" s="51" t="s">
        <v>203</v>
      </c>
      <c r="L34" s="51"/>
      <c r="M34" s="47">
        <f>+ROUND(N34*(1+2%),0)</f>
        <v>12312472543</v>
      </c>
      <c r="N34" s="47">
        <v>12071051513</v>
      </c>
      <c r="O34" s="47">
        <v>154164131.71136653</v>
      </c>
    </row>
    <row r="35" spans="1:15" x14ac:dyDescent="0.45">
      <c r="A35" s="18">
        <v>32</v>
      </c>
      <c r="B35" s="17" t="s">
        <v>118</v>
      </c>
      <c r="C35" s="17" t="s">
        <v>33</v>
      </c>
      <c r="D35" s="16">
        <v>78.3</v>
      </c>
      <c r="E35" s="16">
        <v>6</v>
      </c>
      <c r="F35" s="16" t="s">
        <v>35</v>
      </c>
      <c r="G35" s="16">
        <v>373.52</v>
      </c>
      <c r="H35" s="15" t="s">
        <v>25</v>
      </c>
      <c r="I35" s="52">
        <v>12906383955</v>
      </c>
      <c r="J35" s="50">
        <f t="shared" si="0"/>
        <v>164832489.84674332</v>
      </c>
      <c r="K35" s="51" t="s">
        <v>202</v>
      </c>
      <c r="L35" s="51"/>
      <c r="N35" s="47">
        <v>12906383955</v>
      </c>
      <c r="O35" s="47">
        <v>164832489.84674332</v>
      </c>
    </row>
    <row r="36" spans="1:15" x14ac:dyDescent="0.45">
      <c r="A36" s="18">
        <v>33</v>
      </c>
      <c r="B36" s="17" t="s">
        <v>119</v>
      </c>
      <c r="C36" s="17" t="s">
        <v>195</v>
      </c>
      <c r="D36" s="16">
        <v>78.3</v>
      </c>
      <c r="E36" s="16"/>
      <c r="F36" s="16" t="s">
        <v>26</v>
      </c>
      <c r="G36" s="16">
        <v>373.54</v>
      </c>
      <c r="H36" s="15" t="s">
        <v>25</v>
      </c>
      <c r="I36" s="53">
        <v>15412381283</v>
      </c>
      <c r="J36" s="50">
        <f t="shared" si="0"/>
        <v>196837564.27841637</v>
      </c>
      <c r="K36" s="51" t="s">
        <v>202</v>
      </c>
      <c r="L36" s="51"/>
      <c r="N36" s="47">
        <v>15412381283</v>
      </c>
      <c r="O36" s="47">
        <v>196837564.27841637</v>
      </c>
    </row>
    <row r="37" spans="1:15" s="67" customFormat="1" x14ac:dyDescent="0.45">
      <c r="A37" s="61">
        <v>34</v>
      </c>
      <c r="B37" s="69" t="s">
        <v>123</v>
      </c>
      <c r="C37" s="69" t="s">
        <v>124</v>
      </c>
      <c r="D37" s="70">
        <v>161.80000000000001</v>
      </c>
      <c r="E37" s="71"/>
      <c r="F37" s="70" t="s">
        <v>51</v>
      </c>
      <c r="G37" s="71">
        <v>656.86</v>
      </c>
      <c r="H37" s="72" t="s">
        <v>125</v>
      </c>
      <c r="I37" s="49">
        <v>45612167832</v>
      </c>
      <c r="J37" s="66">
        <f t="shared" si="0"/>
        <v>281904621.95302838</v>
      </c>
      <c r="K37" s="51" t="s">
        <v>203</v>
      </c>
      <c r="L37" s="51"/>
      <c r="M37" s="47">
        <f t="shared" ref="M37:M60" si="4">+ROUND(N37*(1+2%),0)</f>
        <v>45612167832</v>
      </c>
      <c r="N37" s="68">
        <v>44717811600</v>
      </c>
      <c r="O37" s="68">
        <v>276377080.34610629</v>
      </c>
    </row>
    <row r="38" spans="1:15" s="67" customFormat="1" x14ac:dyDescent="0.45">
      <c r="A38" s="61">
        <v>35</v>
      </c>
      <c r="B38" s="62" t="s">
        <v>204</v>
      </c>
      <c r="C38" s="62" t="s">
        <v>127</v>
      </c>
      <c r="D38" s="63">
        <v>103.7</v>
      </c>
      <c r="E38" s="63">
        <v>5</v>
      </c>
      <c r="F38" s="63" t="s">
        <v>51</v>
      </c>
      <c r="G38" s="63">
        <v>471.4</v>
      </c>
      <c r="H38" s="64" t="s">
        <v>125</v>
      </c>
      <c r="I38" s="49">
        <v>22741718423</v>
      </c>
      <c r="J38" s="66">
        <f t="shared" si="0"/>
        <v>219302974.18514946</v>
      </c>
      <c r="K38" s="51" t="s">
        <v>203</v>
      </c>
      <c r="L38" s="51"/>
      <c r="M38" s="47">
        <f t="shared" si="4"/>
        <v>22741718423</v>
      </c>
      <c r="N38" s="68">
        <v>22295802375</v>
      </c>
      <c r="O38" s="68">
        <v>215002915.86306652</v>
      </c>
    </row>
    <row r="39" spans="1:15" s="67" customFormat="1" x14ac:dyDescent="0.45">
      <c r="A39" s="61">
        <v>36</v>
      </c>
      <c r="B39" s="62" t="s">
        <v>128</v>
      </c>
      <c r="C39" s="62" t="s">
        <v>129</v>
      </c>
      <c r="D39" s="63">
        <v>94.2</v>
      </c>
      <c r="E39" s="63">
        <v>5</v>
      </c>
      <c r="F39" s="63" t="s">
        <v>51</v>
      </c>
      <c r="G39" s="63">
        <v>444.84</v>
      </c>
      <c r="H39" s="64" t="s">
        <v>125</v>
      </c>
      <c r="I39" s="49">
        <v>20530045359</v>
      </c>
      <c r="J39" s="66">
        <f t="shared" si="0"/>
        <v>217941033.53503186</v>
      </c>
      <c r="K39" s="51" t="s">
        <v>203</v>
      </c>
      <c r="L39" s="51"/>
      <c r="M39" s="47">
        <f t="shared" si="4"/>
        <v>20530045359</v>
      </c>
      <c r="N39" s="68">
        <v>20127495450</v>
      </c>
      <c r="O39" s="68">
        <v>213667679.93630573</v>
      </c>
    </row>
    <row r="40" spans="1:15" s="67" customFormat="1" x14ac:dyDescent="0.45">
      <c r="A40" s="61">
        <v>37</v>
      </c>
      <c r="B40" s="62" t="s">
        <v>130</v>
      </c>
      <c r="C40" s="62" t="s">
        <v>131</v>
      </c>
      <c r="D40" s="63">
        <v>115.2</v>
      </c>
      <c r="E40" s="63">
        <v>4</v>
      </c>
      <c r="F40" s="63" t="s">
        <v>51</v>
      </c>
      <c r="G40" s="63">
        <v>522.34</v>
      </c>
      <c r="H40" s="64" t="s">
        <v>125</v>
      </c>
      <c r="I40" s="49">
        <v>23190146465</v>
      </c>
      <c r="J40" s="66">
        <f t="shared" si="0"/>
        <v>201303354.73090276</v>
      </c>
      <c r="K40" s="51" t="s">
        <v>203</v>
      </c>
      <c r="L40" s="51"/>
      <c r="M40" s="47">
        <f t="shared" si="4"/>
        <v>23190146465</v>
      </c>
      <c r="N40" s="68">
        <v>22735437711</v>
      </c>
      <c r="O40" s="68">
        <v>197356230.13020834</v>
      </c>
    </row>
    <row r="41" spans="1:15" x14ac:dyDescent="0.45">
      <c r="A41" s="18">
        <v>38</v>
      </c>
      <c r="B41" s="17" t="s">
        <v>132</v>
      </c>
      <c r="C41" s="17" t="s">
        <v>133</v>
      </c>
      <c r="D41" s="16">
        <v>129.4</v>
      </c>
      <c r="E41" s="16">
        <v>6</v>
      </c>
      <c r="F41" s="16" t="s">
        <v>26</v>
      </c>
      <c r="G41" s="16">
        <v>555.20000000000005</v>
      </c>
      <c r="H41" s="15" t="s">
        <v>25</v>
      </c>
      <c r="I41" s="49">
        <v>21745387309</v>
      </c>
      <c r="J41" s="50">
        <f t="shared" si="0"/>
        <v>168047815.3709428</v>
      </c>
      <c r="K41" s="51" t="s">
        <v>203</v>
      </c>
      <c r="L41" s="51"/>
      <c r="M41" s="47">
        <f t="shared" si="4"/>
        <v>21745387309</v>
      </c>
      <c r="N41" s="47">
        <v>21319007166</v>
      </c>
      <c r="O41" s="47">
        <v>164752760.17001545</v>
      </c>
    </row>
    <row r="42" spans="1:15" x14ac:dyDescent="0.45">
      <c r="A42" s="18">
        <v>39</v>
      </c>
      <c r="B42" s="17" t="s">
        <v>134</v>
      </c>
      <c r="C42" s="17" t="s">
        <v>135</v>
      </c>
      <c r="D42" s="16">
        <v>130.1</v>
      </c>
      <c r="E42" s="16">
        <v>6</v>
      </c>
      <c r="F42" s="16" t="s">
        <v>26</v>
      </c>
      <c r="G42" s="16">
        <v>555.29999999999995</v>
      </c>
      <c r="H42" s="15" t="s">
        <v>25</v>
      </c>
      <c r="I42" s="49">
        <v>21894926752</v>
      </c>
      <c r="J42" s="50">
        <f t="shared" si="0"/>
        <v>168293057.27901614</v>
      </c>
      <c r="K42" s="51" t="s">
        <v>203</v>
      </c>
      <c r="L42" s="51"/>
      <c r="M42" s="47">
        <f t="shared" si="4"/>
        <v>21894926752</v>
      </c>
      <c r="N42" s="47">
        <v>21465614463</v>
      </c>
      <c r="O42" s="47">
        <v>164993193.41275942</v>
      </c>
    </row>
    <row r="43" spans="1:15" x14ac:dyDescent="0.45">
      <c r="A43" s="18">
        <v>40</v>
      </c>
      <c r="B43" s="17" t="s">
        <v>136</v>
      </c>
      <c r="C43" s="17" t="s">
        <v>137</v>
      </c>
      <c r="D43" s="16">
        <v>146.9</v>
      </c>
      <c r="E43" s="16">
        <v>6.9</v>
      </c>
      <c r="F43" s="16" t="s">
        <v>26</v>
      </c>
      <c r="G43" s="16">
        <v>602.20000000000005</v>
      </c>
      <c r="H43" s="15" t="s">
        <v>25</v>
      </c>
      <c r="I43" s="49">
        <v>24793246233</v>
      </c>
      <c r="J43" s="50">
        <f t="shared" si="0"/>
        <v>168776352.84547311</v>
      </c>
      <c r="K43" s="51" t="s">
        <v>203</v>
      </c>
      <c r="L43" s="51"/>
      <c r="M43" s="47">
        <f t="shared" si="4"/>
        <v>24793246233</v>
      </c>
      <c r="N43" s="47">
        <v>24307104150</v>
      </c>
      <c r="O43" s="47">
        <v>165467012.59360108</v>
      </c>
    </row>
    <row r="44" spans="1:15" x14ac:dyDescent="0.45">
      <c r="A44" s="18">
        <v>41</v>
      </c>
      <c r="B44" s="17" t="s">
        <v>138</v>
      </c>
      <c r="C44" s="17" t="s">
        <v>139</v>
      </c>
      <c r="D44" s="16">
        <v>115.8</v>
      </c>
      <c r="E44" s="16">
        <v>10</v>
      </c>
      <c r="F44" s="16" t="s">
        <v>26</v>
      </c>
      <c r="G44" s="16">
        <v>521.61</v>
      </c>
      <c r="H44" s="15" t="s">
        <v>25</v>
      </c>
      <c r="I44" s="49">
        <v>19261276861</v>
      </c>
      <c r="J44" s="50">
        <f t="shared" si="0"/>
        <v>166332269.9568221</v>
      </c>
      <c r="K44" s="51" t="s">
        <v>203</v>
      </c>
      <c r="L44" s="51"/>
      <c r="M44" s="47">
        <f t="shared" si="4"/>
        <v>19261276861</v>
      </c>
      <c r="N44" s="47">
        <v>18883604766</v>
      </c>
      <c r="O44" s="47">
        <v>163070852.90155441</v>
      </c>
    </row>
    <row r="45" spans="1:15" x14ac:dyDescent="0.45">
      <c r="A45" s="18">
        <v>42</v>
      </c>
      <c r="B45" s="17" t="s">
        <v>140</v>
      </c>
      <c r="C45" s="17" t="s">
        <v>141</v>
      </c>
      <c r="D45" s="16">
        <v>79.3</v>
      </c>
      <c r="E45" s="16">
        <v>6</v>
      </c>
      <c r="F45" s="16" t="s">
        <v>26</v>
      </c>
      <c r="G45" s="16">
        <v>408.58</v>
      </c>
      <c r="H45" s="15" t="s">
        <v>25</v>
      </c>
      <c r="I45" s="49">
        <v>12388363127</v>
      </c>
      <c r="J45" s="50">
        <f t="shared" si="0"/>
        <v>156221477.01134932</v>
      </c>
      <c r="K45" s="51" t="s">
        <v>203</v>
      </c>
      <c r="L45" s="51"/>
      <c r="M45" s="47">
        <f t="shared" si="4"/>
        <v>12388363127</v>
      </c>
      <c r="N45" s="47">
        <v>12145454046</v>
      </c>
      <c r="O45" s="47">
        <v>153158310.79445145</v>
      </c>
    </row>
    <row r="46" spans="1:15" x14ac:dyDescent="0.45">
      <c r="A46" s="18">
        <v>43</v>
      </c>
      <c r="B46" s="17" t="s">
        <v>142</v>
      </c>
      <c r="C46" s="17" t="s">
        <v>143</v>
      </c>
      <c r="D46" s="16">
        <v>79.5</v>
      </c>
      <c r="E46" s="16">
        <v>6</v>
      </c>
      <c r="F46" s="16" t="s">
        <v>26</v>
      </c>
      <c r="G46" s="16">
        <v>409.14</v>
      </c>
      <c r="H46" s="15" t="s">
        <v>25</v>
      </c>
      <c r="I46" s="49">
        <v>12388363127</v>
      </c>
      <c r="J46" s="50">
        <f t="shared" si="0"/>
        <v>155828467.0062893</v>
      </c>
      <c r="K46" s="51" t="s">
        <v>203</v>
      </c>
      <c r="L46" s="51"/>
      <c r="M46" s="47">
        <f t="shared" si="4"/>
        <v>12388363127</v>
      </c>
      <c r="N46" s="47">
        <v>12145454046</v>
      </c>
      <c r="O46" s="47">
        <v>152773006.86792454</v>
      </c>
    </row>
    <row r="47" spans="1:15" x14ac:dyDescent="0.45">
      <c r="A47" s="18">
        <v>44</v>
      </c>
      <c r="B47" s="93" t="s">
        <v>144</v>
      </c>
      <c r="C47" s="93" t="s">
        <v>145</v>
      </c>
      <c r="D47" s="94">
        <v>79.5</v>
      </c>
      <c r="E47" s="94">
        <v>6</v>
      </c>
      <c r="F47" s="94" t="s">
        <v>26</v>
      </c>
      <c r="G47" s="94">
        <v>409.14</v>
      </c>
      <c r="H47" s="95" t="s">
        <v>25</v>
      </c>
      <c r="I47" s="49">
        <v>12388363127</v>
      </c>
      <c r="J47" s="50">
        <f t="shared" si="0"/>
        <v>155828467.0062893</v>
      </c>
      <c r="K47" s="51" t="s">
        <v>203</v>
      </c>
      <c r="L47" s="51"/>
      <c r="M47" s="47">
        <f t="shared" si="4"/>
        <v>12388363127</v>
      </c>
      <c r="N47" s="47">
        <v>12145454046</v>
      </c>
      <c r="O47" s="47">
        <v>152773006.86792454</v>
      </c>
    </row>
    <row r="48" spans="1:15" s="90" customFormat="1" x14ac:dyDescent="0.45">
      <c r="A48" s="86">
        <v>45</v>
      </c>
      <c r="B48" s="87" t="s">
        <v>146</v>
      </c>
      <c r="C48" s="87" t="s">
        <v>147</v>
      </c>
      <c r="D48" s="88">
        <v>96.5</v>
      </c>
      <c r="E48" s="88">
        <v>6</v>
      </c>
      <c r="F48" s="88" t="s">
        <v>26</v>
      </c>
      <c r="G48" s="88">
        <v>471.04</v>
      </c>
      <c r="H48" s="89" t="s">
        <v>25</v>
      </c>
      <c r="I48" s="49">
        <v>16083977692</v>
      </c>
      <c r="J48" s="91">
        <f t="shared" si="0"/>
        <v>166673343.95854923</v>
      </c>
      <c r="K48" s="51" t="s">
        <v>203</v>
      </c>
      <c r="L48" s="51"/>
      <c r="M48" s="47">
        <f t="shared" si="4"/>
        <v>16083977692</v>
      </c>
      <c r="N48" s="101">
        <v>15768605580</v>
      </c>
      <c r="O48" s="101">
        <v>163405239.17098445</v>
      </c>
    </row>
    <row r="49" spans="1:15" x14ac:dyDescent="0.45">
      <c r="A49" s="18">
        <v>46</v>
      </c>
      <c r="B49" s="96" t="s">
        <v>148</v>
      </c>
      <c r="C49" s="96" t="s">
        <v>149</v>
      </c>
      <c r="D49" s="97">
        <v>82.8</v>
      </c>
      <c r="E49" s="97">
        <v>6</v>
      </c>
      <c r="F49" s="97" t="s">
        <v>35</v>
      </c>
      <c r="G49" s="97">
        <v>425.76</v>
      </c>
      <c r="H49" s="98" t="s">
        <v>25</v>
      </c>
      <c r="I49" s="49">
        <v>12008311812</v>
      </c>
      <c r="J49" s="50">
        <f t="shared" si="0"/>
        <v>145027920.43478262</v>
      </c>
      <c r="K49" s="51" t="s">
        <v>203</v>
      </c>
      <c r="L49" s="51"/>
      <c r="M49" s="47">
        <f t="shared" si="4"/>
        <v>12008311812</v>
      </c>
      <c r="N49" s="47">
        <v>11772854717.999998</v>
      </c>
      <c r="O49" s="47">
        <v>142184235.72463766</v>
      </c>
    </row>
    <row r="50" spans="1:15" x14ac:dyDescent="0.45">
      <c r="A50" s="18">
        <v>47</v>
      </c>
      <c r="B50" s="17" t="s">
        <v>150</v>
      </c>
      <c r="C50" s="17" t="s">
        <v>151</v>
      </c>
      <c r="D50" s="16">
        <v>83</v>
      </c>
      <c r="E50" s="16">
        <v>6</v>
      </c>
      <c r="F50" s="16" t="s">
        <v>35</v>
      </c>
      <c r="G50" s="16">
        <v>426.42</v>
      </c>
      <c r="H50" s="15" t="s">
        <v>25</v>
      </c>
      <c r="I50" s="49">
        <v>12821553021</v>
      </c>
      <c r="J50" s="50">
        <f t="shared" si="0"/>
        <v>154476542.42168674</v>
      </c>
      <c r="K50" s="51" t="s">
        <v>203</v>
      </c>
      <c r="L50" s="51"/>
      <c r="M50" s="47">
        <f t="shared" si="4"/>
        <v>12821553021</v>
      </c>
      <c r="N50" s="47">
        <v>12570150020.999998</v>
      </c>
      <c r="O50" s="47">
        <v>151447590.61445782</v>
      </c>
    </row>
    <row r="51" spans="1:15" x14ac:dyDescent="0.45">
      <c r="A51" s="18">
        <v>48</v>
      </c>
      <c r="B51" s="17" t="s">
        <v>152</v>
      </c>
      <c r="C51" s="17" t="s">
        <v>153</v>
      </c>
      <c r="D51" s="16">
        <v>83.5</v>
      </c>
      <c r="E51" s="16">
        <v>6</v>
      </c>
      <c r="F51" s="16" t="s">
        <v>35</v>
      </c>
      <c r="G51" s="16">
        <v>429.26</v>
      </c>
      <c r="H51" s="15" t="s">
        <v>25</v>
      </c>
      <c r="I51" s="49">
        <v>12911214231</v>
      </c>
      <c r="J51" s="50">
        <f t="shared" si="0"/>
        <v>154625320.13173652</v>
      </c>
      <c r="K51" s="51" t="s">
        <v>203</v>
      </c>
      <c r="L51" s="51"/>
      <c r="M51" s="47">
        <f t="shared" si="4"/>
        <v>12911214231</v>
      </c>
      <c r="N51" s="47">
        <v>12658053167.999998</v>
      </c>
      <c r="O51" s="47">
        <v>151593451.11377242</v>
      </c>
    </row>
    <row r="52" spans="1:15" x14ac:dyDescent="0.45">
      <c r="A52" s="18">
        <v>49</v>
      </c>
      <c r="B52" s="17" t="s">
        <v>154</v>
      </c>
      <c r="C52" s="17" t="s">
        <v>155</v>
      </c>
      <c r="D52" s="16">
        <v>84</v>
      </c>
      <c r="E52" s="16">
        <v>6</v>
      </c>
      <c r="F52" s="16" t="s">
        <v>35</v>
      </c>
      <c r="G52" s="16">
        <v>431.8</v>
      </c>
      <c r="H52" s="15" t="s">
        <v>25</v>
      </c>
      <c r="I52" s="49">
        <v>12988508378</v>
      </c>
      <c r="J52" s="50">
        <f t="shared" si="0"/>
        <v>154625099.73809522</v>
      </c>
      <c r="K52" s="51" t="s">
        <v>203</v>
      </c>
      <c r="L52" s="51"/>
      <c r="M52" s="47">
        <f t="shared" si="4"/>
        <v>12988508378</v>
      </c>
      <c r="N52" s="47">
        <v>12733831742.999998</v>
      </c>
      <c r="O52" s="47">
        <v>151593235.03571427</v>
      </c>
    </row>
    <row r="53" spans="1:15" x14ac:dyDescent="0.45">
      <c r="A53" s="18">
        <v>50</v>
      </c>
      <c r="B53" s="17" t="s">
        <v>156</v>
      </c>
      <c r="C53" s="17" t="s">
        <v>157</v>
      </c>
      <c r="D53" s="16">
        <v>84.5</v>
      </c>
      <c r="E53" s="16">
        <v>6</v>
      </c>
      <c r="F53" s="16" t="s">
        <v>35</v>
      </c>
      <c r="G53" s="16">
        <v>434.28</v>
      </c>
      <c r="H53" s="15" t="s">
        <v>25</v>
      </c>
      <c r="I53" s="49">
        <v>13065802524</v>
      </c>
      <c r="J53" s="50">
        <f t="shared" si="0"/>
        <v>154624881.94082841</v>
      </c>
      <c r="K53" s="51" t="s">
        <v>203</v>
      </c>
      <c r="L53" s="51"/>
      <c r="M53" s="47">
        <f t="shared" si="4"/>
        <v>13065802524</v>
      </c>
      <c r="N53" s="47">
        <v>12809610317.999998</v>
      </c>
      <c r="O53" s="47">
        <v>151593021.51479289</v>
      </c>
    </row>
    <row r="54" spans="1:15" x14ac:dyDescent="0.45">
      <c r="A54" s="18">
        <v>51</v>
      </c>
      <c r="B54" s="17" t="s">
        <v>158</v>
      </c>
      <c r="C54" s="17" t="s">
        <v>159</v>
      </c>
      <c r="D54" s="16">
        <v>85</v>
      </c>
      <c r="E54" s="16">
        <v>6</v>
      </c>
      <c r="F54" s="16" t="s">
        <v>35</v>
      </c>
      <c r="G54" s="16">
        <v>436.29</v>
      </c>
      <c r="H54" s="15" t="s">
        <v>25</v>
      </c>
      <c r="I54" s="49">
        <v>13133821373</v>
      </c>
      <c r="J54" s="50">
        <f t="shared" si="0"/>
        <v>154515545.56470588</v>
      </c>
      <c r="K54" s="51" t="s">
        <v>203</v>
      </c>
      <c r="L54" s="51"/>
      <c r="M54" s="47">
        <f t="shared" si="4"/>
        <v>13133821373</v>
      </c>
      <c r="N54" s="47">
        <v>12876295463.999998</v>
      </c>
      <c r="O54" s="47">
        <v>151485828.98823527</v>
      </c>
    </row>
    <row r="55" spans="1:15" x14ac:dyDescent="0.45">
      <c r="A55" s="18">
        <v>52</v>
      </c>
      <c r="B55" s="17" t="s">
        <v>160</v>
      </c>
      <c r="C55" s="17" t="s">
        <v>161</v>
      </c>
      <c r="D55" s="16">
        <v>85</v>
      </c>
      <c r="E55" s="16">
        <v>6</v>
      </c>
      <c r="F55" s="16" t="s">
        <v>35</v>
      </c>
      <c r="G55" s="16">
        <v>436.83</v>
      </c>
      <c r="H55" s="15" t="s">
        <v>25</v>
      </c>
      <c r="I55" s="49">
        <v>13251870069</v>
      </c>
      <c r="J55" s="50">
        <f t="shared" si="0"/>
        <v>155904353.75294119</v>
      </c>
      <c r="K55" s="51" t="s">
        <v>203</v>
      </c>
      <c r="L55" s="51"/>
      <c r="M55" s="47">
        <f t="shared" si="4"/>
        <v>13251870069</v>
      </c>
      <c r="N55" s="47">
        <v>12992029478.999998</v>
      </c>
      <c r="O55" s="47">
        <v>152847405.63529411</v>
      </c>
    </row>
    <row r="56" spans="1:15" x14ac:dyDescent="0.45">
      <c r="A56" s="18">
        <v>53</v>
      </c>
      <c r="B56" s="93" t="s">
        <v>162</v>
      </c>
      <c r="C56" s="93" t="s">
        <v>163</v>
      </c>
      <c r="D56" s="94">
        <v>83</v>
      </c>
      <c r="E56" s="94"/>
      <c r="F56" s="94" t="s">
        <v>35</v>
      </c>
      <c r="G56" s="94">
        <v>415.1</v>
      </c>
      <c r="H56" s="95" t="s">
        <v>25</v>
      </c>
      <c r="I56" s="49">
        <v>15276856476</v>
      </c>
      <c r="J56" s="50">
        <f t="shared" si="0"/>
        <v>184058511.75903615</v>
      </c>
      <c r="K56" s="51" t="s">
        <v>203</v>
      </c>
      <c r="L56" s="51"/>
      <c r="M56" s="47">
        <f t="shared" si="4"/>
        <v>15276856476</v>
      </c>
      <c r="N56" s="47">
        <v>14977310271</v>
      </c>
      <c r="O56" s="47">
        <v>180449521.33734939</v>
      </c>
    </row>
    <row r="57" spans="1:15" s="90" customFormat="1" x14ac:dyDescent="0.45">
      <c r="A57" s="86">
        <v>54</v>
      </c>
      <c r="B57" s="87" t="s">
        <v>120</v>
      </c>
      <c r="C57" s="87" t="s">
        <v>121</v>
      </c>
      <c r="D57" s="88">
        <v>94.9</v>
      </c>
      <c r="E57" s="88"/>
      <c r="F57" s="88" t="s">
        <v>35</v>
      </c>
      <c r="G57" s="88">
        <v>476.3</v>
      </c>
      <c r="H57" s="89" t="s">
        <v>25</v>
      </c>
      <c r="I57" s="49">
        <v>17823428976</v>
      </c>
      <c r="J57" s="91">
        <f t="shared" si="0"/>
        <v>187812739.4731296</v>
      </c>
      <c r="K57" s="51" t="s">
        <v>203</v>
      </c>
      <c r="L57" s="51"/>
      <c r="M57" s="47">
        <f t="shared" si="4"/>
        <v>17823428976</v>
      </c>
      <c r="N57" s="101">
        <v>17473949976</v>
      </c>
      <c r="O57" s="101">
        <v>184130136.73340356</v>
      </c>
    </row>
    <row r="58" spans="1:15" x14ac:dyDescent="0.45">
      <c r="A58" s="18">
        <v>55</v>
      </c>
      <c r="B58" s="96" t="s">
        <v>164</v>
      </c>
      <c r="C58" s="96" t="s">
        <v>165</v>
      </c>
      <c r="D58" s="97">
        <v>78</v>
      </c>
      <c r="E58" s="97">
        <v>6</v>
      </c>
      <c r="F58" s="97" t="s">
        <v>35</v>
      </c>
      <c r="G58" s="97">
        <v>401.9</v>
      </c>
      <c r="H58" s="98" t="s">
        <v>25</v>
      </c>
      <c r="I58" s="49">
        <v>13807788295</v>
      </c>
      <c r="J58" s="50">
        <f t="shared" si="0"/>
        <v>177022926.85897437</v>
      </c>
      <c r="K58" s="51" t="s">
        <v>203</v>
      </c>
      <c r="L58" s="51"/>
      <c r="M58" s="47">
        <f t="shared" si="4"/>
        <v>13807788295</v>
      </c>
      <c r="N58" s="47">
        <v>13537047348</v>
      </c>
      <c r="O58" s="47">
        <v>173551889.07692307</v>
      </c>
    </row>
    <row r="59" spans="1:15" x14ac:dyDescent="0.45">
      <c r="A59" s="18">
        <v>56</v>
      </c>
      <c r="B59" s="17" t="s">
        <v>166</v>
      </c>
      <c r="C59" s="17" t="s">
        <v>167</v>
      </c>
      <c r="D59" s="16">
        <v>78.099999999999994</v>
      </c>
      <c r="E59" s="16">
        <v>6</v>
      </c>
      <c r="F59" s="16" t="s">
        <v>35</v>
      </c>
      <c r="G59" s="16">
        <v>402.32</v>
      </c>
      <c r="H59" s="15" t="s">
        <v>25</v>
      </c>
      <c r="I59" s="49">
        <v>13732568342</v>
      </c>
      <c r="J59" s="50">
        <f t="shared" si="0"/>
        <v>175833141.38284251</v>
      </c>
      <c r="K59" s="51" t="s">
        <v>203</v>
      </c>
      <c r="L59" s="51"/>
      <c r="M59" s="47">
        <f t="shared" si="4"/>
        <v>13732568342</v>
      </c>
      <c r="N59" s="47">
        <v>13463302296</v>
      </c>
      <c r="O59" s="47">
        <v>172385432.72727275</v>
      </c>
    </row>
    <row r="60" spans="1:15" x14ac:dyDescent="0.45">
      <c r="A60" s="18">
        <v>57</v>
      </c>
      <c r="B60" s="17" t="s">
        <v>168</v>
      </c>
      <c r="C60" s="17" t="s">
        <v>169</v>
      </c>
      <c r="D60" s="16">
        <v>78.3</v>
      </c>
      <c r="E60" s="16">
        <v>6</v>
      </c>
      <c r="F60" s="16" t="s">
        <v>35</v>
      </c>
      <c r="G60" s="16">
        <v>403.01</v>
      </c>
      <c r="H60" s="15" t="s">
        <v>25</v>
      </c>
      <c r="I60" s="49">
        <v>13748381177</v>
      </c>
      <c r="J60" s="50">
        <f t="shared" si="0"/>
        <v>175585966.50063857</v>
      </c>
      <c r="K60" s="51" t="s">
        <v>203</v>
      </c>
      <c r="L60" s="51"/>
      <c r="M60" s="47">
        <f t="shared" si="4"/>
        <v>13748381177</v>
      </c>
      <c r="N60" s="47">
        <v>13478805075</v>
      </c>
      <c r="O60" s="47">
        <v>172143104.40613028</v>
      </c>
    </row>
    <row r="61" spans="1:15" s="67" customFormat="1" x14ac:dyDescent="0.45">
      <c r="A61" s="61">
        <v>58</v>
      </c>
      <c r="B61" s="62" t="s">
        <v>170</v>
      </c>
      <c r="C61" s="62" t="s">
        <v>171</v>
      </c>
      <c r="D61" s="63">
        <v>78.3</v>
      </c>
      <c r="E61" s="63">
        <v>5.2</v>
      </c>
      <c r="F61" s="63" t="s">
        <v>51</v>
      </c>
      <c r="G61" s="63">
        <v>372.15</v>
      </c>
      <c r="H61" s="64" t="s">
        <v>125</v>
      </c>
      <c r="I61" s="65">
        <v>16053087149.999998</v>
      </c>
      <c r="J61" s="66">
        <f t="shared" si="0"/>
        <v>205020270.11494252</v>
      </c>
      <c r="K61" s="51" t="s">
        <v>202</v>
      </c>
      <c r="L61" s="51"/>
      <c r="M61" s="68"/>
      <c r="N61" s="68">
        <v>16053087149.999998</v>
      </c>
      <c r="O61" s="68">
        <v>205020270.11494252</v>
      </c>
    </row>
    <row r="62" spans="1:15" s="67" customFormat="1" x14ac:dyDescent="0.45">
      <c r="A62" s="61">
        <v>59</v>
      </c>
      <c r="B62" s="62" t="s">
        <v>172</v>
      </c>
      <c r="C62" s="62" t="s">
        <v>173</v>
      </c>
      <c r="D62" s="63">
        <v>97.9</v>
      </c>
      <c r="E62" s="63">
        <v>5</v>
      </c>
      <c r="F62" s="63" t="s">
        <v>51</v>
      </c>
      <c r="G62" s="63">
        <v>458.71</v>
      </c>
      <c r="H62" s="64" t="s">
        <v>125</v>
      </c>
      <c r="I62" s="49">
        <v>22797822222</v>
      </c>
      <c r="J62" s="66">
        <f t="shared" si="0"/>
        <v>232868459.87742594</v>
      </c>
      <c r="K62" s="51" t="s">
        <v>203</v>
      </c>
      <c r="L62" s="51"/>
      <c r="M62" s="47">
        <f t="shared" ref="M62:M76" si="5">+ROUND(N62*(1+2%),0)</f>
        <v>22797822222</v>
      </c>
      <c r="N62" s="68">
        <v>22350806100</v>
      </c>
      <c r="O62" s="68">
        <v>228302411.64453521</v>
      </c>
    </row>
    <row r="63" spans="1:15" s="67" customFormat="1" x14ac:dyDescent="0.45">
      <c r="A63" s="61">
        <v>60</v>
      </c>
      <c r="B63" s="62" t="s">
        <v>174</v>
      </c>
      <c r="C63" s="62" t="s">
        <v>175</v>
      </c>
      <c r="D63" s="63">
        <v>97.7</v>
      </c>
      <c r="E63" s="63">
        <v>5</v>
      </c>
      <c r="F63" s="63" t="s">
        <v>51</v>
      </c>
      <c r="G63" s="63">
        <v>458.71</v>
      </c>
      <c r="H63" s="64" t="s">
        <v>125</v>
      </c>
      <c r="I63" s="49">
        <v>23550101190</v>
      </c>
      <c r="J63" s="66">
        <f t="shared" si="0"/>
        <v>241045048.00409415</v>
      </c>
      <c r="K63" s="51" t="s">
        <v>203</v>
      </c>
      <c r="L63" s="51"/>
      <c r="M63" s="47">
        <f t="shared" si="5"/>
        <v>23550101190</v>
      </c>
      <c r="N63" s="68">
        <v>23088334500</v>
      </c>
      <c r="O63" s="68">
        <v>236318674.51381782</v>
      </c>
    </row>
    <row r="64" spans="1:15" s="67" customFormat="1" x14ac:dyDescent="0.45">
      <c r="A64" s="61">
        <v>61</v>
      </c>
      <c r="B64" s="62" t="s">
        <v>176</v>
      </c>
      <c r="C64" s="62" t="s">
        <v>177</v>
      </c>
      <c r="D64" s="63">
        <v>97.9</v>
      </c>
      <c r="E64" s="63">
        <v>5</v>
      </c>
      <c r="F64" s="63" t="s">
        <v>51</v>
      </c>
      <c r="G64" s="63">
        <v>458.71</v>
      </c>
      <c r="H64" s="64" t="s">
        <v>125</v>
      </c>
      <c r="I64" s="49">
        <v>23675481018</v>
      </c>
      <c r="J64" s="66">
        <f t="shared" si="0"/>
        <v>241833309.68335035</v>
      </c>
      <c r="K64" s="51" t="s">
        <v>203</v>
      </c>
      <c r="L64" s="51"/>
      <c r="M64" s="47">
        <f t="shared" si="5"/>
        <v>23675481018</v>
      </c>
      <c r="N64" s="68">
        <v>23211255900</v>
      </c>
      <c r="O64" s="68">
        <v>237091480.08171603</v>
      </c>
    </row>
    <row r="65" spans="1:15" s="67" customFormat="1" x14ac:dyDescent="0.45">
      <c r="A65" s="61">
        <v>62</v>
      </c>
      <c r="B65" s="62" t="s">
        <v>178</v>
      </c>
      <c r="C65" s="62" t="s">
        <v>179</v>
      </c>
      <c r="D65" s="63">
        <v>151.6</v>
      </c>
      <c r="E65" s="63"/>
      <c r="F65" s="63" t="s">
        <v>51</v>
      </c>
      <c r="G65" s="63">
        <v>627.53</v>
      </c>
      <c r="H65" s="64" t="s">
        <v>125</v>
      </c>
      <c r="I65" s="49">
        <v>43110631516</v>
      </c>
      <c r="J65" s="66">
        <f t="shared" si="0"/>
        <v>284370920.29023749</v>
      </c>
      <c r="K65" s="51" t="s">
        <v>203</v>
      </c>
      <c r="L65" s="51"/>
      <c r="M65" s="47">
        <f t="shared" si="5"/>
        <v>43110631516</v>
      </c>
      <c r="N65" s="68">
        <v>42265325016</v>
      </c>
      <c r="O65" s="68">
        <v>278795019.89445913</v>
      </c>
    </row>
    <row r="66" spans="1:15" x14ac:dyDescent="0.45">
      <c r="A66" s="18">
        <v>63</v>
      </c>
      <c r="B66" s="17" t="s">
        <v>180</v>
      </c>
      <c r="C66" s="17" t="s">
        <v>181</v>
      </c>
      <c r="D66" s="16">
        <v>128.6</v>
      </c>
      <c r="E66" s="16"/>
      <c r="F66" s="16" t="s">
        <v>35</v>
      </c>
      <c r="G66" s="16">
        <v>591.91</v>
      </c>
      <c r="H66" s="15" t="s">
        <v>25</v>
      </c>
      <c r="I66" s="49">
        <v>22920276574</v>
      </c>
      <c r="J66" s="50">
        <f t="shared" si="0"/>
        <v>178229211.30637637</v>
      </c>
      <c r="K66" s="51" t="s">
        <v>203</v>
      </c>
      <c r="L66" s="51"/>
      <c r="M66" s="47">
        <f t="shared" si="5"/>
        <v>22920276574</v>
      </c>
      <c r="N66" s="47">
        <v>22470859386</v>
      </c>
      <c r="O66" s="47">
        <v>174734520.88646969</v>
      </c>
    </row>
    <row r="67" spans="1:15" x14ac:dyDescent="0.45">
      <c r="A67" s="18">
        <v>64</v>
      </c>
      <c r="B67" s="17" t="s">
        <v>182</v>
      </c>
      <c r="C67" s="17" t="s">
        <v>27</v>
      </c>
      <c r="D67" s="16">
        <v>78.3</v>
      </c>
      <c r="E67" s="16">
        <v>6</v>
      </c>
      <c r="F67" s="16" t="s">
        <v>35</v>
      </c>
      <c r="G67" s="16">
        <v>373.54</v>
      </c>
      <c r="H67" s="15" t="s">
        <v>25</v>
      </c>
      <c r="I67" s="49">
        <v>12563072276</v>
      </c>
      <c r="J67" s="50">
        <f t="shared" si="0"/>
        <v>160447921.78799489</v>
      </c>
      <c r="K67" s="51" t="s">
        <v>203</v>
      </c>
      <c r="L67" s="51"/>
      <c r="M67" s="47">
        <f t="shared" si="5"/>
        <v>12563072276</v>
      </c>
      <c r="N67" s="47">
        <v>12316737525</v>
      </c>
      <c r="O67" s="47">
        <v>157301884.09961686</v>
      </c>
    </row>
    <row r="68" spans="1:15" x14ac:dyDescent="0.45">
      <c r="A68" s="18">
        <v>65</v>
      </c>
      <c r="B68" s="17" t="s">
        <v>183</v>
      </c>
      <c r="C68" s="17" t="s">
        <v>29</v>
      </c>
      <c r="D68" s="16">
        <v>78.3</v>
      </c>
      <c r="E68" s="16">
        <v>6</v>
      </c>
      <c r="F68" s="16" t="s">
        <v>35</v>
      </c>
      <c r="G68" s="16">
        <v>373.54</v>
      </c>
      <c r="H68" s="15" t="s">
        <v>25</v>
      </c>
      <c r="I68" s="49">
        <v>12462832382</v>
      </c>
      <c r="J68" s="50">
        <f t="shared" si="0"/>
        <v>159167718.79948914</v>
      </c>
      <c r="K68" s="51" t="s">
        <v>203</v>
      </c>
      <c r="L68" s="51"/>
      <c r="M68" s="47">
        <f t="shared" si="5"/>
        <v>12462832382</v>
      </c>
      <c r="N68" s="47">
        <v>12218463120</v>
      </c>
      <c r="O68" s="47">
        <v>156046783.14176247</v>
      </c>
    </row>
    <row r="69" spans="1:15" x14ac:dyDescent="0.45">
      <c r="A69" s="18">
        <v>66</v>
      </c>
      <c r="B69" s="17" t="s">
        <v>184</v>
      </c>
      <c r="C69" s="17" t="s">
        <v>27</v>
      </c>
      <c r="D69" s="16">
        <v>78.3</v>
      </c>
      <c r="E69" s="16">
        <v>6</v>
      </c>
      <c r="F69" s="16" t="s">
        <v>35</v>
      </c>
      <c r="G69" s="16">
        <v>373.54</v>
      </c>
      <c r="H69" s="15" t="s">
        <v>25</v>
      </c>
      <c r="I69" s="49">
        <v>12462832382</v>
      </c>
      <c r="J69" s="50">
        <f t="shared" ref="J69:J77" si="6">I69/D69</f>
        <v>159167718.79948914</v>
      </c>
      <c r="K69" s="51" t="s">
        <v>203</v>
      </c>
      <c r="L69" s="51"/>
      <c r="M69" s="47">
        <f t="shared" si="5"/>
        <v>12462832382</v>
      </c>
      <c r="N69" s="47">
        <v>12218463120</v>
      </c>
      <c r="O69" s="47">
        <v>156046783.14176247</v>
      </c>
    </row>
    <row r="70" spans="1:15" x14ac:dyDescent="0.45">
      <c r="A70" s="18">
        <v>67</v>
      </c>
      <c r="B70" s="17" t="s">
        <v>185</v>
      </c>
      <c r="C70" s="17" t="s">
        <v>29</v>
      </c>
      <c r="D70" s="16">
        <v>78.3</v>
      </c>
      <c r="E70" s="16">
        <v>6</v>
      </c>
      <c r="F70" s="16" t="s">
        <v>35</v>
      </c>
      <c r="G70" s="16">
        <v>373.54</v>
      </c>
      <c r="H70" s="15" t="s">
        <v>25</v>
      </c>
      <c r="I70" s="49">
        <v>12462832382</v>
      </c>
      <c r="J70" s="50">
        <f t="shared" si="6"/>
        <v>159167718.79948914</v>
      </c>
      <c r="K70" s="51" t="s">
        <v>203</v>
      </c>
      <c r="L70" s="51"/>
      <c r="M70" s="47">
        <f t="shared" si="5"/>
        <v>12462832382</v>
      </c>
      <c r="N70" s="47">
        <v>12218463120</v>
      </c>
      <c r="O70" s="47">
        <v>156046783.14176247</v>
      </c>
    </row>
    <row r="71" spans="1:15" x14ac:dyDescent="0.45">
      <c r="A71" s="18">
        <v>68</v>
      </c>
      <c r="B71" s="17" t="s">
        <v>186</v>
      </c>
      <c r="C71" s="17" t="s">
        <v>36</v>
      </c>
      <c r="D71" s="16">
        <v>78.3</v>
      </c>
      <c r="E71" s="16">
        <v>6</v>
      </c>
      <c r="F71" s="16" t="s">
        <v>26</v>
      </c>
      <c r="G71" s="16">
        <v>373.52</v>
      </c>
      <c r="H71" s="15" t="s">
        <v>25</v>
      </c>
      <c r="I71" s="49">
        <v>13114391688</v>
      </c>
      <c r="J71" s="50">
        <f t="shared" si="6"/>
        <v>167489038.16091955</v>
      </c>
      <c r="K71" s="51" t="s">
        <v>203</v>
      </c>
      <c r="L71" s="51"/>
      <c r="M71" s="47">
        <f t="shared" si="5"/>
        <v>13114391688</v>
      </c>
      <c r="N71" s="47">
        <v>12857246752.5</v>
      </c>
      <c r="O71" s="47">
        <v>164204939.36781609</v>
      </c>
    </row>
    <row r="72" spans="1:15" x14ac:dyDescent="0.45">
      <c r="A72" s="18">
        <v>69</v>
      </c>
      <c r="B72" s="17" t="s">
        <v>187</v>
      </c>
      <c r="C72" s="17" t="s">
        <v>27</v>
      </c>
      <c r="D72" s="16">
        <v>78.3</v>
      </c>
      <c r="E72" s="16">
        <v>6</v>
      </c>
      <c r="F72" s="16" t="s">
        <v>26</v>
      </c>
      <c r="G72" s="16">
        <v>373.54</v>
      </c>
      <c r="H72" s="15" t="s">
        <v>25</v>
      </c>
      <c r="I72" s="49">
        <v>12412712436</v>
      </c>
      <c r="J72" s="50">
        <f t="shared" si="6"/>
        <v>158527617.31800768</v>
      </c>
      <c r="K72" s="51" t="s">
        <v>203</v>
      </c>
      <c r="L72" s="51"/>
      <c r="M72" s="47">
        <f t="shared" si="5"/>
        <v>12412712436</v>
      </c>
      <c r="N72" s="47">
        <v>12169325917.499998</v>
      </c>
      <c r="O72" s="47">
        <v>155419232.66283524</v>
      </c>
    </row>
    <row r="73" spans="1:15" x14ac:dyDescent="0.45">
      <c r="A73" s="18">
        <v>70</v>
      </c>
      <c r="B73" s="17" t="s">
        <v>188</v>
      </c>
      <c r="C73" s="17" t="s">
        <v>29</v>
      </c>
      <c r="D73" s="16">
        <v>78.3</v>
      </c>
      <c r="E73" s="16">
        <v>6</v>
      </c>
      <c r="F73" s="16" t="s">
        <v>26</v>
      </c>
      <c r="G73" s="16">
        <v>373.54</v>
      </c>
      <c r="H73" s="15" t="s">
        <v>25</v>
      </c>
      <c r="I73" s="49">
        <v>12412712436</v>
      </c>
      <c r="J73" s="50">
        <f t="shared" si="6"/>
        <v>158527617.31800768</v>
      </c>
      <c r="K73" s="51" t="s">
        <v>203</v>
      </c>
      <c r="L73" s="51"/>
      <c r="M73" s="47">
        <f t="shared" si="5"/>
        <v>12412712436</v>
      </c>
      <c r="N73" s="47">
        <v>12169325917.499998</v>
      </c>
      <c r="O73" s="47">
        <v>155419232.66283524</v>
      </c>
    </row>
    <row r="74" spans="1:15" x14ac:dyDescent="0.45">
      <c r="A74" s="18">
        <v>71</v>
      </c>
      <c r="B74" s="17" t="s">
        <v>189</v>
      </c>
      <c r="C74" s="17" t="s">
        <v>27</v>
      </c>
      <c r="D74" s="16">
        <v>78.3</v>
      </c>
      <c r="E74" s="16">
        <v>6</v>
      </c>
      <c r="F74" s="16" t="s">
        <v>26</v>
      </c>
      <c r="G74" s="16">
        <v>373.54</v>
      </c>
      <c r="H74" s="15" t="s">
        <v>25</v>
      </c>
      <c r="I74" s="49">
        <v>12412712436</v>
      </c>
      <c r="J74" s="50">
        <f t="shared" si="6"/>
        <v>158527617.31800768</v>
      </c>
      <c r="K74" s="51" t="s">
        <v>203</v>
      </c>
      <c r="L74" s="51"/>
      <c r="M74" s="47">
        <f t="shared" si="5"/>
        <v>12412712436</v>
      </c>
      <c r="N74" s="47">
        <v>12169325917.499998</v>
      </c>
      <c r="O74" s="47">
        <v>155419232.66283524</v>
      </c>
    </row>
    <row r="75" spans="1:15" x14ac:dyDescent="0.45">
      <c r="A75" s="18">
        <v>72</v>
      </c>
      <c r="B75" s="17" t="s">
        <v>190</v>
      </c>
      <c r="C75" s="17" t="s">
        <v>29</v>
      </c>
      <c r="D75" s="16">
        <v>78.3</v>
      </c>
      <c r="E75" s="16">
        <v>6</v>
      </c>
      <c r="F75" s="16" t="s">
        <v>26</v>
      </c>
      <c r="G75" s="16">
        <v>373.54</v>
      </c>
      <c r="H75" s="15" t="s">
        <v>25</v>
      </c>
      <c r="I75" s="49">
        <v>12212232650</v>
      </c>
      <c r="J75" s="50">
        <f t="shared" si="6"/>
        <v>155967211.36653897</v>
      </c>
      <c r="K75" s="51" t="s">
        <v>203</v>
      </c>
      <c r="L75" s="51"/>
      <c r="M75" s="47">
        <f t="shared" si="5"/>
        <v>12212232650</v>
      </c>
      <c r="N75" s="47">
        <v>11972777107.499998</v>
      </c>
      <c r="O75" s="47">
        <v>152909030.74712643</v>
      </c>
    </row>
    <row r="76" spans="1:15" x14ac:dyDescent="0.45">
      <c r="A76" s="18">
        <v>73</v>
      </c>
      <c r="B76" s="17" t="s">
        <v>191</v>
      </c>
      <c r="C76" s="54" t="s">
        <v>192</v>
      </c>
      <c r="D76" s="16">
        <v>128.6</v>
      </c>
      <c r="E76" s="16"/>
      <c r="F76" s="16" t="s">
        <v>26</v>
      </c>
      <c r="G76" s="16">
        <v>597.97</v>
      </c>
      <c r="H76" s="15" t="s">
        <v>25</v>
      </c>
      <c r="I76" s="49">
        <v>22344514492</v>
      </c>
      <c r="J76" s="50">
        <f t="shared" si="6"/>
        <v>173752056.70295492</v>
      </c>
      <c r="K76" s="51" t="s">
        <v>203</v>
      </c>
      <c r="L76" s="51"/>
      <c r="M76" s="47">
        <f t="shared" si="5"/>
        <v>22344514492</v>
      </c>
      <c r="N76" s="47">
        <v>21906386757</v>
      </c>
      <c r="O76" s="47">
        <v>170345153.63141525</v>
      </c>
    </row>
    <row r="77" spans="1:15" x14ac:dyDescent="0.45">
      <c r="A77" s="18">
        <v>74</v>
      </c>
      <c r="B77" s="17" t="s">
        <v>193</v>
      </c>
      <c r="C77" s="17" t="s">
        <v>194</v>
      </c>
      <c r="D77" s="16">
        <v>78.3</v>
      </c>
      <c r="E77" s="16">
        <v>6</v>
      </c>
      <c r="F77" s="16" t="s">
        <v>35</v>
      </c>
      <c r="G77" s="16">
        <v>388.11</v>
      </c>
      <c r="H77" s="15" t="s">
        <v>25</v>
      </c>
      <c r="I77" s="52">
        <v>15166695269.999996</v>
      </c>
      <c r="J77" s="50">
        <f t="shared" si="6"/>
        <v>193699811.87739459</v>
      </c>
      <c r="K77" s="51" t="s">
        <v>202</v>
      </c>
      <c r="L77" s="51"/>
      <c r="N77" s="47">
        <v>15166695269.999996</v>
      </c>
      <c r="O77" s="47">
        <v>193699811.87739459</v>
      </c>
    </row>
    <row r="78" spans="1:15" s="57" customFormat="1" ht="12.75" x14ac:dyDescent="0.45">
      <c r="A78" s="43"/>
      <c r="B78" s="44" t="s">
        <v>196</v>
      </c>
      <c r="C78" s="44"/>
      <c r="D78" s="45">
        <f>SUM(D4:D77)</f>
        <v>6529.5000000000036</v>
      </c>
      <c r="E78" s="45"/>
      <c r="F78" s="45"/>
      <c r="G78" s="45"/>
      <c r="H78" s="55"/>
      <c r="I78" s="56">
        <f>SUM(I4:I77)</f>
        <v>1139906048804</v>
      </c>
      <c r="J78" s="55"/>
      <c r="M78" s="56">
        <f>SUM(M4:M77)</f>
        <v>926156949387</v>
      </c>
      <c r="N78" s="56">
        <f>SUM(N4:N77)</f>
        <v>1121746108620.5</v>
      </c>
      <c r="O78" s="58"/>
    </row>
    <row r="79" spans="1:15" x14ac:dyDescent="0.45">
      <c r="I79" s="59"/>
      <c r="J79" s="51"/>
    </row>
    <row r="80" spans="1:15" x14ac:dyDescent="0.45">
      <c r="I80" s="60"/>
      <c r="J80" s="51"/>
    </row>
  </sheetData>
  <mergeCells count="8">
    <mergeCell ref="J2:J3"/>
    <mergeCell ref="K2:K3"/>
    <mergeCell ref="A1:H1"/>
    <mergeCell ref="B2:B3"/>
    <mergeCell ref="C2:C3"/>
    <mergeCell ref="G2:G3"/>
    <mergeCell ref="H2:H3"/>
    <mergeCell ref="I2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opLeftCell="A5" workbookViewId="0">
      <selection activeCell="F3" sqref="F3:G11"/>
    </sheetView>
  </sheetViews>
  <sheetFormatPr defaultRowHeight="14.25" x14ac:dyDescent="0.45"/>
  <cols>
    <col min="2" max="2" width="17.46484375" customWidth="1"/>
    <col min="3" max="3" width="18.46484375" customWidth="1"/>
    <col min="4" max="4" width="17.265625" customWidth="1"/>
    <col min="5" max="5" width="16.19921875" customWidth="1"/>
    <col min="6" max="6" width="28" customWidth="1"/>
    <col min="7" max="7" width="24.265625" customWidth="1"/>
    <col min="8" max="8" width="21" customWidth="1"/>
    <col min="9" max="9" width="19.46484375" customWidth="1"/>
  </cols>
  <sheetData>
    <row r="2" spans="1:9" ht="73.5" customHeight="1" x14ac:dyDescent="0.45">
      <c r="A2" s="73" t="s">
        <v>90</v>
      </c>
      <c r="B2" s="73" t="s">
        <v>86</v>
      </c>
      <c r="C2" s="73" t="s">
        <v>84</v>
      </c>
      <c r="D2" s="73" t="s">
        <v>83</v>
      </c>
      <c r="E2" s="73" t="s">
        <v>89</v>
      </c>
      <c r="F2" s="74" t="s">
        <v>198</v>
      </c>
      <c r="G2" s="74" t="s">
        <v>197</v>
      </c>
      <c r="H2" s="73" t="s">
        <v>199</v>
      </c>
      <c r="I2" s="73" t="s">
        <v>200</v>
      </c>
    </row>
    <row r="3" spans="1:9" ht="42.75" customHeight="1" x14ac:dyDescent="0.55000000000000004">
      <c r="A3" s="75">
        <v>1</v>
      </c>
      <c r="B3" s="76" t="s">
        <v>123</v>
      </c>
      <c r="C3" s="77">
        <v>161.80000000000001</v>
      </c>
      <c r="D3" s="77"/>
      <c r="E3" s="77">
        <v>656.86</v>
      </c>
      <c r="F3" s="78">
        <v>44717811600</v>
      </c>
      <c r="G3" s="79">
        <v>276377080.34610629</v>
      </c>
      <c r="H3" s="85"/>
      <c r="I3" s="85"/>
    </row>
    <row r="4" spans="1:9" ht="42.75" customHeight="1" x14ac:dyDescent="0.55000000000000004">
      <c r="A4" s="75">
        <v>2</v>
      </c>
      <c r="B4" s="80" t="s">
        <v>126</v>
      </c>
      <c r="C4" s="81">
        <v>103.7</v>
      </c>
      <c r="D4" s="81">
        <v>5</v>
      </c>
      <c r="E4" s="81">
        <v>471.4</v>
      </c>
      <c r="F4" s="82">
        <v>22295802375</v>
      </c>
      <c r="G4" s="83">
        <v>215002915.86306652</v>
      </c>
      <c r="H4" s="85"/>
      <c r="I4" s="85"/>
    </row>
    <row r="5" spans="1:9" ht="42.75" customHeight="1" x14ac:dyDescent="0.55000000000000004">
      <c r="A5" s="75">
        <v>3</v>
      </c>
      <c r="B5" s="80" t="s">
        <v>128</v>
      </c>
      <c r="C5" s="81">
        <v>94.2</v>
      </c>
      <c r="D5" s="81">
        <v>5</v>
      </c>
      <c r="E5" s="81">
        <v>444.84</v>
      </c>
      <c r="F5" s="82">
        <v>20127495450</v>
      </c>
      <c r="G5" s="83">
        <v>213667679.93630573</v>
      </c>
      <c r="H5" s="85"/>
      <c r="I5" s="85"/>
    </row>
    <row r="6" spans="1:9" ht="42.75" customHeight="1" x14ac:dyDescent="0.55000000000000004">
      <c r="A6" s="75">
        <v>4</v>
      </c>
      <c r="B6" s="80" t="s">
        <v>130</v>
      </c>
      <c r="C6" s="81">
        <v>115.2</v>
      </c>
      <c r="D6" s="81">
        <v>4</v>
      </c>
      <c r="E6" s="81">
        <v>522.34</v>
      </c>
      <c r="F6" s="82">
        <v>22735437711</v>
      </c>
      <c r="G6" s="83">
        <v>197356230.13020834</v>
      </c>
      <c r="H6" s="85"/>
      <c r="I6" s="85"/>
    </row>
    <row r="7" spans="1:9" ht="42.75" customHeight="1" x14ac:dyDescent="0.55000000000000004">
      <c r="A7" s="75">
        <v>5</v>
      </c>
      <c r="B7" s="80" t="s">
        <v>170</v>
      </c>
      <c r="C7" s="81">
        <v>78.3</v>
      </c>
      <c r="D7" s="81">
        <v>5.2</v>
      </c>
      <c r="E7" s="81">
        <v>372.15</v>
      </c>
      <c r="F7" s="84">
        <v>16053087149.999998</v>
      </c>
      <c r="G7" s="83">
        <v>205020270.11494252</v>
      </c>
      <c r="H7" s="85"/>
      <c r="I7" s="85"/>
    </row>
    <row r="8" spans="1:9" ht="42.75" customHeight="1" x14ac:dyDescent="0.55000000000000004">
      <c r="A8" s="75">
        <v>6</v>
      </c>
      <c r="B8" s="80" t="s">
        <v>172</v>
      </c>
      <c r="C8" s="81">
        <v>97.9</v>
      </c>
      <c r="D8" s="81">
        <v>5</v>
      </c>
      <c r="E8" s="81">
        <v>458.71</v>
      </c>
      <c r="F8" s="84">
        <v>22350806100</v>
      </c>
      <c r="G8" s="83">
        <v>228302411.64453521</v>
      </c>
      <c r="H8" s="85"/>
      <c r="I8" s="85"/>
    </row>
    <row r="9" spans="1:9" ht="42.75" customHeight="1" x14ac:dyDescent="0.55000000000000004">
      <c r="A9" s="75">
        <v>7</v>
      </c>
      <c r="B9" s="80" t="s">
        <v>174</v>
      </c>
      <c r="C9" s="81">
        <v>97.7</v>
      </c>
      <c r="D9" s="81">
        <v>5</v>
      </c>
      <c r="E9" s="81">
        <v>458.71</v>
      </c>
      <c r="F9" s="84">
        <v>23088334500</v>
      </c>
      <c r="G9" s="83">
        <v>236318674.51381782</v>
      </c>
      <c r="H9" s="85"/>
      <c r="I9" s="85"/>
    </row>
    <row r="10" spans="1:9" ht="42.75" customHeight="1" x14ac:dyDescent="0.55000000000000004">
      <c r="A10" s="75">
        <v>8</v>
      </c>
      <c r="B10" s="80" t="s">
        <v>176</v>
      </c>
      <c r="C10" s="81">
        <v>97.9</v>
      </c>
      <c r="D10" s="81">
        <v>5</v>
      </c>
      <c r="E10" s="81">
        <v>458.71</v>
      </c>
      <c r="F10" s="84">
        <v>23211255900</v>
      </c>
      <c r="G10" s="83">
        <v>237091480.08171603</v>
      </c>
      <c r="H10" s="85"/>
      <c r="I10" s="85"/>
    </row>
    <row r="11" spans="1:9" ht="42.75" customHeight="1" x14ac:dyDescent="0.55000000000000004">
      <c r="A11" s="75">
        <v>9</v>
      </c>
      <c r="B11" s="80" t="s">
        <v>178</v>
      </c>
      <c r="C11" s="81">
        <v>151.6</v>
      </c>
      <c r="D11" s="81"/>
      <c r="E11" s="81">
        <v>627.53</v>
      </c>
      <c r="F11" s="84">
        <v>42265325016</v>
      </c>
      <c r="G11" s="83">
        <v>278795019.89445913</v>
      </c>
      <c r="H11" s="85"/>
      <c r="I11" s="85"/>
    </row>
  </sheetData>
  <pageMargins left="0.45" right="0.4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PTG</vt:lpstr>
      <vt:lpstr>PTG (2)</vt:lpstr>
      <vt:lpstr>Bảng hàng 09-06-25</vt:lpstr>
      <vt:lpstr>Banghangtong (2)</vt:lpstr>
      <vt:lpstr>9can</vt:lpstr>
      <vt:lpstr>'9can'!Print_Area</vt:lpstr>
      <vt:lpstr>'Bảng hàng 09-06-25'!Print_Area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2024-12-24T02:53:53Z</cp:lastPrinted>
  <dcterms:created xsi:type="dcterms:W3CDTF">2015-06-05T18:17:20Z</dcterms:created>
  <dcterms:modified xsi:type="dcterms:W3CDTF">2025-06-09T10:47:22Z</dcterms:modified>
</cp:coreProperties>
</file>