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png" ContentType="image/png"/>
  <Override PartName="/xl/styles.xml" ContentType="application/vnd.openxmlformats-officedocument.spreadsheetml.styles+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codeName="ThisWorkbook" defaultThemeVersion="124226"/>
  <mc:AlternateContent xmlns:mc="http://schemas.openxmlformats.org/markup-compatibility/2006">
    <mc:Choice Requires="x15">
      <x15ac:absPath xmlns:x15ac="http://schemas.microsoft.com/office/spreadsheetml/2010/11/ac" url="C:\Users\HP\Desktop\"/>
    </mc:Choice>
  </mc:AlternateContent>
  <bookViews>
    <workbookView xWindow="-108" yWindow="-108" windowWidth="23256" windowHeight="12576" tabRatio="530" firstSheet="1" activeTab="1"/>
  </bookViews>
  <sheets>
    <sheet name="PTG_CSBH05" sheetId="22" r:id="rId3"/>
    <sheet name="PTG_CSBH04" sheetId="21" r:id="rId4"/>
    <sheet name="PTG_CSBH02" sheetId="19" state="hidden" r:id="rId5"/>
    <sheet name="Tinh lai tra cham" sheetId="13" state="hidden" r:id="rId6"/>
  </sheets>
  <externalReferences>
    <externalReference r:id="rId11"/>
    <externalReference r:id="rId12"/>
  </externalReferences>
  <definedNames>
    <definedName name="_xlnm._FilterDatabase" localSheetId="2" hidden="1">PTG_CSBH02!#REF!</definedName>
    <definedName name="_xlnm._FilterDatabase" localSheetId="1" hidden="1">PTG_CSBH04!#REF!</definedName>
    <definedName name="_xlnm._FilterDatabase" localSheetId="0" hidden="1">PTG_CSBH05!#REF!</definedName>
    <definedName name="_xlfn.NUMBERVALUE" hidden="1">#NAME?</definedName>
    <definedName name="_xlfn.SUMIFS" hidden="1">#NAME?</definedName>
    <definedName name="data_hdvv" localSheetId="2">#REF!</definedName>
    <definedName name="data_hdvv" localSheetId="1">#REF!</definedName>
    <definedName name="data_hdvv" localSheetId="0">#REF!</definedName>
    <definedName name="data_hdvv">#REF!</definedName>
    <definedName name="data_hdvv_royalcity" localSheetId="2">#REF!</definedName>
    <definedName name="data_hdvv_royalcity" localSheetId="1">#REF!</definedName>
    <definedName name="data_hdvv_royalcity" localSheetId="0">#REF!</definedName>
    <definedName name="data_hdvv_royalcity">#REF!</definedName>
    <definedName name="data_hdvv_timescity" localSheetId="2">#REF!</definedName>
    <definedName name="data_hdvv_timescity" localSheetId="1">#REF!</definedName>
    <definedName name="data_hdvv_timescity" localSheetId="0">#REF!</definedName>
    <definedName name="data_hdvv_timescity">#REF!</definedName>
    <definedName name="data_r2_hdmb_4060" localSheetId="2">#REF!</definedName>
    <definedName name="data_r2_hdmb_4060" localSheetId="1">#REF!</definedName>
    <definedName name="data_r2_hdmb_4060" localSheetId="0">#REF!</definedName>
    <definedName name="data_r2_hdmb_4060">#REF!</definedName>
    <definedName name="data_r2_hdmb_cpi" localSheetId="2">#REF!</definedName>
    <definedName name="data_r2_hdmb_cpi" localSheetId="1">#REF!</definedName>
    <definedName name="data_r2_hdmb_cpi" localSheetId="0">#REF!</definedName>
    <definedName name="data_r2_hdmb_cpi">#REF!</definedName>
    <definedName name="data_r3" localSheetId="2">#REF!</definedName>
    <definedName name="data_r3" localSheetId="1">#REF!</definedName>
    <definedName name="data_r3" localSheetId="0">#REF!</definedName>
    <definedName name="data_r3">#REF!</definedName>
    <definedName name="data_r4" localSheetId="2">#REF!</definedName>
    <definedName name="data_r4" localSheetId="1">#REF!</definedName>
    <definedName name="data_r4" localSheetId="0">#REF!</definedName>
    <definedName name="data_r4">#REF!</definedName>
    <definedName name="data_r5" localSheetId="2">#REF!</definedName>
    <definedName name="data_r5" localSheetId="1">#REF!</definedName>
    <definedName name="data_r5" localSheetId="0">#REF!</definedName>
    <definedName name="data_r5">#REF!</definedName>
    <definedName name="data_r6" localSheetId="2">#REF!</definedName>
    <definedName name="data_r6" localSheetId="1">#REF!</definedName>
    <definedName name="data_r6" localSheetId="0">#REF!</definedName>
    <definedName name="data_r6">#REF!</definedName>
    <definedName name="_xlnm.Database" localSheetId="2">#REF!</definedName>
    <definedName name="_xlnm.Database" localSheetId="1">#REF!</definedName>
    <definedName name="_xlnm.Database" localSheetId="0">#REF!</definedName>
    <definedName name="_xlnm.Database">#REF!</definedName>
    <definedName name="dataR3" localSheetId="2">#REF!</definedName>
    <definedName name="dataR3" localSheetId="1">#REF!</definedName>
    <definedName name="dataR3" localSheetId="0">#REF!</definedName>
    <definedName name="dataR3">#REF!</definedName>
    <definedName name="dataR6" localSheetId="2">#REF!</definedName>
    <definedName name="dataR6" localSheetId="1">#REF!</definedName>
    <definedName name="dataR6" localSheetId="0">#REF!</definedName>
    <definedName name="dataR6">#REF!</definedName>
    <definedName name="du_lieu_VV" localSheetId="2">#REF!</definedName>
    <definedName name="du_lieu_VV" localSheetId="1">#REF!</definedName>
    <definedName name="du_lieu_VV" localSheetId="0">#REF!</definedName>
    <definedName name="du_lieu_VV">#REF!</definedName>
    <definedName name="_xlnm.Extract" localSheetId="2">#REF!</definedName>
    <definedName name="_xlnm.Extract" localSheetId="1">#REF!</definedName>
    <definedName name="_xlnm.Extract" localSheetId="0">#REF!</definedName>
    <definedName name="_xlnm.Extract">#REF!</definedName>
    <definedName name="HTML_OBDlg4" hidden="1">TRUE</definedName>
    <definedName name="HTML_OS" hidden="1">0</definedName>
    <definedName name="HTML_PathFile" hidden="1">"C:\2689\Q\國內\00q3961台化龍德PTA3建造\MyHTML.htm"</definedName>
    <definedName name="HTML_Title" hidden="1">"00Q3961-SUM"</definedName>
    <definedName name="List_MB">'[1]Tinh lai gia HDMB CPI'!$C$8:$C$800</definedName>
    <definedName name="_xlnm.Print_Area" localSheetId="2">PTG_CSBH02!$A$1:$F$57</definedName>
    <definedName name="_xlnm.Print_Area" localSheetId="1">PTG_CSBH04!$A$1:$F$57</definedName>
    <definedName name="_xlnm.Print_Area" localSheetId="0">PTG_CSBH05!$A$1:$F$58</definedName>
    <definedName name="_xlnm.Print_Titles">#N/A</definedName>
    <definedName name="_xlnm.Recorder" localSheetId="2">#REF!</definedName>
    <definedName name="_xlnm.Recorder" localSheetId="1">#REF!</definedName>
    <definedName name="_xlnm.Recorder" localSheetId="0">#REF!</definedName>
    <definedName name="_xlnm.Recorder">#REF!</definedName>
    <definedName name="RECOUT">#N/A</definedName>
    <definedName name="T020612B" localSheetId="2">#REF!</definedName>
    <definedName name="T020612B" localSheetId="1">#REF!</definedName>
    <definedName name="T020612B" localSheetId="0">#REF!</definedName>
    <definedName name="T020612B">#REF!</definedName>
  </definedNames>
  <calcPr calcId="191029"/>
</workbook>
</file>

<file path=xl/calcChain.xml><?xml version="1.0" encoding="utf-8"?>
<calcChain xmlns="http://schemas.openxmlformats.org/spreadsheetml/2006/main">
  <c r="N8" i="21" l="1"/>
</calcChain>
</file>

<file path=xl/sharedStrings.xml><?xml version="1.0" encoding="utf-8"?>
<sst xmlns="http://schemas.openxmlformats.org/spreadsheetml/2006/main" count="474" uniqueCount="147">
  <si>
    <t>Họ và tên khách</t>
  </si>
  <si>
    <t>Ghi chú</t>
  </si>
  <si>
    <t>Tổng thanh toán các đợt theo tiến độ</t>
  </si>
  <si>
    <t>Ngày thanh toán theo tiến độ</t>
  </si>
  <si>
    <t>Tổng thuế GTGT</t>
  </si>
  <si>
    <t>PHIẾU TÍNH GIÁ</t>
  </si>
  <si>
    <t>Tiến độ</t>
  </si>
  <si>
    <t>3. Đợt 2</t>
  </si>
  <si>
    <t>Ngày thanh toán thực tế</t>
  </si>
  <si>
    <t>Số ngày chậm thanh toán</t>
  </si>
  <si>
    <t>Số tiền thực tế đã thanh toán</t>
  </si>
  <si>
    <t>Số tiền sẽ phải thanh toán</t>
  </si>
  <si>
    <t>Lãi chậm trả</t>
  </si>
  <si>
    <t>Tổng cộng</t>
  </si>
  <si>
    <t>Lãi trả chậm</t>
  </si>
  <si>
    <t>Lần</t>
  </si>
  <si>
    <t>Ngày thanh toán theo hạn</t>
  </si>
  <si>
    <t>Số ngày thanh toán sớm</t>
  </si>
  <si>
    <t>Số tiền thanh toán</t>
  </si>
  <si>
    <t>Lãi suất chiết khấu trả trước</t>
  </si>
  <si>
    <t>Lãi suất ngày</t>
  </si>
  <si>
    <t>KH cần lưu ý:</t>
  </si>
  <si>
    <t>“Trường hợp có sai sót trong tính toán và số liệu mà Bên Bán hoặc Bên Mua chứng minh được là sai theo các điều khoản, điều kiện của Hợp đồng, các Phụ lục và/hoặc các văn bản, thỏa thuận liên quan mà các Bên đã ký thì Bên kia phải chấp nhận số liệu tính toán điều chỉnh”.</t>
  </si>
  <si>
    <t>Thủ tục tự cập nhật thông tin vào các ô bôi vàng</t>
  </si>
  <si>
    <t>Số tiền chiết khấu</t>
  </si>
  <si>
    <t>%</t>
  </si>
  <si>
    <t>Thủ tục chọn trong droplist</t>
  </si>
  <si>
    <t>Ký hiệu căn</t>
  </si>
  <si>
    <t>Tính toán giá trị</t>
  </si>
  <si>
    <t>Đơn giá (CHƯA bao gồm VAT)</t>
  </si>
  <si>
    <t>Đơn giá (ĐÃ bao gồm VAT)</t>
  </si>
  <si>
    <t>Đơn giá (CHƯA bao gồm VAT) sau giảm giá</t>
  </si>
  <si>
    <t>Ký HĐMB</t>
  </si>
  <si>
    <t>Tổng giá trị biệt thư chưa gồm VAT</t>
  </si>
  <si>
    <t>Các khoản giảm trừ vào giá khi KH ký HĐMB</t>
  </si>
  <si>
    <t xml:space="preserve">Tiến độ thanh toán </t>
  </si>
  <si>
    <t>Tổng giá trị biệt thự vào HĐMB</t>
  </si>
  <si>
    <t>Diện tích đất (m2)</t>
  </si>
  <si>
    <t>Tổng giá trị biệt thự chưa gồm VAT</t>
  </si>
  <si>
    <t>Lần 3 - HĐMB</t>
  </si>
  <si>
    <t>Lần 4 - HĐMB</t>
  </si>
  <si>
    <t>Lần 5 - HĐMB</t>
  </si>
  <si>
    <t>Hạn dừng HTLS</t>
  </si>
  <si>
    <t>Lãi</t>
  </si>
  <si>
    <t>Tiến độ thanh toán đối với KH tham gia chương trình HTLS</t>
  </si>
  <si>
    <t>Vốn tự có</t>
  </si>
  <si>
    <t>Ngân hàng giải ngân</t>
  </si>
  <si>
    <t>Số tiền này vào TT CK TTS</t>
  </si>
  <si>
    <t>Số tiền lãi (sau khấu trừ PIT) trừ vào lần thanh toán tiếp theo</t>
  </si>
  <si>
    <t>Lãi cọc</t>
  </si>
  <si>
    <t>Số tiền cần phải thanh toán theo tiến độ</t>
  </si>
  <si>
    <t>Chiết khấu thanh toán sớm VTC giảm trừ vào giá thanh toán</t>
  </si>
  <si>
    <t>Lãi cọc tạm tính</t>
  </si>
  <si>
    <t>Thuế TNCN KH chịu</t>
  </si>
  <si>
    <t>Lãi cọc KH thực nhận</t>
  </si>
  <si>
    <t>Số tiền vào TTĐC</t>
  </si>
  <si>
    <t xml:space="preserve"> CK TTS giảm trừ vào tiến độ HĐMB </t>
  </si>
  <si>
    <t xml:space="preserve"> Lãi vay từ HĐV dự kiến KH được hưởng</t>
  </si>
  <si>
    <t xml:space="preserve"> Số tiền KH phải thanh toán sau khi giảm trừ CK TTS</t>
  </si>
  <si>
    <t xml:space="preserve"> Số tiền vào HĐV</t>
  </si>
  <si>
    <t>Diện tích Sàn xây dựng Nhà ở (m2)</t>
  </si>
  <si>
    <t>Tổng giá trị biệt thự đã gồm VAT</t>
  </si>
  <si>
    <t>Lãi suất</t>
  </si>
  <si>
    <t>Lãi TTĐC đảm bảo thực hiện HĐMB</t>
  </si>
  <si>
    <t xml:space="preserve">Quý KH vui lòng thanh toán theo số tài khoản sau: </t>
  </si>
  <si>
    <t>Option thanh toán</t>
  </si>
  <si>
    <t>Chiết khấu thanh toán sớm giai đoạn HĐMB bằng vốn tự có</t>
  </si>
  <si>
    <t>TTĐC - lần 1</t>
  </si>
  <si>
    <t>Cá nhân</t>
  </si>
  <si>
    <t>Vay Hỗ trợ lãi suất</t>
  </si>
  <si>
    <t xml:space="preserve"> 25% giá trị gồm VAT+ VAT 5%</t>
  </si>
  <si>
    <t xml:space="preserve">Lần 5 - Theo thông báo bàn giao nhà ở của CĐT: 
</t>
  </si>
  <si>
    <t>Thủ tục điền mã căn</t>
  </si>
  <si>
    <t>Thủ tục điền</t>
  </si>
  <si>
    <t>VAT của 5% giá trị nhà ở</t>
  </si>
  <si>
    <t>Ngày dự kiến bàn giao và cấp GCN quyền sở hữu</t>
  </si>
  <si>
    <t>Ngày dự kiến bàn giao:</t>
  </si>
  <si>
    <t>Ngày dự kiến cấp GCN quyền sở hữu:</t>
  </si>
  <si>
    <t>Thủ tục điền ngày kí HĐMB</t>
  </si>
  <si>
    <t>Nhóm KH</t>
  </si>
  <si>
    <t>Khách hàng lựa chọn phương án</t>
  </si>
  <si>
    <t>CK không nhận bảo lãnh ngân hàng</t>
  </si>
  <si>
    <t>CK cho KH lựa chọn TTS 100% bằng VTC trong vòng 15 ngày</t>
  </si>
  <si>
    <t>CK cho KH lựa chọn TT theo tiến độ thông thường bằng VTC</t>
  </si>
  <si>
    <t>Chiết khấu khác (%, nếu có)</t>
  </si>
  <si>
    <t>Thủ tục điền % giảm trừ theo PD</t>
  </si>
  <si>
    <t>Lần 4 - HĐMB- 10% giá trị nhà ở gồm VAT</t>
  </si>
  <si>
    <t>Lần 6 - Theo thông báo của CĐT khi nhà ở được cấp GCN quyền sở hữu- khấu trừ từ TTĐC</t>
  </si>
  <si>
    <t>Lần 3- Trong vòng 15 ngày kể từ ngày ký HĐMB</t>
  </si>
  <si>
    <t>PHÂN KHU:</t>
  </si>
  <si>
    <t>Thanh toán theo tiến độ chuẩn bằng VTC</t>
  </si>
  <si>
    <t>Tỷ lệ CK TTS 100%</t>
  </si>
  <si>
    <t>TTS từng đợt tròn tiến độ</t>
  </si>
  <si>
    <t>QSD đất/m2 đất</t>
  </si>
  <si>
    <t>Thủ tục điền diện tích tính giá (S sàn xây dựng)</t>
  </si>
  <si>
    <t>Số tiền KH thực nộp</t>
  </si>
  <si>
    <t>Số tiền lãi thực nhận</t>
  </si>
  <si>
    <t>Số tiền KH nộp gồm TTS</t>
  </si>
  <si>
    <t>Số tiền còn phải thanh toán</t>
  </si>
  <si>
    <t>Số tiền phải thanh toán theo tiến độ</t>
  </si>
  <si>
    <t>BẢNG TÍNH LÃI CHẬM</t>
  </si>
  <si>
    <t>Hạn TT</t>
  </si>
  <si>
    <t>Ngày tính lãi</t>
  </si>
  <si>
    <t>Ngày thực TT</t>
  </si>
  <si>
    <t>Số ngày chậm</t>
  </si>
  <si>
    <t>Số tiền</t>
  </si>
  <si>
    <t>CÔNG TY TNHH ĐẦU TƯ VÀ PHÁT TRIỂN BẤT ĐỘNG SẢN VẠN PHÚC ĐIỀN</t>
  </si>
  <si>
    <t>LK01</t>
  </si>
  <si>
    <t>LK02</t>
  </si>
  <si>
    <t>LK01-92</t>
  </si>
  <si>
    <t>Tên chủ tài khoản: CÔNG TY TNHH ĐẦU TƯ VÀ PHÁT TRIỂN BẤT ĐỘNG SẢN VẠN PHÚC ĐIỀN</t>
  </si>
  <si>
    <t>Số TK: …………………..</t>
  </si>
  <si>
    <t>Ngân Hàng: ……………………………………</t>
  </si>
  <si>
    <t>Nội dung: Thanh toán tiền theo HĐMB số  ……. Dự án ……………….., của ông/bà………</t>
  </si>
  <si>
    <t xml:space="preserve"> Số tiền KH phải thanh toán sau khi giảm trừ CK TTS bao gồm PBT</t>
  </si>
  <si>
    <t>DỰ ÁN GOLDEN POINT</t>
  </si>
  <si>
    <t>Thủ tục điền ngày kí TTKQ</t>
  </si>
  <si>
    <t>Lần 2 - Ngay khi ký HĐMB</t>
  </si>
  <si>
    <t>Lần 6 Theo thông báo nhận bàn giao nhà</t>
  </si>
  <si>
    <t>Lần 7 Theo thông báo của CĐT khi nhà ở được cấp GCN quyền sở hữu- khấu trừ từ TTĐC</t>
  </si>
  <si>
    <t>Lần 2 - TTĐC đảm bảo HĐMB-5% giá trị nhà ở chưa VAT</t>
  </si>
  <si>
    <t>Lần 2 - TTĐC đảm bảo HĐMB-5% giá trị nhà ở chưa gồm VAT</t>
  </si>
  <si>
    <t>Tiến độ thanh toán sớm 100% bằng vốn tự có trong vòng 15 ngày kể từ khi kí HĐMB</t>
  </si>
  <si>
    <t>Lần 1 - Khi ký TTKQ</t>
  </si>
  <si>
    <t>Lần 3 - Thanh toán sớm (15 ngày sau ngày ký HDMB)</t>
  </si>
  <si>
    <t>TT sớm 100% bằng vốn tự có trong 15 ngày kể từ khi kí HĐMB</t>
  </si>
  <si>
    <t>Lần 4 Theo thông báo của CĐT khi nhà ở được cấp GCN quyền sở hữu- khấu trừ từ TTĐC</t>
  </si>
  <si>
    <r>
      <t xml:space="preserve">(CSBH V02_ÁP DỤNG: </t>
    </r>
    <r>
      <rPr>
        <b/>
        <sz val="11"/>
        <color rgb="FFFF0000"/>
        <rFont val="Times New Roman"/>
        <family val="1"/>
      </rPr>
      <t>25/07/2024</t>
    </r>
    <r>
      <rPr>
        <b/>
        <sz val="11"/>
        <color theme="1"/>
        <rFont val="Times New Roman"/>
        <family val="1"/>
      </rPr>
      <t>)</t>
    </r>
  </si>
  <si>
    <t>Chiết khấu quà tặng tiền mặt</t>
  </si>
  <si>
    <t>(F16-(F19/F15))</t>
  </si>
  <si>
    <t>Lần 1 - Khi ký TTĐC</t>
  </si>
  <si>
    <t>67.5</t>
  </si>
  <si>
    <t>243.2</t>
  </si>
  <si>
    <t>TĐ2-11</t>
  </si>
  <si>
    <t>KHÔNG</t>
  </si>
  <si>
    <t>Chiết khấu quà tặng gói nội thất</t>
  </si>
  <si>
    <t>Tổng giá trị Nhà Ở vào HĐMB</t>
  </si>
  <si>
    <t>Tổng giá trị Nhà Ở đã gồm VAT</t>
  </si>
  <si>
    <t>Tổng giá trị Nhà Ở chưa gồm VAT</t>
  </si>
  <si>
    <t>Tổng giá trị Nhà ở chưa gồm VAT</t>
  </si>
  <si>
    <t>(CSBH V04_ÁP DỤNG: 04/09/2024)</t>
  </si>
  <si>
    <t>Tính trên giá net (không gồm VAT)</t>
  </si>
  <si>
    <t>Lần 5 Theo thông báo nhận bàn giao nhà</t>
  </si>
  <si>
    <t>Lần 6 Theo thông báo của CĐT khi nhà ở được cấp GCN quyền sở hữu- khấu trừ từ TTĐC</t>
  </si>
  <si>
    <t>Lần 6 -Theo thông báo nhận bàn giao nhà</t>
  </si>
  <si>
    <t>Lần 7 - Theo thông báo của CĐT khi nhà ở được cấp GCN quyền sở hữu- khấu trừ từ TTĐC</t>
  </si>
  <si>
    <t>(CSBH V05_ÁP DỤNG: 04/10/2024)</t>
  </si>
</sst>
</file>

<file path=xl/styles.xml><?xml version="1.0" encoding="utf-8"?>
<styleSheet xmlns="http://schemas.openxmlformats.org/spreadsheetml/2006/main">
  <numFmts count="100">
    <numFmt numFmtId="42" formatCode="_-&quot;£&quot;* #,##0_-;\-&quot;£&quot;* #,##0_-;_-&quot;£&quot;* &quot;-&quot;_-;_-@_-"/>
    <numFmt numFmtId="41" formatCode="_-* #,##0_-;\-* #,##0_-;_-* &quot;-&quot;_-;_-@_-"/>
    <numFmt numFmtId="43" formatCode="_-* #,##0.00_-;\-* #,##0.00_-;_-* &quot;-&quot;??_-;_-@_-"/>
    <numFmt numFmtId="164" formatCode="&quot;$&quot;#,##0_);\(&quot;$&quot;#,##0\)"/>
    <numFmt numFmtId="165" formatCode="&quot;$&quot;#,##0_);[Red]\(&quot;$&quot;#,##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 #,##0\ _₫_-;\-* #,##0\ _₫_-;_-* &quot;-&quot;\ _₫_-;_-@_-"/>
    <numFmt numFmtId="172" formatCode="_-* #,##0.00\ _₫_-;\-* #,##0.00\ _₫_-;_-* &quot;-&quot;??\ _₫_-;_-@_-"/>
    <numFmt numFmtId="173" formatCode="0.0"/>
    <numFmt numFmtId="174" formatCode="_(* #,##0_);_(* \(#,##0\);_(* &quot;-&quot;?_);_(@_)"/>
    <numFmt numFmtId="175" formatCode="_-* #,##0_-;\-* #,##0_-;_-* &quot;-&quot;??_-;_-@_-"/>
    <numFmt numFmtId="176" formatCode="_(* #,##0_);_(* \(#,##0\);_(* &quot;-&quot;??_);_(@_)"/>
    <numFmt numFmtId="177" formatCode="_(* #,##0.0_);_(* \(#,##0.0\);_(* &quot;-&quot;??_);_(@_)"/>
    <numFmt numFmtId="178" formatCode="0_ ;\-0\ "/>
    <numFmt numFmtId="179" formatCode="_-* #,##0.0_-;\-* #,##0.0_-;_-* &quot;-&quot;??_-;_-@_-"/>
    <numFmt numFmtId="180" formatCode="[$-1010000]d/m/yyyy;@"/>
    <numFmt numFmtId="181" formatCode="&quot;$&quot;#,##0_);&quot;$&quot;* \(#,##0\)"/>
    <numFmt numFmtId="182" formatCode="&quot;£&quot;#,##0_);\(&quot;£&quot;#,##0\)"/>
    <numFmt numFmtId="183" formatCode="_-* #,##0.00\ _D_M_-;\-* #,##0.00\ _D_M_-;_-* &quot;-&quot;??\ _D_M_-;_-@_-"/>
    <numFmt numFmtId="184" formatCode="&quot;$&quot;* #,##0.0_);[Red]&quot;$&quot;* \(#,##0.0\)"/>
    <numFmt numFmtId="185" formatCode="#,##0.000000000_);\(#,##0.000000000\)"/>
    <numFmt numFmtId="186" formatCode="&quot;$&quot;* #,##0.000\ ;&quot;$&quot;* \(#,##0.000\)"/>
    <numFmt numFmtId="187" formatCode="_(* #,##0.0_);_(* \(#,##0.0\);_(* &quot;0.0&quot;_);_(@_)"/>
    <numFmt numFmtId="188" formatCode="#,##0.00000000000_);\(#,##0.00000000000\)"/>
    <numFmt numFmtId="189" formatCode="0.0\ %;\(0.0\)%"/>
    <numFmt numFmtId="190" formatCode="_(&quot;$&quot;* #,##0.0_);_(&quot;$&quot;* \(#,##0.0\);_(&quot;$&quot;* &quot;0.0&quot;_);_(@_)"/>
    <numFmt numFmtId="191" formatCode="00.000"/>
    <numFmt numFmtId="192" formatCode="&quot;?&quot;#,##0;&quot;?&quot;\-#,##0"/>
    <numFmt numFmtId="193" formatCode="&quot;$&quot;#,##0.0000000000_);[Red]\(&quot;$&quot;#,##0.0000000000\)"/>
    <numFmt numFmtId="194" formatCode="_(&quot;$&quot;* #,##0.000_);_(&quot;$&quot;* \(#,##0.000\);_(&quot;$&quot;* &quot;-&quot;??_);_(@_)"/>
    <numFmt numFmtId="195" formatCode="_-* #,##0\ _F_-;\-* #,##0\ _F_-;_-* &quot;-&quot;\ _F_-;_-@_-"/>
    <numFmt numFmtId="196" formatCode="_ &quot;\&quot;* #,##0_ ;_ &quot;\&quot;* \-#,##0_ ;_ &quot;\&quot;* &quot;-&quot;_ ;_ @_ "/>
    <numFmt numFmtId="197" formatCode="#,##0.000_);[Red]\(#,##0.000\)"/>
    <numFmt numFmtId="198" formatCode="0.00%;\(0.00%\);&quot;-&quot;"/>
    <numFmt numFmtId="199" formatCode="&quot;¥&quot;#,##0_);\(&quot;¥&quot;#,##0\)"/>
    <numFmt numFmtId="200" formatCode="0.0_)"/>
    <numFmt numFmtId="201" formatCode="_(&quot;¥&quot;* #,##0_);_(&quot;¥&quot;* \(#,##0\);_(&quot;¥&quot;* &quot;-&quot;_);_(@_)"/>
    <numFmt numFmtId="202" formatCode="#,##0.000_);\(#,##0.000\)"/>
    <numFmt numFmtId="203" formatCode="#,##0.0_);[Red]\(#,##0.0\)"/>
    <numFmt numFmtId="204" formatCode="_(* #,##0.000_);_(* \(#,##0.000\);_(* &quot;-&quot;_);_(@_)"/>
    <numFmt numFmtId="205" formatCode="#,##0_);[Red]\ \(#,##0\)"/>
    <numFmt numFmtId="206" formatCode="#,##0\ "/>
    <numFmt numFmtId="207" formatCode="_-&quot;$&quot;* #,##0_-;\-&quot;$&quot;* #,##0_-;_-&quot;$&quot;* &quot;-&quot;_-;_-@_-"/>
    <numFmt numFmtId="208" formatCode="_(* #,##0.0_);_(* \(#,##0.0\);_(* #,##0_);_(@_)"/>
    <numFmt numFmtId="209" formatCode="_ &quot;\&quot;* #,##0.00_ ;_ &quot;\&quot;* \-#,##0.00_ ;_ &quot;\&quot;* &quot;-&quot;??_ ;_ @_ "/>
    <numFmt numFmtId="210" formatCode="_ * #,##0_ ;_ * \-#,##0_ ;_ * &quot;-&quot;_ ;_ @_ "/>
    <numFmt numFmtId="211" formatCode="_ * #,##0.00_ ;_ * \-#,##0.00_ ;_ * &quot;-&quot;??_ ;_ @_ "/>
    <numFmt numFmtId="212" formatCode="#,##0.0_);\(#,##0.0\)"/>
    <numFmt numFmtId="213" formatCode="&quot;Bs.&quot;* #,##0.0_);&quot;Bs.&quot;* \(#,##0.0\)"/>
    <numFmt numFmtId="214" formatCode="0.000"/>
    <numFmt numFmtId="215" formatCode="###0.00_);[Red]\(###0.00\)"/>
    <numFmt numFmtId="216" formatCode="&quot;$&quot;* #,##0_);&quot;$&quot;* \(#,##0\)"/>
    <numFmt numFmtId="217" formatCode="&quot;C&quot;#,##0.00_);\(&quot;C&quot;#,##0.00\)"/>
    <numFmt numFmtId="218" formatCode="\$#,##0.00;[Red]\-\$#,##0.00"/>
    <numFmt numFmtId="219" formatCode="0.0000%"/>
    <numFmt numFmtId="220" formatCode="\$#,##0\ ;\(\$#,##0\)"/>
    <numFmt numFmtId="221" formatCode="&quot;C&quot;#,##0_);\(&quot;C&quot;#,##0\)"/>
    <numFmt numFmtId="222" formatCode="#,##0.0_);\(#,##0.0\);&quot;-&quot;__"/>
    <numFmt numFmtId="223" formatCode="&quot;$&quot;#,##0.0_);\(&quot;$&quot;#,##0.0\)"/>
    <numFmt numFmtId="224" formatCode="&quot;C&quot;#,##0_);[Red]\(&quot;C&quot;#,##0\)"/>
    <numFmt numFmtId="225" formatCode="_(&quot;$&quot;* #,##0.0_);_(&quot;$&quot;* \(#,##0.0\);_(&quot;$&quot;* &quot;-&quot;??_);_(@_)"/>
    <numFmt numFmtId="226" formatCode="0.000_)"/>
    <numFmt numFmtId="227" formatCode="#,##0.00000;[Red]\-#,##0.00000"/>
    <numFmt numFmtId="228" formatCode="&quot;¥&quot;#,###.00"/>
    <numFmt numFmtId="229" formatCode="&quot;£&quot;#,##0.0_);\(&quot;£&quot;#,##0.0\)"/>
    <numFmt numFmtId="230" formatCode="_(&quot;£&quot;* #,##0.0_);_(&quot;£&quot;* \(#,##0.0\);_(&quot;£&quot;* &quot;-&quot;??_);_(@_)"/>
    <numFmt numFmtId="231" formatCode="#,##0\ &quot;$&quot;_);[Red]\(#,##0\ &quot;$&quot;\)"/>
    <numFmt numFmtId="232" formatCode="&quot;$&quot;###,0&quot;.&quot;00_);[Red]\(&quot;$&quot;###,0&quot;.&quot;00\)"/>
    <numFmt numFmtId="233" formatCode="&quot;VND&quot;#,##0_);[Red]\(&quot;VND&quot;#,##0\)"/>
    <numFmt numFmtId="234" formatCode="_(* #,##0.0_);_(* \(#,##0.0\);_(* &quot;-&quot;_);_(@_)"/>
    <numFmt numFmtId="235" formatCode="#,##0.0_)&quot;Pts.&quot;;\(#,##0.0\)&quot;Pts.&quot;"/>
    <numFmt numFmtId="236" formatCode="#,##0.0_)_P_t_s_.;\(#,##0.0\)_P_t_s_."/>
    <numFmt numFmtId="237" formatCode="###0;[Red]\-###0"/>
    <numFmt numFmtId="238" formatCode="_(* #,##0_);_(* \(#,##0\);_(* &quot;0&quot;_);_(@_)"/>
    <numFmt numFmtId="239" formatCode="#,##0.0_)_%;\(#,##0.0\)_%"/>
    <numFmt numFmtId="240" formatCode="#,##0.0_)&quot;%&quot;;\(#,##0.0\)&quot;%&quot;"/>
    <numFmt numFmtId="241" formatCode="0.0%;\(0.0%\)"/>
    <numFmt numFmtId="242" formatCode="#,##0.00\ &quot;F&quot;;[Red]\-#,##0.00\ &quot;F&quot;"/>
    <numFmt numFmtId="243" formatCode="#,##0.000000;[Red]\-#,##0.000000"/>
    <numFmt numFmtId="244" formatCode="_-* #,##0\ &quot;F&quot;_-;\-* #,##0\ &quot;F&quot;_-;_-* &quot;-&quot;\ &quot;F&quot;_-;_-@_-"/>
    <numFmt numFmtId="245" formatCode=";;*__)"/>
    <numFmt numFmtId="246" formatCode="#,##0\ &quot;F&quot;;[Red]\-#,##0\ &quot;F&quot;"/>
    <numFmt numFmtId="247" formatCode="#,##0.00\ &quot;F&quot;;\-#,##0.00\ &quot;F&quot;"/>
    <numFmt numFmtId="248" formatCode="_(&quot;¥&quot;* #,##0.0_);_(&quot;¥&quot;* \(#,##0.0\);_(&quot;¥&quot;* &quot;-&quot;??_);_(@_)"/>
    <numFmt numFmtId="249" formatCode="&quot;\&quot;#,##0;[Red]&quot;\&quot;&quot;\&quot;\-#,##0"/>
    <numFmt numFmtId="250" formatCode="&quot;\&quot;#,##0.00;[Red]&quot;\&quot;&quot;\&quot;&quot;\&quot;&quot;\&quot;&quot;\&quot;&quot;\&quot;\-#,##0.00"/>
    <numFmt numFmtId="251" formatCode="&quot;\&quot;#,##0.00;[Red]&quot;\&quot;\-#,##0.00"/>
    <numFmt numFmtId="252" formatCode="&quot;\&quot;#,##0;[Red]&quot;\&quot;\-#,##0"/>
    <numFmt numFmtId="253" formatCode="&quot;$&quot;#,##0.00;[Red]&quot;$&quot;\-#,##0.00"/>
    <numFmt numFmtId="254" formatCode="_-&quot;$&quot;* #,##0.00_-;\-&quot;$&quot;* #,##0.00_-;_-&quot;$&quot;* &quot;-&quot;??_-;_-@_-"/>
    <numFmt numFmtId="255" formatCode="[$-1010000]d/m/yy;@"/>
    <numFmt numFmtId="256" formatCode="0.0%"/>
    <numFmt numFmtId="257" formatCode="&quot;Tháng&quot;\ #"/>
    <numFmt numFmtId="258" formatCode="0.00000%"/>
    <numFmt numFmtId="259" formatCode="0.000%"/>
    <numFmt numFmtId="260" formatCode="_-* #,##0\ _₫_-;\-* #,##0\ _₫_-;_-* &quot;-&quot;??\ _₫_-;_-@_-"/>
  </numFmts>
  <fonts count="135">
    <font>
      <sz val="11"/>
      <color theme="1"/>
      <name val="Times New Roman"/>
      <family val="2"/>
    </font>
    <font>
      <sz val="10"/>
      <color theme="1"/>
      <name val="Arial"/>
      <family val="2"/>
    </font>
    <font>
      <sz val="11"/>
      <color theme="1"/>
      <name val="Calibri"/>
      <family val="2"/>
      <scheme val="minor"/>
    </font>
    <font>
      <sz val="11"/>
      <color theme="1"/>
      <name val="Arial"/>
      <family val="2"/>
    </font>
    <font>
      <sz val="10"/>
      <color theme="1"/>
      <name val="Times New Roman"/>
      <family val="2"/>
    </font>
    <font>
      <sz val="10"/>
      <name val="Arial"/>
      <family val="2"/>
    </font>
    <font>
      <sz val="11"/>
      <color rgb="FFFF0000"/>
      <name val="Calibri"/>
      <family val="2"/>
      <scheme val="minor"/>
    </font>
    <font>
      <b/>
      <sz val="11"/>
      <color theme="1"/>
      <name val="Calibri"/>
      <family val="2"/>
      <scheme val="minor"/>
    </font>
    <font>
      <sz val="11"/>
      <color indexed="8"/>
      <name val="Calibri"/>
      <family val="2"/>
    </font>
    <font>
      <sz val="10"/>
      <color theme="1"/>
      <name val="VNI-Times"/>
      <family val="2"/>
    </font>
    <font>
      <sz val="12"/>
      <name val="Times New Roman"/>
      <family val="1"/>
    </font>
    <font>
      <sz val="10"/>
      <name val="Microsoft Sans Serif"/>
      <family val="2"/>
    </font>
    <font>
      <sz val="10"/>
      <color theme="1"/>
      <name val="Arial"/>
      <family val="2"/>
    </font>
    <font>
      <b/>
      <sz val="10"/>
      <color theme="1"/>
      <name val="Arial"/>
      <family val="2"/>
    </font>
    <font>
      <b/>
      <sz val="10"/>
      <color rgb="FFFF0000"/>
      <name val="Arial"/>
      <family val="2"/>
    </font>
    <font>
      <i/>
      <sz val="10"/>
      <color theme="1"/>
      <name val="Arial"/>
      <family val="2"/>
    </font>
    <font>
      <sz val="10"/>
      <color rgb="FFFF0000"/>
      <name val="Arial"/>
      <family val="2"/>
    </font>
    <font>
      <b/>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name val="新細明體"/>
      <family val="0"/>
    </font>
    <font>
      <sz val="10"/>
      <name val="Courier"/>
      <family val="3"/>
    </font>
    <font>
      <sz val="10"/>
      <name val="Times New Roman"/>
      <family val="1"/>
    </font>
    <font>
      <b/>
      <sz val="8.5"/>
      <name val="LinePrinter"/>
      <family val="2"/>
    </font>
    <font>
      <sz val="8"/>
      <name val="Arial"/>
      <family val="2"/>
    </font>
    <font>
      <sz val="9"/>
      <name val="Times New Roman"/>
      <family val="1"/>
    </font>
    <font>
      <sz val="11"/>
      <name val="??"/>
      <family val="3"/>
    </font>
    <font>
      <sz val="10"/>
      <name val="?? ??"/>
      <family val="1"/>
    </font>
    <font>
      <sz val="14"/>
      <name val="??"/>
      <family val="3"/>
    </font>
    <font>
      <sz val="12"/>
      <name val="????"/>
      <family val="1"/>
    </font>
    <font>
      <sz val="12"/>
      <name val="Courier"/>
      <family val="3"/>
    </font>
    <font>
      <sz val="8"/>
      <name val="MS Sans Serif"/>
      <family val="2"/>
    </font>
    <font>
      <sz val="11"/>
      <name val="?? ??"/>
      <family val="1"/>
    </font>
    <font>
      <sz val="10"/>
      <name val="MS Sans Serif"/>
      <family val="2"/>
    </font>
    <font>
      <sz val="9"/>
      <name val="MS Sans Serif"/>
      <family val="2"/>
    </font>
    <font>
      <sz val="12"/>
      <name val="|??¢¥¢¬¨Ï"/>
      <family val="1"/>
    </font>
    <font>
      <sz val="11"/>
      <name val=" "/>
      <family val="1"/>
    </font>
    <font>
      <sz val="12"/>
      <name val=".VnTime"/>
      <family val="2"/>
    </font>
    <font>
      <sz val="10"/>
      <name val=".VnTime"/>
      <family val="2"/>
    </font>
    <font>
      <sz val="12"/>
      <name val="???"/>
      <family val="0"/>
    </font>
    <font>
      <i/>
      <sz val="12"/>
      <color indexed="8"/>
      <name val=".VnBook-AntiquaH"/>
      <family val="2"/>
    </font>
    <font>
      <b/>
      <sz val="12"/>
      <color indexed="8"/>
      <name val=".VnBook-Antiqua"/>
      <family val="2"/>
    </font>
    <font>
      <sz val="12"/>
      <name val="·s²Ó©úÅé"/>
      <family val="0"/>
    </font>
    <font>
      <i/>
      <sz val="12"/>
      <color indexed="8"/>
      <name val=".VnBook-Antiqua"/>
      <family val="2"/>
    </font>
    <font>
      <sz val="10"/>
      <color theme="0"/>
      <name val="VNI-Times"/>
      <family val="2"/>
    </font>
    <font>
      <sz val="12"/>
      <name val="Helv"/>
      <family val="0"/>
    </font>
    <font>
      <b/>
      <sz val="12"/>
      <name val="MS Sans Serif"/>
      <family val="2"/>
    </font>
    <font>
      <sz val="12"/>
      <name val="±¼¸²Ã¼"/>
      <family val="3"/>
    </font>
    <font>
      <sz val="12"/>
      <name val="¹UAAA¼"/>
      <family val="3"/>
    </font>
    <font>
      <sz val="11"/>
      <name val="±¼¸²Ã¼"/>
      <family val="3"/>
    </font>
    <font>
      <sz val="8"/>
      <name val="Times New Roman"/>
      <family val="1"/>
    </font>
    <font>
      <sz val="11"/>
      <name val="Arial"/>
      <family val="2"/>
    </font>
    <font>
      <sz val="10"/>
      <color rgb="FF9C0006"/>
      <name val="VNI-Times"/>
      <family val="2"/>
    </font>
    <font>
      <sz val="7"/>
      <color indexed="12"/>
      <name val="MS Sans Serif"/>
      <family val="2"/>
    </font>
    <font>
      <sz val="12"/>
      <name val="µ¸¿òÃ¼"/>
      <family val="3"/>
    </font>
    <font>
      <sz val="10"/>
      <name val="±¼¸²A¼"/>
      <family val="3"/>
    </font>
    <font>
      <b/>
      <sz val="10"/>
      <color rgb="FFFA7D00"/>
      <name val="VNI-Times"/>
      <family val="2"/>
    </font>
    <font>
      <b/>
      <sz val="10"/>
      <name val="Helv"/>
      <family val="0"/>
    </font>
    <font>
      <b/>
      <sz val="10"/>
      <color theme="0"/>
      <name val="VNI-Times"/>
      <family val="2"/>
    </font>
    <font>
      <sz val="10"/>
      <name val=".VnArial"/>
      <family val="2"/>
    </font>
    <font>
      <sz val="8"/>
      <color indexed="12"/>
      <name val="MS Sans Serif"/>
      <family val="2"/>
    </font>
    <font>
      <sz val="10"/>
      <color indexed="8"/>
      <name val="Arial"/>
      <family val="2"/>
    </font>
    <font>
      <sz val="10"/>
      <name val="Arial CE"/>
      <family val="0"/>
    </font>
    <font>
      <i/>
      <sz val="10"/>
      <color rgb="FF7F7F7F"/>
      <name val="VNI-Times"/>
      <family val="2"/>
    </font>
    <font>
      <sz val="11"/>
      <name val="‚l‚r –¾’©"/>
      <family val="3"/>
    </font>
    <font>
      <sz val="10"/>
      <color rgb="FF006100"/>
      <name val="VNI-Times"/>
      <family val="2"/>
    </font>
    <font>
      <b/>
      <sz val="12"/>
      <name val="Helv"/>
      <family val="0"/>
    </font>
    <font>
      <b/>
      <sz val="12"/>
      <name val="Arial"/>
      <family val="2"/>
    </font>
    <font>
      <b/>
      <sz val="15"/>
      <color theme="3"/>
      <name val="VNI-Times"/>
      <family val="2"/>
    </font>
    <font>
      <b/>
      <sz val="13"/>
      <color theme="3"/>
      <name val="VNI-Times"/>
      <family val="2"/>
    </font>
    <font>
      <b/>
      <sz val="11"/>
      <color theme="3"/>
      <name val="VNI-Times"/>
      <family val="2"/>
    </font>
    <font>
      <b/>
      <sz val="18"/>
      <name val="Arial"/>
      <family val="2"/>
    </font>
    <font>
      <b/>
      <sz val="10"/>
      <name val=".VnTime"/>
      <family val="2"/>
    </font>
    <font>
      <b/>
      <sz val="14"/>
      <name val=".VnTimeH"/>
      <family val="2"/>
    </font>
    <font>
      <sz val="10"/>
      <color rgb="FF3F3F76"/>
      <name val="VNI-Times"/>
      <family val="2"/>
    </font>
    <font>
      <sz val="10"/>
      <color rgb="FFFA7D00"/>
      <name val="VNI-Times"/>
      <family val="2"/>
    </font>
    <font>
      <b/>
      <sz val="11"/>
      <name val="Helv"/>
      <family val="0"/>
    </font>
    <font>
      <sz val="12"/>
      <name val="Arial"/>
      <family val="2"/>
    </font>
    <font>
      <sz val="10"/>
      <color rgb="FF9C6500"/>
      <name val="VNI-Times"/>
      <family val="2"/>
    </font>
    <font>
      <sz val="7"/>
      <name val="Small Fonts"/>
      <family val="2"/>
    </font>
    <font>
      <sz val="10"/>
      <name val="VNtimes new roman"/>
      <family val="2"/>
    </font>
    <font>
      <b/>
      <sz val="10"/>
      <color rgb="FF3F3F3F"/>
      <name val="VNI-Times"/>
      <family val="2"/>
    </font>
    <font>
      <b/>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3"/>
      <name val=".VnTime"/>
      <family val="2"/>
    </font>
    <font>
      <b/>
      <sz val="10"/>
      <color theme="1"/>
      <name val="VNI-Times"/>
      <family val="2"/>
    </font>
    <font>
      <b/>
      <sz val="8"/>
      <name val="VN Helvetica"/>
      <family val="0"/>
    </font>
    <font>
      <b/>
      <sz val="12"/>
      <name val=".VnTime"/>
      <family val="2"/>
    </font>
    <font>
      <b/>
      <sz val="10"/>
      <name val="VN AvantGBook"/>
      <family val="0"/>
    </font>
    <font>
      <b/>
      <sz val="16"/>
      <name val=".VnTime"/>
      <family val="2"/>
    </font>
    <font>
      <sz val="9"/>
      <name val=".VnTime"/>
      <family val="2"/>
    </font>
    <font>
      <sz val="10"/>
      <color rgb="FFFF0000"/>
      <name val="VNI-Times"/>
      <family val="2"/>
    </font>
    <font>
      <sz val="14"/>
      <name val=".VnArial"/>
      <family val="2"/>
    </font>
    <font>
      <sz val="10"/>
      <name val=" "/>
      <family val="1"/>
    </font>
    <font>
      <sz val="14"/>
      <name val="뼻뮝"/>
      <family val="3"/>
    </font>
    <font>
      <sz val="12"/>
      <name val="바탕체"/>
      <family val="3"/>
    </font>
    <font>
      <sz val="12"/>
      <name val="뼻뮝"/>
      <family val="1"/>
    </font>
    <font>
      <sz val="10"/>
      <name val="굴림체"/>
      <family val="3"/>
    </font>
    <font>
      <sz val="9"/>
      <name val="Arial"/>
      <family val="2"/>
    </font>
    <font>
      <b/>
      <sz val="10"/>
      <color theme="0"/>
      <name val="Arial"/>
      <family val="2"/>
    </font>
    <font>
      <b/>
      <sz val="11"/>
      <color rgb="FF000000"/>
      <name val="Times New Roman"/>
      <family val="1"/>
    </font>
    <font>
      <b/>
      <sz val="11"/>
      <color theme="1"/>
      <name val="Times New Roman"/>
      <family val="1"/>
    </font>
    <font>
      <b/>
      <sz val="11"/>
      <color rgb="FFFF0000"/>
      <name val="Times New Roman"/>
      <family val="1"/>
    </font>
    <font>
      <sz val="11"/>
      <color indexed="8"/>
      <name val="Times New Roman"/>
      <family val="1"/>
    </font>
    <font>
      <sz val="11"/>
      <color rgb="FFFF0000"/>
      <name val="Times New Roman"/>
      <family val="1"/>
    </font>
    <font>
      <sz val="11"/>
      <name val="Times New Roman"/>
      <family val="1"/>
    </font>
    <font>
      <b/>
      <sz val="11"/>
      <name val="Times New Roman"/>
      <family val="1"/>
    </font>
    <font>
      <sz val="11"/>
      <color theme="0"/>
      <name val="Times New Roman"/>
      <family val="1"/>
    </font>
    <font>
      <b/>
      <sz val="11"/>
      <color theme="0"/>
      <name val="Times New Roman"/>
      <family val="1"/>
    </font>
    <font>
      <i/>
      <sz val="11"/>
      <color theme="1"/>
      <name val="Times New Roman"/>
      <family val="1"/>
    </font>
    <font>
      <b/>
      <i/>
      <sz val="11"/>
      <color theme="1"/>
      <name val="Times New Roman"/>
      <family val="1"/>
    </font>
    <font>
      <i/>
      <sz val="11"/>
      <color rgb="FF0000FF"/>
      <name val="Times New Roman"/>
      <family val="1"/>
    </font>
    <font>
      <i/>
      <sz val="11"/>
      <color rgb="FFFF0000"/>
      <name val="Times New Roman"/>
      <family val="1"/>
    </font>
    <font>
      <i/>
      <sz val="11"/>
      <name val="Times New Roman"/>
      <family val="1"/>
    </font>
    <font>
      <i/>
      <sz val="11"/>
      <color rgb="FF00B050"/>
      <name val="Times New Roman"/>
      <family val="1"/>
    </font>
    <font>
      <b/>
      <sz val="11"/>
      <color rgb="FF0000FF"/>
      <name val="Times New Roman"/>
      <family val="1"/>
    </font>
    <font>
      <b/>
      <sz val="11"/>
      <color indexed="10"/>
      <name val="Times New Roman"/>
      <family val="1"/>
    </font>
    <font>
      <b/>
      <u val="single"/>
      <sz val="11"/>
      <color theme="1"/>
      <name val="Times New Roman"/>
      <family val="1"/>
    </font>
    <font>
      <i/>
      <sz val="11"/>
      <color theme="0"/>
      <name val="Times New Roman"/>
      <family val="1"/>
    </font>
  </fonts>
  <fills count="58">
    <fill>
      <patternFill patternType="none"/>
    </fill>
    <fill>
      <patternFill patternType="gray125"/>
    </fill>
    <fill>
      <patternFill patternType="solid">
        <fgColor indexed="22"/>
        <bgColor indexed="64"/>
      </patternFill>
    </fill>
    <fill>
      <patternFill patternType="solid">
        <fgColor theme="4" tint="0.799979984760284"/>
        <bgColor indexed="64"/>
      </patternFill>
    </fill>
    <fill>
      <patternFill patternType="solid">
        <fgColor theme="5" tint="0.799979984760284"/>
        <bgColor indexed="64"/>
      </patternFill>
    </fill>
    <fill>
      <patternFill patternType="solid">
        <fgColor theme="6" tint="0.799979984760284"/>
        <bgColor indexed="64"/>
      </patternFill>
    </fill>
    <fill>
      <patternFill patternType="solid">
        <fgColor theme="7" tint="0.799979984760284"/>
        <bgColor indexed="64"/>
      </patternFill>
    </fill>
    <fill>
      <patternFill patternType="solid">
        <fgColor theme="8" tint="0.799979984760284"/>
        <bgColor indexed="64"/>
      </patternFill>
    </fill>
    <fill>
      <patternFill patternType="solid">
        <fgColor theme="9" tint="0.799979984760284"/>
        <bgColor indexed="64"/>
      </patternFill>
    </fill>
    <fill>
      <patternFill patternType="solid">
        <fgColor theme="4" tint="0.599990010261536"/>
        <bgColor indexed="64"/>
      </patternFill>
    </fill>
    <fill>
      <patternFill patternType="solid">
        <fgColor theme="5" tint="0.599990010261536"/>
        <bgColor indexed="64"/>
      </patternFill>
    </fill>
    <fill>
      <patternFill patternType="solid">
        <fgColor theme="6" tint="0.599990010261536"/>
        <bgColor indexed="64"/>
      </patternFill>
    </fill>
    <fill>
      <patternFill patternType="solid">
        <fgColor theme="7" tint="0.599990010261536"/>
        <bgColor indexed="64"/>
      </patternFill>
    </fill>
    <fill>
      <patternFill patternType="solid">
        <fgColor theme="8" tint="0.599990010261536"/>
        <bgColor indexed="64"/>
      </patternFill>
    </fill>
    <fill>
      <patternFill patternType="solid">
        <fgColor theme="9" tint="0.599990010261536"/>
        <bgColor indexed="64"/>
      </patternFill>
    </fill>
    <fill>
      <patternFill patternType="solid">
        <fgColor theme="4" tint="0.399980008602142"/>
        <bgColor indexed="64"/>
      </patternFill>
    </fill>
    <fill>
      <patternFill patternType="solid">
        <fgColor theme="5" tint="0.399980008602142"/>
        <bgColor indexed="64"/>
      </patternFill>
    </fill>
    <fill>
      <patternFill patternType="solid">
        <fgColor theme="6" tint="0.399980008602142"/>
        <bgColor indexed="64"/>
      </patternFill>
    </fill>
    <fill>
      <patternFill patternType="solid">
        <fgColor theme="7" tint="0.399980008602142"/>
        <bgColor indexed="64"/>
      </patternFill>
    </fill>
    <fill>
      <patternFill patternType="solid">
        <fgColor theme="8" tint="0.399980008602142"/>
        <bgColor indexed="64"/>
      </patternFill>
    </fill>
    <fill>
      <patternFill patternType="solid">
        <fgColor theme="9" tint="0.39998000860214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9"/>
        <bgColor indexed="64"/>
      </patternFill>
    </fill>
    <fill>
      <patternFill patternType="solid">
        <fgColor indexed="40"/>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mediumGray">
        <fgColor indexed="22"/>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64"/>
      </patternFill>
    </fill>
    <fill>
      <patternFill patternType="solid">
        <fgColor indexed="9"/>
        <bgColor indexed="64"/>
      </patternFill>
    </fill>
    <fill>
      <patternFill patternType="solid">
        <fgColor theme="0" tint="-0.149990007281303"/>
        <bgColor indexed="64"/>
      </patternFill>
    </fill>
    <fill>
      <patternFill patternType="solid">
        <fgColor rgb="FFFFFF00"/>
        <bgColor indexed="64"/>
      </patternFill>
    </fill>
    <fill>
      <patternFill patternType="solid">
        <fgColor theme="0"/>
        <bgColor indexed="64"/>
      </patternFill>
    </fill>
  </fills>
  <borders count="46">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style="medium">
        <color auto="1"/>
      </top>
      <bottom style="medium">
        <color auto="1"/>
      </bottom>
    </border>
    <border>
      <left/>
      <right/>
      <top style="thin">
        <color auto="1"/>
      </top>
      <bottom style="thin">
        <color auto="1"/>
      </bottom>
    </border>
    <border>
      <left/>
      <right/>
      <top/>
      <bottom style="thick">
        <color theme="4"/>
      </bottom>
    </border>
    <border>
      <left/>
      <right/>
      <top/>
      <bottom style="thick">
        <color theme="4" tint="0.499980002641678"/>
      </bottom>
    </border>
    <border>
      <left/>
      <right/>
      <top/>
      <bottom style="medium">
        <color theme="4" tint="0.399980008602142"/>
      </bottom>
    </border>
    <border>
      <left style="thin">
        <color auto="1"/>
      </left>
      <right style="thin">
        <color auto="1"/>
      </right>
      <top style="thin">
        <color auto="1"/>
      </top>
      <bottom style="thin">
        <color auto="1"/>
      </bottom>
    </border>
    <border>
      <left/>
      <right/>
      <top/>
      <bottom style="double">
        <color rgb="FFFF8001"/>
      </bottom>
    </border>
    <border>
      <left/>
      <right/>
      <top/>
      <bottom style="medium">
        <color auto="1"/>
      </bottom>
    </border>
    <border>
      <left style="thin">
        <color auto="1"/>
      </left>
      <right style="thin">
        <color auto="1"/>
      </right>
      <top style="thin">
        <color auto="1"/>
      </top>
      <bottom style="hair">
        <color auto="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style="thin">
        <color indexed="48"/>
      </left>
      <right style="thin">
        <color indexed="48"/>
      </right>
      <top style="thin">
        <color indexed="48"/>
      </top>
      <bottom style="thin">
        <color indexed="48"/>
      </bottom>
    </border>
    <border>
      <left style="thin">
        <color indexed="41"/>
      </left>
      <right style="thin">
        <color indexed="48"/>
      </right>
      <top style="medium">
        <color indexed="41"/>
      </top>
      <bottom style="thin">
        <color indexed="48"/>
      </bottom>
    </border>
    <border>
      <left/>
      <right/>
      <top style="thin">
        <color indexed="48"/>
      </top>
      <bottom style="thin">
        <color indexed="48"/>
      </bottom>
    </border>
    <border>
      <left style="thin">
        <color auto="1"/>
      </left>
      <right/>
      <top style="thin">
        <color auto="1"/>
      </top>
      <bottom style="thin">
        <color auto="1"/>
      </bottom>
    </border>
    <border>
      <left/>
      <right/>
      <top style="thin">
        <color theme="4"/>
      </top>
      <bottom style="double">
        <color theme="4"/>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style="hair">
        <color auto="1"/>
      </top>
      <bottom style="hair">
        <color auto="1"/>
      </bottom>
    </border>
    <border>
      <left style="thin">
        <color auto="1"/>
      </left>
      <right style="thin">
        <color auto="1"/>
      </right>
      <top style="hair">
        <color auto="1"/>
      </top>
      <bottom style="thin">
        <color auto="1"/>
      </bottom>
    </border>
    <border>
      <left style="medium">
        <color auto="1"/>
      </left>
      <right style="medium">
        <color auto="1"/>
      </right>
      <top style="medium">
        <color auto="1"/>
      </top>
      <bottom style="medium">
        <color auto="1"/>
      </bottom>
    </border>
    <border>
      <left/>
      <right style="thin">
        <color auto="1"/>
      </right>
      <top style="thin">
        <color auto="1"/>
      </top>
      <bottom style="thin">
        <color auto="1"/>
      </bottom>
    </border>
    <border>
      <left style="thin">
        <color auto="1"/>
      </left>
      <right/>
      <top style="thin">
        <color auto="1"/>
      </top>
      <bottom style="hair">
        <color auto="1"/>
      </bottom>
    </border>
    <border>
      <left/>
      <right/>
      <top style="thin">
        <color auto="1"/>
      </top>
      <bottom style="hair">
        <color auto="1"/>
      </bottom>
    </border>
    <border>
      <left/>
      <right style="thin">
        <color auto="1"/>
      </right>
      <top style="thin">
        <color auto="1"/>
      </top>
      <bottom style="hair">
        <color auto="1"/>
      </bottom>
    </border>
    <border>
      <left style="thin">
        <color auto="1"/>
      </left>
      <right/>
      <top style="hair">
        <color auto="1"/>
      </top>
      <bottom style="hair">
        <color auto="1"/>
      </bottom>
    </border>
    <border>
      <left/>
      <right/>
      <top style="hair">
        <color auto="1"/>
      </top>
      <bottom style="hair">
        <color auto="1"/>
      </bottom>
    </border>
    <border>
      <left/>
      <right style="thin">
        <color auto="1"/>
      </right>
      <top style="hair">
        <color auto="1"/>
      </top>
      <bottom style="hair">
        <color auto="1"/>
      </bottom>
    </border>
    <border>
      <left/>
      <right/>
      <top style="hair">
        <color auto="1"/>
      </top>
      <bottom/>
    </border>
    <border>
      <left/>
      <right style="thin">
        <color auto="1"/>
      </right>
      <top style="hair">
        <color auto="1"/>
      </top>
      <bottom/>
    </border>
    <border>
      <left style="thin">
        <color auto="1"/>
      </left>
      <right style="thin">
        <color auto="1"/>
      </right>
      <top style="hair">
        <color auto="1"/>
      </top>
      <bottom/>
    </border>
    <border>
      <left style="thin">
        <color auto="1"/>
      </left>
      <right/>
      <top style="hair">
        <color auto="1"/>
      </top>
      <bottom style="thin">
        <color auto="1"/>
      </bottom>
    </border>
    <border>
      <left/>
      <right/>
      <top style="hair">
        <color auto="1"/>
      </top>
      <bottom style="thin">
        <color auto="1"/>
      </bottom>
    </border>
    <border>
      <left/>
      <right style="thin">
        <color auto="1"/>
      </right>
      <top style="hair">
        <color auto="1"/>
      </top>
      <bottom style="thin">
        <color auto="1"/>
      </bottom>
    </border>
    <border>
      <left/>
      <right/>
      <top style="thin">
        <color auto="1"/>
      </top>
      <bottom/>
    </border>
    <border>
      <left style="thin">
        <color auto="1"/>
      </left>
      <right/>
      <top style="thin">
        <color auto="1"/>
      </top>
      <bottom/>
    </border>
    <border>
      <left/>
      <right style="thin">
        <color auto="1"/>
      </right>
      <top style="thin">
        <color auto="1"/>
      </top>
      <bottom/>
    </border>
    <border>
      <left style="thin">
        <color auto="1"/>
      </left>
      <right/>
      <top/>
      <bottom/>
    </border>
    <border>
      <left/>
      <right style="thin">
        <color auto="1"/>
      </right>
      <top/>
      <bottom/>
    </border>
    <border>
      <left/>
      <right/>
      <top/>
      <bottom style="thin">
        <color auto="1"/>
      </bottom>
    </border>
    <border>
      <left/>
      <right style="thin">
        <color auto="1"/>
      </right>
      <top/>
      <bottom style="thin">
        <color auto="1"/>
      </bottom>
    </border>
    <border>
      <left style="thin">
        <color auto="1"/>
      </left>
      <right style="thin">
        <color auto="1"/>
      </right>
      <top/>
      <bottom style="thin">
        <color auto="1"/>
      </bottom>
    </border>
    <border>
      <left style="thin">
        <color auto="1"/>
      </left>
      <right/>
      <top/>
      <bottom style="thin">
        <color auto="1"/>
      </bottom>
    </border>
  </borders>
  <cellStyleXfs count="3617">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0" fontId="0" fillId="0" borderId="0" applyFont="0" applyFill="0" applyBorder="0" applyAlignment="0" applyProtection="0"/>
    <xf numFmtId="9" fontId="0" fillId="0" borderId="0" applyFont="0" applyFill="0" applyBorder="0" applyAlignment="0" applyProtection="0"/>
    <xf numFmtId="0" fontId="3" fillId="0" borderId="0">
      <alignment/>
      <protection/>
    </xf>
    <xf numFmtId="0" fontId="4" fillId="0" borderId="0">
      <alignment/>
      <protection/>
    </xf>
    <xf numFmtId="0" fontId="5" fillId="0" borderId="0">
      <alignment/>
      <protection/>
    </xf>
    <xf numFmtId="173" fontId="0" fillId="0" borderId="0" applyFont="0" applyFill="0" applyBorder="0" applyAlignment="0" applyProtection="0"/>
    <xf numFmtId="0" fontId="2" fillId="0" borderId="0">
      <alignment/>
      <protection/>
    </xf>
    <xf numFmtId="176" fontId="2" fillId="0" borderId="0">
      <alignment/>
      <protection/>
    </xf>
    <xf numFmtId="173"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2" fontId="0" fillId="0" borderId="0" applyFont="0" applyFill="0" applyBorder="0" applyAlignment="0" applyProtection="0"/>
    <xf numFmtId="170"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0" fontId="0" fillId="0" borderId="0" applyFont="0" applyFill="0" applyBorder="0" applyAlignment="0" applyProtection="0"/>
    <xf numFmtId="176" fontId="0" fillId="0" borderId="0" applyFont="0" applyFill="0" applyBorder="0" applyAlignment="0" applyProtection="0"/>
    <xf numFmtId="173" fontId="0" fillId="0" borderId="0" applyFont="0" applyFill="0" applyBorder="0" applyAlignment="0" applyProtection="0"/>
    <xf numFmtId="170" fontId="0" fillId="0" borderId="0" applyFont="0" applyFill="0" applyBorder="0" applyAlignment="0" applyProtection="0"/>
    <xf numFmtId="175"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0"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2" fontId="0" fillId="0" borderId="0" applyFont="0" applyFill="0" applyBorder="0" applyAlignment="0" applyProtection="0"/>
    <xf numFmtId="177" fontId="0" fillId="0" borderId="0" applyFont="0" applyFill="0" applyBorder="0" applyAlignment="0" applyProtection="0"/>
    <xf numFmtId="170"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0" fontId="2" fillId="0" borderId="0">
      <alignment/>
      <protection/>
    </xf>
    <xf numFmtId="175" fontId="2" fillId="0" borderId="0">
      <alignment/>
      <protection/>
    </xf>
    <xf numFmtId="0" fontId="10" fillId="0" borderId="0">
      <alignment/>
      <protection/>
    </xf>
    <xf numFmtId="0" fontId="2" fillId="0" borderId="0">
      <alignment/>
      <protection/>
    </xf>
    <xf numFmtId="175" fontId="2" fillId="0" borderId="0">
      <alignment/>
      <protection/>
    </xf>
    <xf numFmtId="175" fontId="2" fillId="0" borderId="0">
      <alignment/>
      <protection/>
    </xf>
    <xf numFmtId="0" fontId="2" fillId="0" borderId="0">
      <alignment/>
      <protection/>
    </xf>
    <xf numFmtId="175" fontId="2" fillId="0" borderId="0">
      <alignment/>
      <protection/>
    </xf>
    <xf numFmtId="174" fontId="11" fillId="0" borderId="0">
      <alignment vertical="top"/>
      <protection/>
    </xf>
    <xf numFmtId="175" fontId="11" fillId="0" borderId="0">
      <alignment vertical="top"/>
      <protection/>
    </xf>
    <xf numFmtId="175" fontId="11" fillId="0" borderId="0">
      <alignment vertical="top"/>
      <protection/>
    </xf>
    <xf numFmtId="174" fontId="9" fillId="0" borderId="0">
      <alignment/>
      <protection/>
    </xf>
    <xf numFmtId="175" fontId="9" fillId="0" borderId="0">
      <alignment/>
      <protection/>
    </xf>
    <xf numFmtId="175" fontId="9" fillId="0" borderId="0">
      <alignment/>
      <protection/>
    </xf>
    <xf numFmtId="175" fontId="2" fillId="0" borderId="0">
      <alignment/>
      <protection/>
    </xf>
    <xf numFmtId="0" fontId="5" fillId="0" borderId="0">
      <alignment/>
      <protection/>
    </xf>
    <xf numFmtId="0" fontId="2" fillId="0" borderId="0">
      <alignment/>
      <protection/>
    </xf>
    <xf numFmtId="0" fontId="2" fillId="0" borderId="0">
      <alignment/>
      <protection/>
    </xf>
    <xf numFmtId="0" fontId="2" fillId="0" borderId="0">
      <alignment/>
      <protection/>
    </xf>
    <xf numFmtId="9"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0" fontId="2" fillId="0" borderId="0">
      <alignment/>
      <protection/>
    </xf>
    <xf numFmtId="9" fontId="0" fillId="0" borderId="0" applyFont="0" applyFill="0" applyBorder="0" applyAlignment="0" applyProtection="0"/>
    <xf numFmtId="43" fontId="0" fillId="0" borderId="0" applyFont="0" applyFill="0" applyBorder="0" applyAlignment="0" applyProtection="0"/>
    <xf numFmtId="181" fontId="31" fillId="0" borderId="0" applyFill="0" applyBorder="0" applyAlignment="0" applyProtection="0"/>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3" fontId="32"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0" fontId="0" fillId="0" borderId="0" applyFont="0" applyFill="0" applyBorder="0" applyAlignment="0" applyProtection="0"/>
    <xf numFmtId="184" fontId="0" fillId="0" borderId="0" applyFont="0" applyFill="0" applyBorder="0" applyAlignment="0" applyProtection="0"/>
    <xf numFmtId="185" fontId="0" fillId="0" borderId="0" applyFont="0" applyFill="0" applyBorder="0" applyAlignment="0" applyProtection="0"/>
    <xf numFmtId="186" fontId="0" fillId="0" borderId="0" applyFont="0" applyFill="0" applyBorder="0" applyAlignment="0" applyProtection="0"/>
    <xf numFmtId="187" fontId="0" fillId="0" borderId="0" applyFont="0" applyFill="0" applyBorder="0" applyAlignment="0" applyProtection="0"/>
    <xf numFmtId="188" fontId="0" fillId="0" borderId="0" applyFont="0" applyFill="0" applyBorder="0" applyAlignment="0" applyProtection="0"/>
    <xf numFmtId="189" fontId="0" fillId="0" borderId="0" applyFont="0" applyFill="0" applyBorder="0" applyAlignment="0" applyProtection="0"/>
    <xf numFmtId="190" fontId="0" fillId="0" borderId="0" applyFont="0" applyFill="0" applyBorder="0" applyAlignment="0" applyProtection="0"/>
    <xf numFmtId="0" fontId="36" fillId="0" borderId="0" applyFill="0" applyBorder="0" applyAlignment="0" applyProtection="0"/>
    <xf numFmtId="191" fontId="0" fillId="0" borderId="0" applyFont="0" applyFill="0" applyBorder="0" applyAlignment="0" applyProtection="0"/>
    <xf numFmtId="0" fontId="0" fillId="0" borderId="0" applyFont="0" applyFill="0" applyBorder="0" applyAlignment="0" applyProtection="0"/>
    <xf numFmtId="192" fontId="0" fillId="0" borderId="0" applyFont="0" applyFill="0" applyBorder="0" applyAlignment="0" applyProtection="0"/>
    <xf numFmtId="0" fontId="5" fillId="0" borderId="0" applyNumberFormat="0" applyFill="0" applyBorder="0" applyAlignment="0" applyProtection="0"/>
    <xf numFmtId="40" fontId="0" fillId="0" borderId="0" applyFont="0" applyFill="0" applyBorder="0" applyAlignment="0" applyProtection="0"/>
    <xf numFmtId="193" fontId="0" fillId="0" borderId="0" applyFont="0" applyFill="0" applyBorder="0" applyAlignment="0" applyProtection="0"/>
    <xf numFmtId="38"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165" fontId="0" fillId="0" borderId="0" applyFont="0" applyFill="0" applyBorder="0" applyAlignment="0" applyProtection="0"/>
    <xf numFmtId="0" fontId="10" fillId="0" borderId="0">
      <alignment vertical="center"/>
      <protection/>
    </xf>
    <xf numFmtId="0" fontId="0" fillId="0" borderId="0" applyFont="0" applyFill="0" applyBorder="0" applyAlignment="0" applyProtection="0"/>
    <xf numFmtId="0" fontId="0" fillId="0" borderId="0" applyFont="0" applyFill="0" applyBorder="0" applyAlignment="0" applyProtection="0"/>
    <xf numFmtId="0" fontId="36" fillId="0" borderId="0" applyFill="0" applyBorder="0" applyAlignment="0" applyProtection="0"/>
    <xf numFmtId="194" fontId="33" fillId="0" borderId="0">
      <alignment/>
      <protection/>
    </xf>
    <xf numFmtId="194" fontId="33" fillId="0" borderId="0">
      <alignment/>
      <protection/>
    </xf>
    <xf numFmtId="194" fontId="33" fillId="0" borderId="0">
      <alignment/>
      <protection/>
    </xf>
    <xf numFmtId="0" fontId="42" fillId="0" borderId="0" applyFill="0" applyBorder="0" applyAlignment="0" applyProtection="0"/>
    <xf numFmtId="0" fontId="42" fillId="0" borderId="0" applyFill="0" applyBorder="0" applyAlignment="0" applyProtection="0"/>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40" fontId="44" fillId="0" borderId="0">
      <alignment horizontal="right"/>
      <protection/>
    </xf>
    <xf numFmtId="0" fontId="45" fillId="0" borderId="0" applyFill="0" applyBorder="0" applyAlignment="0" applyProtection="0"/>
    <xf numFmtId="194" fontId="33" fillId="0" borderId="0">
      <alignment/>
      <protection/>
    </xf>
    <xf numFmtId="194" fontId="33" fillId="0" borderId="0">
      <alignment/>
      <protection/>
    </xf>
    <xf numFmtId="194" fontId="33"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194" fontId="33" fillId="0" borderId="0">
      <alignment/>
      <protection/>
    </xf>
    <xf numFmtId="0" fontId="5" fillId="0" borderId="0">
      <alignment/>
      <protection/>
    </xf>
    <xf numFmtId="0" fontId="5" fillId="0" borderId="0">
      <alignment/>
      <protection/>
    </xf>
    <xf numFmtId="0" fontId="5" fillId="0" borderId="0">
      <alignment/>
      <protection/>
    </xf>
    <xf numFmtId="0" fontId="36" fillId="0" borderId="0" applyFill="0" applyBorder="0" applyAlignment="0" applyProtection="0"/>
    <xf numFmtId="0" fontId="33" fillId="0" borderId="0" applyFill="0" applyBorder="0" applyAlignment="0" applyProtection="0"/>
    <xf numFmtId="0" fontId="43" fillId="0" borderId="0">
      <alignment/>
      <protection/>
    </xf>
    <xf numFmtId="0" fontId="5" fillId="0" borderId="0">
      <alignment/>
      <protection/>
    </xf>
    <xf numFmtId="0" fontId="5" fillId="0" borderId="0">
      <alignment/>
      <protection/>
    </xf>
    <xf numFmtId="0" fontId="5" fillId="0" borderId="0">
      <alignment/>
      <protection/>
    </xf>
    <xf numFmtId="0" fontId="46" fillId="0" borderId="0">
      <alignment/>
      <protection/>
    </xf>
    <xf numFmtId="0" fontId="36" fillId="0" borderId="0">
      <alignment/>
      <protection/>
    </xf>
    <xf numFmtId="0" fontId="5" fillId="0" borderId="0" applyNumberFormat="0" applyFill="0" applyBorder="0" applyAlignment="0" applyProtection="0"/>
    <xf numFmtId="40" fontId="0" fillId="0" borderId="0" applyFont="0" applyFill="0" applyBorder="0" applyAlignment="0" applyProtection="0"/>
    <xf numFmtId="38" fontId="0" fillId="0" borderId="0" applyFont="0" applyFill="0" applyBorder="0" applyAlignment="0" applyProtection="0"/>
    <xf numFmtId="195" fontId="0" fillId="0" borderId="0" applyFont="0" applyFill="0" applyBorder="0" applyAlignment="0" applyProtection="0"/>
    <xf numFmtId="0" fontId="49" fillId="0" borderId="0" applyNumberFormat="0" applyFill="0" applyBorder="0" applyAlignment="0" applyProtection="0"/>
    <xf numFmtId="196" fontId="0" fillId="0" borderId="0" applyFont="0" applyFill="0" applyBorder="0" applyAlignment="0" applyProtection="0"/>
    <xf numFmtId="197" fontId="0" fillId="0" borderId="0" applyFont="0" applyFill="0" applyBorder="0" applyAlignment="0" applyProtection="0"/>
    <xf numFmtId="198" fontId="0" fillId="0" borderId="0" applyFont="0" applyFill="0" applyBorder="0" applyAlignment="0" applyProtection="0"/>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2" fontId="33" fillId="0" borderId="0">
      <alignment/>
      <protection/>
    </xf>
    <xf numFmtId="183" fontId="32" fillId="0" borderId="0">
      <alignment/>
      <protection/>
    </xf>
    <xf numFmtId="0" fontId="44" fillId="0" borderId="0">
      <alignment/>
      <protection/>
    </xf>
    <xf numFmtId="0" fontId="44" fillId="0" borderId="0">
      <alignment/>
      <protection/>
    </xf>
    <xf numFmtId="38" fontId="0" fillId="0" borderId="0" applyFont="0" applyFill="0" applyBorder="0" applyAlignment="0" applyProtection="0"/>
    <xf numFmtId="40" fontId="0" fillId="0" borderId="0" applyFont="0" applyFill="0" applyBorder="0" applyAlignment="0" applyProtection="0"/>
    <xf numFmtId="199" fontId="33" fillId="0" borderId="0" applyFill="0" applyBorder="0" applyAlignment="0" applyProtection="0"/>
    <xf numFmtId="199" fontId="33" fillId="0" borderId="0" applyFill="0" applyBorder="0" applyAlignment="0" applyProtection="0"/>
    <xf numFmtId="199" fontId="33" fillId="0" borderId="0">
      <alignment/>
      <protection/>
    </xf>
    <xf numFmtId="200" fontId="32" fillId="0" borderId="0">
      <alignment/>
      <protection/>
    </xf>
    <xf numFmtId="199" fontId="33" fillId="0" borderId="0">
      <alignment/>
      <protection/>
    </xf>
    <xf numFmtId="199" fontId="33" fillId="0" borderId="0" applyFill="0" applyBorder="0" applyAlignment="0" applyProtection="0"/>
    <xf numFmtId="200" fontId="32" fillId="0" borderId="0" applyFill="0" applyBorder="0" applyAlignment="0" applyProtection="0"/>
    <xf numFmtId="200" fontId="32" fillId="0" borderId="0" applyFill="0" applyBorder="0" applyAlignment="0" applyProtection="0"/>
    <xf numFmtId="201" fontId="33" fillId="0" borderId="0">
      <alignment/>
      <protection/>
    </xf>
    <xf numFmtId="0" fontId="5" fillId="0" borderId="0">
      <alignment/>
      <protection/>
    </xf>
    <xf numFmtId="0" fontId="5" fillId="0" borderId="0">
      <alignment/>
      <protection/>
    </xf>
    <xf numFmtId="202" fontId="0" fillId="0" borderId="0" applyFont="0" applyFill="0" applyBorder="0" applyAlignment="0" applyProtection="0"/>
    <xf numFmtId="203" fontId="0" fillId="0" borderId="0" applyFont="0" applyFill="0" applyBorder="0" applyAlignment="0" applyProtection="0"/>
    <xf numFmtId="40" fontId="0" fillId="0" borderId="0" applyFont="0" applyFill="0" applyBorder="0" applyAlignment="0" applyProtection="0"/>
    <xf numFmtId="204"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205" fontId="0" fillId="0" borderId="0" applyFont="0" applyFill="0" applyBorder="0" applyAlignment="0" applyProtection="0"/>
    <xf numFmtId="205"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206" fontId="0" fillId="0" borderId="0" applyFont="0" applyFill="0" applyBorder="0" applyAlignment="0" applyProtection="0"/>
    <xf numFmtId="205"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202" fontId="0" fillId="0" borderId="0" applyFont="0" applyFill="0" applyBorder="0" applyAlignment="0" applyProtection="0"/>
    <xf numFmtId="205" fontId="0" fillId="0" borderId="0" applyFont="0" applyFill="0" applyBorder="0" applyAlignment="0" applyProtection="0"/>
    <xf numFmtId="205" fontId="0" fillId="0" borderId="0" applyFont="0" applyFill="0" applyBorder="0" applyAlignment="0" applyProtection="0"/>
    <xf numFmtId="202" fontId="0" fillId="0" borderId="0" applyFont="0" applyFill="0" applyBorder="0" applyAlignment="0" applyProtection="0"/>
    <xf numFmtId="205" fontId="0" fillId="0" borderId="0" applyFont="0" applyFill="0" applyBorder="0" applyAlignment="0" applyProtection="0"/>
    <xf numFmtId="205" fontId="0" fillId="0" borderId="0" applyFont="0" applyFill="0" applyBorder="0" applyAlignment="0" applyProtection="0"/>
    <xf numFmtId="0" fontId="0" fillId="0" borderId="0" applyFont="0" applyFill="0" applyBorder="0" applyAlignment="0" applyProtection="0"/>
    <xf numFmtId="202" fontId="0" fillId="0" borderId="0" applyFont="0" applyFill="0" applyBorder="0" applyAlignment="0" applyProtection="0"/>
    <xf numFmtId="205" fontId="0" fillId="0" borderId="0" applyFont="0" applyFill="0" applyBorder="0" applyAlignment="0" applyProtection="0"/>
    <xf numFmtId="205" fontId="0" fillId="0" borderId="0" applyFont="0" applyFill="0" applyBorder="0" applyAlignment="0" applyProtection="0"/>
    <xf numFmtId="196" fontId="0" fillId="0" borderId="0" applyFont="0" applyFill="0" applyBorder="0" applyAlignment="0" applyProtection="0"/>
    <xf numFmtId="0" fontId="51" fillId="2" borderId="0">
      <alignment/>
      <protection/>
    </xf>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2"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2"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2"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2"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2"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2"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2"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2"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2"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2"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2"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2"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52" fillId="2" borderId="0">
      <alignment/>
      <protection/>
    </xf>
    <xf numFmtId="207" fontId="0" fillId="0" borderId="0" applyFont="0" applyFill="0" applyBorder="0" applyAlignment="0" applyProtection="0"/>
    <xf numFmtId="165" fontId="0" fillId="0" borderId="0" applyFont="0" applyFill="0" applyBorder="0" applyAlignment="0" applyProtection="0"/>
    <xf numFmtId="166" fontId="0" fillId="0" borderId="0" applyFont="0" applyFill="0" applyBorder="0" applyAlignment="0" applyProtection="0"/>
    <xf numFmtId="0" fontId="54" fillId="0" borderId="0">
      <alignment wrapText="1"/>
      <protection/>
    </xf>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2"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2"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2"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2"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2"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2"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2"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2"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2"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2"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2"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2"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5"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5"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5"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5"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5"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55"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56" fillId="0" borderId="0" applyBorder="0">
      <alignment/>
      <protection/>
    </xf>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55"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55"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55"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55"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55"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55"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208" fontId="0" fillId="0" borderId="0" applyFont="0" applyFill="0" applyBorder="0" applyAlignment="0" applyProtection="0"/>
    <xf numFmtId="196" fontId="0" fillId="0" borderId="0" applyFont="0" applyFill="0" applyBorder="0" applyAlignment="0" applyProtection="0"/>
    <xf numFmtId="0" fontId="0" fillId="0" borderId="0" applyFont="0" applyFill="0" applyBorder="0" applyAlignment="0" applyProtection="0"/>
    <xf numFmtId="196" fontId="0" fillId="0" borderId="0" applyFont="0" applyFill="0" applyBorder="0" applyAlignment="0" applyProtection="0"/>
    <xf numFmtId="209" fontId="0" fillId="0" borderId="0" applyFont="0" applyFill="0" applyBorder="0" applyAlignment="0" applyProtection="0"/>
    <xf numFmtId="0" fontId="0" fillId="0" borderId="0" applyFont="0" applyFill="0" applyBorder="0" applyAlignment="0" applyProtection="0"/>
    <xf numFmtId="209" fontId="0" fillId="0" borderId="0" applyFont="0" applyFill="0" applyBorder="0" applyAlignment="0" applyProtection="0"/>
    <xf numFmtId="0" fontId="61" fillId="0" borderId="0">
      <alignment horizontal="center" wrapText="1"/>
      <protection locked="0"/>
    </xf>
    <xf numFmtId="0" fontId="0" fillId="0" borderId="0" applyFont="0">
      <alignment/>
      <protection/>
    </xf>
    <xf numFmtId="210" fontId="0" fillId="0" borderId="0" applyFont="0" applyFill="0" applyBorder="0" applyAlignment="0" applyProtection="0"/>
    <xf numFmtId="0" fontId="0" fillId="0" borderId="0" applyFont="0" applyFill="0" applyBorder="0" applyAlignment="0" applyProtection="0"/>
    <xf numFmtId="210" fontId="0" fillId="0" borderId="0" applyFont="0" applyFill="0" applyBorder="0" applyAlignment="0" applyProtection="0"/>
    <xf numFmtId="211" fontId="0" fillId="0" borderId="0" applyFont="0" applyFill="0" applyBorder="0" applyAlignment="0" applyProtection="0"/>
    <xf numFmtId="0" fontId="0" fillId="0" borderId="0" applyFont="0" applyFill="0" applyBorder="0" applyAlignment="0" applyProtection="0"/>
    <xf numFmtId="211" fontId="0" fillId="0" borderId="0" applyFont="0" applyFill="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63"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212" fontId="64" fillId="0" borderId="0">
      <alignment/>
      <protection/>
    </xf>
    <xf numFmtId="213" fontId="0" fillId="0" borderId="0" applyFont="0" applyFill="0" applyBorder="0" applyAlignment="0" applyProtection="0"/>
    <xf numFmtId="0" fontId="59" fillId="0" borderId="0">
      <alignment/>
      <protection/>
    </xf>
    <xf numFmtId="0" fontId="65" fillId="0" borderId="0">
      <alignment/>
      <protection/>
    </xf>
    <xf numFmtId="0" fontId="59" fillId="0" borderId="0">
      <alignment/>
      <protection/>
    </xf>
    <xf numFmtId="0" fontId="65" fillId="0" borderId="0">
      <alignment/>
      <protection/>
    </xf>
    <xf numFmtId="0" fontId="66" fillId="0" borderId="0">
      <alignment/>
      <protection/>
    </xf>
    <xf numFmtId="214" fontId="5" fillId="0" borderId="0" applyFill="0" applyBorder="0" applyAlignment="0">
      <protection/>
    </xf>
    <xf numFmtId="215" fontId="44" fillId="0" borderId="0" applyFill="0" applyBorder="0" applyAlignment="0">
      <protection/>
    </xf>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67"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68" fillId="0" borderId="0">
      <alignment/>
      <protection/>
    </xf>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69"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176" fontId="0" fillId="0" borderId="0" applyFont="0" applyFill="0" applyBorder="0" applyAlignment="0" applyProtection="0"/>
    <xf numFmtId="212" fontId="71" fillId="0" borderId="0">
      <alignment/>
      <protection/>
    </xf>
    <xf numFmtId="216" fontId="0" fillId="0" borderId="0" applyFont="0" applyFill="0" applyBorder="0" applyAlignment="0" applyProtection="0"/>
    <xf numFmtId="170" fontId="0" fillId="0" borderId="0" applyFont="0" applyFill="0" applyBorder="0" applyAlignment="0" applyProtection="0"/>
    <xf numFmtId="0" fontId="0" fillId="0" borderId="0" applyFont="0" applyFill="0" applyBorder="0" applyAlignment="0" applyProtection="0"/>
    <xf numFmtId="170" fontId="0" fillId="0" borderId="0" applyFont="0" applyFill="0" applyBorder="0" applyAlignment="0" applyProtection="0"/>
    <xf numFmtId="217" fontId="44" fillId="0" borderId="0">
      <alignment/>
      <protection/>
    </xf>
    <xf numFmtId="40" fontId="0" fillId="0" borderId="0" applyFont="0" applyFill="0" applyBorder="0" applyAlignment="0" applyProtection="0"/>
    <xf numFmtId="3" fontId="0" fillId="0" borderId="0" applyFont="0" applyFill="0" applyBorder="0" applyAlignment="0" applyProtection="0"/>
    <xf numFmtId="218" fontId="33" fillId="0" borderId="0">
      <alignment horizontal="center"/>
      <protection/>
    </xf>
    <xf numFmtId="170" fontId="0" fillId="0" borderId="0" applyFont="0" applyFill="0" applyBorder="0" applyAlignment="0" applyProtection="0"/>
    <xf numFmtId="215" fontId="0" fillId="0" borderId="0" applyFont="0" applyFill="0" applyBorder="0" applyAlignment="0" applyProtection="0"/>
    <xf numFmtId="170" fontId="0" fillId="0" borderId="0" applyFont="0" applyFill="0" applyBorder="0" applyAlignment="0" applyProtection="0"/>
    <xf numFmtId="219" fontId="0" fillId="0" borderId="0" applyFont="0" applyFill="0" applyBorder="0" applyAlignment="0" applyProtection="0"/>
    <xf numFmtId="220" fontId="0" fillId="0" borderId="0" applyFont="0" applyFill="0" applyBorder="0" applyAlignment="0" applyProtection="0"/>
    <xf numFmtId="221" fontId="44" fillId="0" borderId="0">
      <alignment/>
      <protection/>
    </xf>
    <xf numFmtId="222" fontId="0" fillId="2" borderId="0" applyFont="0" applyBorder="0">
      <alignment/>
      <protection/>
    </xf>
    <xf numFmtId="0" fontId="0" fillId="0" borderId="0" applyFont="0" applyFill="0" applyBorder="0" applyAlignment="0" applyProtection="0"/>
    <xf numFmtId="14" fontId="72" fillId="0" borderId="0" applyFill="0" applyBorder="0" applyAlignment="0">
      <protection/>
    </xf>
    <xf numFmtId="15" fontId="44" fillId="0" borderId="0">
      <alignment/>
      <protection/>
    </xf>
    <xf numFmtId="223" fontId="64" fillId="0" borderId="0">
      <alignment/>
      <protection/>
    </xf>
    <xf numFmtId="223" fontId="71" fillId="0" borderId="0">
      <alignment horizontal="right"/>
      <protection/>
    </xf>
    <xf numFmtId="224" fontId="44" fillId="0" borderId="0">
      <alignment/>
      <protection/>
    </xf>
    <xf numFmtId="225" fontId="45" fillId="0" borderId="0">
      <alignment/>
      <protection/>
    </xf>
    <xf numFmtId="167" fontId="33" fillId="0" borderId="0">
      <alignment/>
      <protection/>
    </xf>
    <xf numFmtId="226"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68" fontId="0" fillId="0" borderId="0" applyFont="0" applyFill="0" applyBorder="0" applyAlignment="0" applyProtection="0"/>
    <xf numFmtId="41" fontId="0" fillId="0" borderId="0" applyFont="0" applyFill="0" applyBorder="0" applyAlignment="0" applyProtection="0"/>
    <xf numFmtId="41"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41" fontId="0" fillId="0" borderId="0" applyFont="0" applyFill="0" applyBorder="0" applyAlignment="0" applyProtection="0"/>
    <xf numFmtId="41" fontId="0" fillId="0" borderId="0" applyFont="0" applyFill="0" applyBorder="0" applyAlignment="0" applyProtection="0"/>
    <xf numFmtId="41"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71" fontId="0" fillId="0" borderId="0" applyFont="0" applyFill="0" applyBorder="0" applyAlignment="0" applyProtection="0"/>
    <xf numFmtId="171" fontId="0" fillId="0" borderId="0" applyFont="0" applyFill="0" applyBorder="0" applyAlignment="0" applyProtection="0"/>
    <xf numFmtId="168" fontId="0" fillId="0" borderId="0" applyFont="0" applyFill="0" applyBorder="0" applyAlignment="0" applyProtection="0"/>
    <xf numFmtId="43" fontId="0" fillId="0" borderId="0" applyFont="0" applyFill="0" applyBorder="0" applyAlignment="0" applyProtection="0"/>
    <xf numFmtId="170"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0" fontId="0" fillId="0" borderId="0" applyFont="0" applyFill="0" applyBorder="0" applyAlignment="0" applyProtection="0"/>
    <xf numFmtId="216" fontId="44" fillId="0" borderId="0" applyFill="0" applyBorder="0" applyAlignment="0">
      <protection/>
    </xf>
    <xf numFmtId="215" fontId="44" fillId="0" borderId="0" applyFill="0" applyBorder="0" applyAlignment="0">
      <protection/>
    </xf>
    <xf numFmtId="216" fontId="44" fillId="0" borderId="0" applyFill="0" applyBorder="0" applyAlignment="0">
      <protection/>
    </xf>
    <xf numFmtId="227" fontId="44" fillId="0" borderId="0" applyFill="0" applyBorder="0" applyAlignment="0">
      <protection/>
    </xf>
    <xf numFmtId="215" fontId="44" fillId="0" borderId="0" applyFill="0" applyBorder="0" applyAlignment="0">
      <protection/>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74"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0" fillId="0" borderId="0" applyNumberFormat="0" applyFont="0" applyFill="0" applyBorder="0" applyProtection="0">
      <alignment horizontal="fill"/>
    </xf>
    <xf numFmtId="2" fontId="0" fillId="0" borderId="0" applyFont="0" applyFill="0" applyBorder="0" applyAlignment="0" applyProtection="0"/>
    <xf numFmtId="9" fontId="0" fillId="0" borderId="0" applyFont="0" applyFill="0" applyBorder="0" applyAlignment="0" applyProtection="0"/>
    <xf numFmtId="228" fontId="5" fillId="0" borderId="0">
      <alignment/>
      <protection/>
    </xf>
    <xf numFmtId="197" fontId="5" fillId="0" borderId="0">
      <alignment/>
      <protection/>
    </xf>
    <xf numFmtId="229" fontId="45" fillId="0" borderId="0">
      <alignment/>
      <protection/>
    </xf>
    <xf numFmtId="230" fontId="45" fillId="0" borderId="0">
      <alignment/>
      <protection/>
    </xf>
    <xf numFmtId="0" fontId="0" fillId="0" borderId="0" applyFont="0" applyFill="0" applyBorder="0" applyProtection="0">
      <alignment/>
    </xf>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76"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35" fillId="31" borderId="0" applyNumberFormat="0" applyBorder="0" applyAlignment="0" applyProtection="0"/>
    <xf numFmtId="0" fontId="77" fillId="0" borderId="0">
      <alignment horizontal="left"/>
      <protection/>
    </xf>
    <xf numFmtId="0" fontId="78" fillId="0" borderId="3" applyNumberFormat="0" applyAlignment="0" applyProtection="0"/>
    <xf numFmtId="0" fontId="78" fillId="0" borderId="4">
      <alignment horizontal="left" vertical="center"/>
      <protection/>
    </xf>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79"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80"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81"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2" fillId="0" borderId="0" applyProtection="0">
      <alignment/>
    </xf>
    <xf numFmtId="0" fontId="78" fillId="0" borderId="0" applyProtection="0">
      <alignment/>
    </xf>
    <xf numFmtId="0" fontId="83" fillId="32" borderId="8" applyNumberFormat="0" applyAlignment="0">
      <protection/>
    </xf>
    <xf numFmtId="49" fontId="84" fillId="0" borderId="8">
      <alignment vertical="center"/>
      <protection/>
    </xf>
    <xf numFmtId="0" fontId="35" fillId="31" borderId="0" applyNumberFormat="0" applyBorder="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85"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48" fillId="0" borderId="0">
      <alignment/>
      <protection/>
    </xf>
    <xf numFmtId="216" fontId="44" fillId="0" borderId="0" applyFill="0" applyBorder="0" applyAlignment="0">
      <protection/>
    </xf>
    <xf numFmtId="215" fontId="44" fillId="0" borderId="0" applyFill="0" applyBorder="0" applyAlignment="0">
      <protection/>
    </xf>
    <xf numFmtId="216" fontId="44" fillId="0" borderId="0" applyFill="0" applyBorder="0" applyAlignment="0">
      <protection/>
    </xf>
    <xf numFmtId="227" fontId="44" fillId="0" borderId="0" applyFill="0" applyBorder="0" applyAlignment="0">
      <protection/>
    </xf>
    <xf numFmtId="215" fontId="44" fillId="0" borderId="0" applyFill="0" applyBorder="0" applyAlignment="0">
      <protection/>
    </xf>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86"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38" fontId="0" fillId="0" borderId="0" applyFont="0" applyFill="0" applyBorder="0" applyAlignment="0" applyProtection="0"/>
    <xf numFmtId="40" fontId="0" fillId="0" borderId="0" applyFont="0" applyFill="0" applyBorder="0" applyAlignment="0" applyProtection="0"/>
    <xf numFmtId="168" fontId="0" fillId="0" borderId="0" applyFont="0" applyFill="0" applyBorder="0" applyAlignment="0" applyProtection="0"/>
    <xf numFmtId="170" fontId="0" fillId="0" borderId="0" applyFont="0" applyFill="0" applyBorder="0" applyAlignment="0" applyProtection="0"/>
    <xf numFmtId="0" fontId="87" fillId="0" borderId="10">
      <alignment/>
      <protection/>
    </xf>
    <xf numFmtId="42" fontId="5" fillId="0" borderId="11">
      <alignment/>
      <protection/>
    </xf>
    <xf numFmtId="231" fontId="0" fillId="0" borderId="0" applyFont="0" applyFill="0" applyBorder="0" applyAlignment="0" applyProtection="0"/>
    <xf numFmtId="232" fontId="0" fillId="0" borderId="0" applyFont="0" applyFill="0" applyBorder="0" applyAlignment="0" applyProtection="0"/>
    <xf numFmtId="167" fontId="0" fillId="0" borderId="0" applyFont="0" applyFill="0" applyBorder="0" applyAlignment="0" applyProtection="0"/>
    <xf numFmtId="169" fontId="0" fillId="0" borderId="0" applyFont="0" applyFill="0" applyBorder="0" applyAlignment="0" applyProtection="0"/>
    <xf numFmtId="167" fontId="0" fillId="0" borderId="0" applyFont="0" applyFill="0" applyBorder="0" applyAlignment="0" applyProtection="0"/>
    <xf numFmtId="169" fontId="0" fillId="0" borderId="0" applyFont="0" applyFill="0" applyBorder="0" applyAlignment="0" applyProtection="0"/>
    <xf numFmtId="0" fontId="0" fillId="0" borderId="0" applyNumberFormat="0" applyFont="0" applyFill="0" applyAlignment="0">
      <protection/>
    </xf>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89"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33" fillId="0" borderId="0">
      <alignment/>
      <protection/>
    </xf>
    <xf numFmtId="37" fontId="90" fillId="0" borderId="0">
      <alignment/>
      <protection/>
    </xf>
    <xf numFmtId="233" fontId="91"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2" fillId="0" borderId="0">
      <alignment/>
      <protection/>
    </xf>
    <xf numFmtId="0" fontId="5" fillId="0" borderId="0">
      <alignment/>
      <protection/>
    </xf>
    <xf numFmtId="0" fontId="5" fillId="0" borderId="0">
      <alignment/>
      <protection/>
    </xf>
    <xf numFmtId="0" fontId="2" fillId="0" borderId="0">
      <alignment/>
      <protection/>
    </xf>
    <xf numFmtId="0" fontId="11" fillId="0" borderId="0">
      <alignment vertical="top"/>
      <protection/>
    </xf>
    <xf numFmtId="0" fontId="11" fillId="0" borderId="0">
      <alignment vertical="top"/>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11" fillId="0" borderId="0">
      <alignment vertical="top"/>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9"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2" fillId="0" borderId="0">
      <alignment/>
      <protection/>
    </xf>
    <xf numFmtId="0" fontId="5" fillId="0" borderId="0">
      <alignment/>
      <protection/>
    </xf>
    <xf numFmtId="0" fontId="2" fillId="0" borderId="0">
      <alignment/>
      <protection/>
    </xf>
    <xf numFmtId="0" fontId="48" fillId="0" borderId="0">
      <alignment/>
      <protection/>
    </xf>
    <xf numFmtId="0" fontId="73" fillId="0" borderId="0">
      <alignment/>
      <protection/>
    </xf>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37" fontId="33" fillId="0" borderId="0">
      <alignment/>
      <protection/>
    </xf>
    <xf numFmtId="234" fontId="45" fillId="0" borderId="0">
      <alignment/>
      <protection/>
    </xf>
    <xf numFmtId="168" fontId="33" fillId="0" borderId="0">
      <alignment/>
      <protection/>
    </xf>
    <xf numFmtId="40" fontId="0" fillId="0" borderId="0" applyFont="0" applyFill="0" applyBorder="0" applyAlignment="0" applyProtection="0"/>
    <xf numFmtId="38" fontId="0" fillId="0" borderId="0" applyFont="0" applyFill="0" applyBorder="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92"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235" fontId="0" fillId="0" borderId="0" applyFont="0" applyFill="0" applyBorder="0" applyAlignment="0" applyProtection="0"/>
    <xf numFmtId="236" fontId="0" fillId="0" borderId="0" applyFont="0" applyFill="0" applyBorder="0" applyAlignment="0" applyProtection="0"/>
    <xf numFmtId="14" fontId="61" fillId="0" borderId="0">
      <alignment horizontal="center" wrapText="1"/>
      <protection locked="0"/>
    </xf>
    <xf numFmtId="237" fontId="0" fillId="0" borderId="0" applyFont="0" applyFill="0" applyBorder="0" applyAlignment="0" applyProtection="0"/>
    <xf numFmtId="238" fontId="0" fillId="0" borderId="0" applyFont="0" applyFill="0" applyBorder="0" applyAlignment="0" applyProtection="0"/>
    <xf numFmtId="10" fontId="0" fillId="0" borderId="0" applyFont="0" applyFill="0" applyBorder="0" applyAlignment="0" applyProtection="0"/>
    <xf numFmtId="170" fontId="0" fillId="0" borderId="0" applyFont="0" applyFill="0" applyBorder="0" applyAlignment="0" applyProtection="0"/>
    <xf numFmtId="9" fontId="0" fillId="0" borderId="0" applyFont="0" applyFill="0" applyBorder="0" applyAlignment="0" applyProtection="0"/>
    <xf numFmtId="239" fontId="0" fillId="0" borderId="0" applyFont="0" applyFill="0" applyBorder="0" applyAlignment="0" applyProtection="0"/>
    <xf numFmtId="240" fontId="0" fillId="0" borderId="0" applyFont="0" applyFill="0" applyBorder="0" applyAlignment="0" applyProtection="0"/>
    <xf numFmtId="9" fontId="0" fillId="0" borderId="0" applyFont="0" applyFill="0" applyBorder="0" applyAlignment="0" applyProtection="0"/>
    <xf numFmtId="10" fontId="0" fillId="0" borderId="0" applyFont="0" applyFill="0" applyBorder="0" applyAlignment="0" applyProtection="0"/>
    <xf numFmtId="241" fontId="33" fillId="0" borderId="0">
      <alignment/>
      <protection/>
    </xf>
    <xf numFmtId="241" fontId="45" fillId="0" borderId="0">
      <alignment/>
      <protection/>
    </xf>
    <xf numFmtId="216" fontId="44" fillId="0" borderId="0" applyFill="0" applyBorder="0" applyAlignment="0">
      <protection/>
    </xf>
    <xf numFmtId="215" fontId="44" fillId="0" borderId="0" applyFill="0" applyBorder="0" applyAlignment="0">
      <protection/>
    </xf>
    <xf numFmtId="216" fontId="44" fillId="0" borderId="0" applyFill="0" applyBorder="0" applyAlignment="0">
      <protection/>
    </xf>
    <xf numFmtId="227" fontId="44" fillId="0" borderId="0" applyFill="0" applyBorder="0" applyAlignment="0">
      <protection/>
    </xf>
    <xf numFmtId="215" fontId="44" fillId="0" borderId="0" applyFill="0" applyBorder="0" applyAlignment="0">
      <protection/>
    </xf>
    <xf numFmtId="0" fontId="0" fillId="0" borderId="0" applyNumberFormat="0" applyFont="0" applyFill="0" applyBorder="0" applyAlignment="0" applyProtection="0"/>
    <xf numFmtId="15" fontId="0" fillId="0" borderId="0" applyFont="0" applyFill="0" applyBorder="0" applyAlignment="0" applyProtection="0"/>
    <xf numFmtId="4" fontId="0" fillId="0" borderId="0" applyFont="0" applyFill="0" applyBorder="0" applyAlignment="0" applyProtection="0"/>
    <xf numFmtId="0" fontId="93" fillId="0" borderId="10">
      <alignment horizontal="center"/>
      <protection/>
    </xf>
    <xf numFmtId="3" fontId="0" fillId="0" borderId="0" applyFont="0" applyFill="0" applyBorder="0" applyAlignment="0" applyProtection="0"/>
    <xf numFmtId="0" fontId="0" fillId="36" borderId="0" applyNumberFormat="0" applyFont="0" applyBorder="0" applyAlignment="0" applyProtection="0"/>
    <xf numFmtId="0" fontId="94" fillId="37" borderId="14" applyNumberFormat="0" applyProtection="0">
      <alignment vertical="center"/>
    </xf>
    <xf numFmtId="0" fontId="95" fillId="37" borderId="14" applyNumberFormat="0" applyProtection="0">
      <alignment vertical="center"/>
    </xf>
    <xf numFmtId="0" fontId="96" fillId="37" borderId="14" applyNumberFormat="0" applyProtection="0">
      <alignment horizontal="left" vertical="center" indent="1"/>
    </xf>
    <xf numFmtId="0" fontId="96" fillId="38" borderId="0" applyNumberFormat="0" applyProtection="0">
      <alignment horizontal="left" vertical="center" indent="1"/>
    </xf>
    <xf numFmtId="0" fontId="96" fillId="39" borderId="14" applyNumberFormat="0" applyProtection="0">
      <alignment horizontal="right" vertical="center"/>
    </xf>
    <xf numFmtId="0" fontId="96" fillId="40" borderId="14" applyNumberFormat="0" applyProtection="0">
      <alignment horizontal="right" vertical="center"/>
    </xf>
    <xf numFmtId="0" fontId="96" fillId="41" borderId="14" applyNumberFormat="0" applyProtection="0">
      <alignment horizontal="right" vertical="center"/>
    </xf>
    <xf numFmtId="0" fontId="96" fillId="42" borderId="14" applyNumberFormat="0" applyProtection="0">
      <alignment horizontal="right" vertical="center"/>
    </xf>
    <xf numFmtId="0" fontId="96" fillId="43" borderId="14" applyNumberFormat="0" applyProtection="0">
      <alignment horizontal="right" vertical="center"/>
    </xf>
    <xf numFmtId="0" fontId="96" fillId="44" borderId="14" applyNumberFormat="0" applyProtection="0">
      <alignment horizontal="right" vertical="center"/>
    </xf>
    <xf numFmtId="0" fontId="96" fillId="45" borderId="14" applyNumberFormat="0" applyProtection="0">
      <alignment horizontal="right" vertical="center"/>
    </xf>
    <xf numFmtId="0" fontId="96" fillId="46" borderId="14" applyNumberFormat="0" applyProtection="0">
      <alignment horizontal="right" vertical="center"/>
    </xf>
    <xf numFmtId="0" fontId="96" fillId="47" borderId="14" applyNumberFormat="0" applyProtection="0">
      <alignment horizontal="right" vertical="center"/>
    </xf>
    <xf numFmtId="0" fontId="94" fillId="48" borderId="15" applyNumberFormat="0" applyProtection="0">
      <alignment horizontal="left" vertical="center" indent="1"/>
    </xf>
    <xf numFmtId="0" fontId="94" fillId="49" borderId="0" applyNumberFormat="0" applyProtection="0">
      <alignment horizontal="left" vertical="center" indent="1"/>
    </xf>
    <xf numFmtId="0" fontId="94" fillId="38" borderId="0" applyNumberFormat="0" applyProtection="0">
      <alignment horizontal="left" vertical="center" indent="1"/>
    </xf>
    <xf numFmtId="0" fontId="96" fillId="49" borderId="14" applyNumberFormat="0" applyProtection="0">
      <alignment horizontal="right" vertical="center"/>
    </xf>
    <xf numFmtId="0" fontId="72" fillId="49" borderId="0" applyNumberFormat="0" applyProtection="0">
      <alignment horizontal="left" vertical="center" indent="1"/>
    </xf>
    <xf numFmtId="0" fontId="72" fillId="38" borderId="0" applyNumberFormat="0" applyProtection="0">
      <alignment horizontal="left" vertical="center" indent="1"/>
    </xf>
    <xf numFmtId="0" fontId="96" fillId="50" borderId="14" applyNumberFormat="0" applyProtection="0">
      <alignment vertical="center"/>
    </xf>
    <xf numFmtId="0" fontId="97" fillId="50" borderId="14" applyNumberFormat="0" applyProtection="0">
      <alignment vertical="center"/>
    </xf>
    <xf numFmtId="0" fontId="94" fillId="49" borderId="16" applyNumberFormat="0" applyProtection="0">
      <alignment horizontal="left" vertical="center" indent="1"/>
    </xf>
    <xf numFmtId="0" fontId="96" fillId="50" borderId="14" applyNumberFormat="0" applyProtection="0">
      <alignment horizontal="right" vertical="center"/>
    </xf>
    <xf numFmtId="0" fontId="97" fillId="50" borderId="14" applyNumberFormat="0" applyProtection="0">
      <alignment horizontal="right" vertical="center"/>
    </xf>
    <xf numFmtId="0" fontId="94" fillId="49" borderId="14" applyNumberFormat="0" applyProtection="0">
      <alignment horizontal="left" vertical="center" indent="1"/>
    </xf>
    <xf numFmtId="0" fontId="98" fillId="32" borderId="16" applyNumberFormat="0" applyProtection="0">
      <alignment horizontal="left" vertical="center" indent="1"/>
    </xf>
    <xf numFmtId="0" fontId="99" fillId="50" borderId="14" applyNumberFormat="0" applyProtection="0">
      <alignment horizontal="right" vertical="center"/>
    </xf>
    <xf numFmtId="237" fontId="44" fillId="0" borderId="0">
      <alignment horizontal="center"/>
      <protection/>
    </xf>
    <xf numFmtId="0" fontId="72" fillId="0" borderId="0">
      <alignment vertical="top"/>
      <protection/>
    </xf>
    <xf numFmtId="176" fontId="0" fillId="0" borderId="0" applyFont="0" applyFill="0" applyBorder="0" applyAlignment="0" applyProtection="0"/>
    <xf numFmtId="0" fontId="87" fillId="0" borderId="0">
      <alignment/>
      <protection/>
    </xf>
    <xf numFmtId="242" fontId="100" fillId="0" borderId="17">
      <alignment horizontal="right" vertical="center"/>
      <protection/>
    </xf>
    <xf numFmtId="49" fontId="72" fillId="0" borderId="0" applyFill="0" applyBorder="0" applyAlignment="0">
      <protection/>
    </xf>
    <xf numFmtId="243" fontId="44" fillId="0" borderId="0" applyFill="0" applyBorder="0" applyAlignment="0">
      <protection/>
    </xf>
    <xf numFmtId="243" fontId="44" fillId="0" borderId="0" applyFill="0" applyBorder="0" applyAlignment="0">
      <protection/>
    </xf>
    <xf numFmtId="244" fontId="100" fillId="0" borderId="17">
      <alignment horizontal="center"/>
      <protection/>
    </xf>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101"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44" fillId="0" borderId="0">
      <alignment/>
      <protection/>
    </xf>
    <xf numFmtId="245" fontId="0" fillId="0" borderId="0" applyFont="0" applyFill="0" applyBorder="0" applyAlignment="0" applyProtection="0"/>
    <xf numFmtId="246" fontId="100" fillId="0" borderId="0">
      <alignment/>
      <protection/>
    </xf>
    <xf numFmtId="247" fontId="100" fillId="0" borderId="8">
      <alignment/>
      <protection/>
    </xf>
    <xf numFmtId="164" fontId="102" fillId="51" borderId="19">
      <alignment vertical="top"/>
      <protection/>
    </xf>
    <xf numFmtId="0" fontId="103" fillId="52" borderId="8">
      <alignment horizontal="left" vertical="center"/>
      <protection/>
    </xf>
    <xf numFmtId="165" fontId="104" fillId="53" borderId="19">
      <alignment/>
      <protection/>
    </xf>
    <xf numFmtId="164" fontId="83" fillId="0" borderId="19">
      <alignment horizontal="left" vertical="top"/>
      <protection/>
    </xf>
    <xf numFmtId="0" fontId="105" fillId="54" borderId="0">
      <alignment horizontal="left" vertical="center"/>
      <protection/>
    </xf>
    <xf numFmtId="164" fontId="49" fillId="0" borderId="20">
      <alignment horizontal="left" vertical="top"/>
      <protection/>
    </xf>
    <xf numFmtId="0" fontId="106" fillId="0" borderId="20">
      <alignment horizontal="left" vertical="center"/>
      <protection/>
    </xf>
    <xf numFmtId="167" fontId="0" fillId="0" borderId="0" applyFont="0" applyFill="0" applyBorder="0" applyAlignment="0" applyProtection="0"/>
    <xf numFmtId="169" fontId="0"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07"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7" fillId="0" borderId="0">
      <alignment horizontal="left"/>
      <protection/>
    </xf>
    <xf numFmtId="0" fontId="108" fillId="0" borderId="0" applyNumberFormat="0" applyFill="0" applyBorder="0" applyAlignment="0" applyProtection="0"/>
    <xf numFmtId="199" fontId="71" fillId="0" borderId="0">
      <alignment horizontal="right"/>
      <protection/>
    </xf>
    <xf numFmtId="248" fontId="45" fillId="0" borderId="0">
      <alignment/>
      <protection/>
    </xf>
    <xf numFmtId="201" fontId="33" fillId="0" borderId="0">
      <alignment/>
      <protection/>
    </xf>
    <xf numFmtId="199" fontId="64"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0" fontId="5" fillId="0" borderId="0">
      <alignment/>
      <protection/>
    </xf>
    <xf numFmtId="0" fontId="0" fillId="0" borderId="0" applyFont="0" applyFill="0" applyBorder="0" applyAlignment="0" applyProtection="0"/>
    <xf numFmtId="0" fontId="0" fillId="0" borderId="0" applyFont="0" applyFill="0" applyBorder="0" applyAlignment="0" applyProtection="0"/>
    <xf numFmtId="0" fontId="10" fillId="0" borderId="0">
      <alignment vertical="center"/>
      <protection/>
    </xf>
    <xf numFmtId="40" fontId="0" fillId="0" borderId="0" applyFont="0" applyFill="0" applyBorder="0" applyAlignment="0" applyProtection="0"/>
    <xf numFmtId="38"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9" fontId="0" fillId="0" borderId="0" applyFont="0" applyFill="0" applyBorder="0" applyAlignment="0" applyProtection="0"/>
    <xf numFmtId="0" fontId="112" fillId="0" borderId="0">
      <alignment/>
      <protection/>
    </xf>
    <xf numFmtId="249" fontId="0" fillId="0" borderId="0" applyFont="0" applyFill="0" applyBorder="0" applyAlignment="0" applyProtection="0"/>
    <xf numFmtId="250" fontId="0" fillId="0" borderId="0" applyFont="0" applyFill="0" applyBorder="0" applyAlignment="0" applyProtection="0"/>
    <xf numFmtId="251" fontId="0" fillId="0" borderId="0" applyFont="0" applyFill="0" applyBorder="0" applyAlignment="0" applyProtection="0"/>
    <xf numFmtId="252" fontId="0" fillId="0" borderId="0" applyFont="0" applyFill="0" applyBorder="0" applyAlignment="0" applyProtection="0"/>
    <xf numFmtId="0" fontId="113" fillId="0" borderId="0">
      <alignment/>
      <protection/>
    </xf>
    <xf numFmtId="0" fontId="88" fillId="0" borderId="0">
      <alignment/>
      <protection/>
    </xf>
    <xf numFmtId="253" fontId="32" fillId="0" borderId="0">
      <alignment/>
      <protection/>
    </xf>
    <xf numFmtId="181" fontId="31" fillId="0" borderId="0" applyFill="0" applyBorder="0" applyAlignment="0" applyProtection="0"/>
    <xf numFmtId="181" fontId="31" fillId="0" borderId="0" applyFill="0" applyBorder="0" applyAlignment="0" applyProtection="0"/>
    <xf numFmtId="181" fontId="31" fillId="0" borderId="0" applyFill="0" applyBorder="0" applyAlignment="0" applyProtection="0"/>
    <xf numFmtId="181" fontId="31" fillId="0" borderId="0" applyFill="0" applyBorder="0" applyAlignment="0" applyProtection="0"/>
    <xf numFmtId="40" fontId="44" fillId="0" borderId="0">
      <alignment horizontal="right"/>
      <protection/>
    </xf>
    <xf numFmtId="181" fontId="31" fillId="0" borderId="0" applyFill="0" applyBorder="0" applyAlignment="0" applyProtection="0"/>
    <xf numFmtId="181" fontId="31" fillId="0" borderId="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41" fillId="0" borderId="0">
      <alignment/>
      <protection/>
    </xf>
    <xf numFmtId="0" fontId="33" fillId="0" borderId="0">
      <alignment/>
      <protection/>
    </xf>
    <xf numFmtId="207" fontId="0" fillId="0" borderId="0" applyFont="0" applyFill="0" applyBorder="0" applyAlignment="0" applyProtection="0"/>
    <xf numFmtId="167" fontId="0" fillId="0" borderId="0" applyFont="0" applyFill="0" applyBorder="0" applyAlignment="0" applyProtection="0"/>
    <xf numFmtId="254" fontId="0" fillId="0" borderId="0" applyFont="0" applyFill="0" applyBorder="0" applyAlignment="0" applyProtection="0"/>
    <xf numFmtId="170" fontId="0" fillId="0" borderId="0" applyFont="0" applyFill="0" applyBorder="0" applyAlignment="0" applyProtection="0"/>
    <xf numFmtId="0" fontId="2" fillId="0" borderId="0">
      <alignment/>
      <protection/>
    </xf>
    <xf numFmtId="9" fontId="0" fillId="0" borderId="0" applyFont="0" applyFill="0" applyBorder="0" applyAlignment="0" applyProtection="0"/>
    <xf numFmtId="43" fontId="0" fillId="0" borderId="0" applyFont="0" applyFill="0" applyBorder="0" applyAlignment="0" applyProtection="0"/>
    <xf numFmtId="170" fontId="0" fillId="0" borderId="0" applyFont="0" applyFill="0" applyBorder="0" applyAlignment="0" applyProtection="0"/>
    <xf numFmtId="0" fontId="2" fillId="0" borderId="0">
      <alignment/>
      <protection/>
    </xf>
    <xf numFmtId="9" fontId="0" fillId="0" borderId="0" applyFont="0" applyFill="0" applyBorder="0" applyAlignment="0" applyProtection="0"/>
    <xf numFmtId="43" fontId="0" fillId="0" borderId="0" applyFont="0" applyFill="0" applyBorder="0" applyAlignment="0" applyProtection="0"/>
    <xf numFmtId="173" fontId="0" fillId="0" borderId="0" applyFont="0" applyFill="0" applyBorder="0" applyAlignment="0" applyProtection="0"/>
    <xf numFmtId="0" fontId="2" fillId="0" borderId="0">
      <alignment/>
      <protection/>
    </xf>
    <xf numFmtId="176" fontId="2" fillId="0" borderId="0">
      <alignment/>
      <protection/>
    </xf>
    <xf numFmtId="173" fontId="0" fillId="0" borderId="0" applyFont="0" applyFill="0" applyBorder="0" applyAlignment="0" applyProtection="0"/>
    <xf numFmtId="176" fontId="0" fillId="0" borderId="0" applyFont="0" applyFill="0" applyBorder="0" applyAlignment="0" applyProtection="0"/>
    <xf numFmtId="173" fontId="0" fillId="0" borderId="0" applyFont="0" applyFill="0" applyBorder="0" applyAlignment="0" applyProtection="0"/>
    <xf numFmtId="175"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6" fontId="0" fillId="0" borderId="0" applyFont="0" applyFill="0" applyBorder="0" applyAlignment="0" applyProtection="0"/>
    <xf numFmtId="175" fontId="2" fillId="0" borderId="0">
      <alignment/>
      <protection/>
    </xf>
    <xf numFmtId="0" fontId="2" fillId="0" borderId="0">
      <alignment/>
      <protection/>
    </xf>
    <xf numFmtId="175" fontId="2" fillId="0" borderId="0">
      <alignment/>
      <protection/>
    </xf>
    <xf numFmtId="175" fontId="2" fillId="0" borderId="0">
      <alignment/>
      <protection/>
    </xf>
    <xf numFmtId="175" fontId="2" fillId="0" borderId="0">
      <alignment/>
      <protection/>
    </xf>
    <xf numFmtId="9" fontId="0" fillId="0" borderId="0" applyFont="0" applyFill="0" applyBorder="0" applyAlignment="0" applyProtection="0"/>
    <xf numFmtId="170" fontId="0" fillId="0" borderId="0" applyFont="0" applyFill="0" applyBorder="0" applyAlignment="0" applyProtection="0"/>
    <xf numFmtId="170" fontId="0" fillId="0" borderId="0" applyFont="0" applyFill="0" applyBorder="0" applyAlignment="0" applyProtection="0"/>
    <xf numFmtId="0" fontId="2" fillId="0" borderId="0">
      <alignment/>
      <protection/>
    </xf>
    <xf numFmtId="9" fontId="0" fillId="0" borderId="0" applyFont="0" applyFill="0" applyBorder="0" applyAlignment="0" applyProtection="0"/>
    <xf numFmtId="43" fontId="0" fillId="0" borderId="0" applyFont="0" applyFill="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170"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170" fontId="0" fillId="0" borderId="0" applyFont="0" applyFill="0" applyBorder="0" applyAlignment="0" applyProtection="0"/>
    <xf numFmtId="0" fontId="2" fillId="0" borderId="0">
      <alignment/>
      <protection/>
    </xf>
    <xf numFmtId="9" fontId="0" fillId="0" borderId="0" applyFont="0" applyFill="0" applyBorder="0" applyAlignment="0" applyProtection="0"/>
    <xf numFmtId="43" fontId="0" fillId="0" borderId="0" applyFont="0" applyFill="0" applyBorder="0" applyAlignment="0" applyProtection="0"/>
    <xf numFmtId="170" fontId="0" fillId="0" borderId="0" applyFont="0" applyFill="0" applyBorder="0" applyAlignment="0" applyProtection="0"/>
    <xf numFmtId="0" fontId="2" fillId="0" borderId="0">
      <alignment/>
      <protection/>
    </xf>
    <xf numFmtId="9" fontId="0" fillId="0" borderId="0" applyFont="0" applyFill="0" applyBorder="0" applyAlignment="0" applyProtection="0"/>
    <xf numFmtId="43" fontId="0" fillId="0" borderId="0" applyFont="0" applyFill="0" applyBorder="0" applyAlignment="0" applyProtection="0"/>
    <xf numFmtId="0" fontId="2" fillId="0" borderId="0">
      <alignment/>
      <protection/>
    </xf>
  </cellStyleXfs>
  <cellXfs count="508">
    <xf numFmtId="0" fontId="0" fillId="0" borderId="0" xfId="0"/>
    <xf numFmtId="174" fontId="17" fillId="55" borderId="8" xfId="24" applyNumberFormat="1" applyFont="1" applyFill="1" applyBorder="1" applyAlignment="1" applyProtection="1">
      <alignment vertical="center"/>
      <protection hidden="1"/>
    </xf>
    <xf numFmtId="180" fontId="16" fillId="55" borderId="8" xfId="24" applyNumberFormat="1" applyFont="1" applyFill="1" applyBorder="1" applyAlignment="1" applyProtection="1">
      <alignment vertical="center"/>
      <protection hidden="1"/>
    </xf>
    <xf numFmtId="180" fontId="12" fillId="0" borderId="21" xfId="24" applyNumberFormat="1" applyFont="1" applyBorder="1" applyAlignment="1" applyProtection="1">
      <alignment vertical="center"/>
      <protection hidden="1"/>
    </xf>
    <xf numFmtId="180" fontId="12" fillId="0" borderId="22" xfId="24" applyNumberFormat="1" applyFont="1" applyBorder="1" applyAlignment="1" applyProtection="1">
      <alignment vertical="center"/>
      <protection hidden="1"/>
    </xf>
    <xf numFmtId="176" fontId="5" fillId="0" borderId="0" xfId="20" applyNumberFormat="1" applyFont="1" applyFill="1" applyBorder="1" applyAlignment="1" applyProtection="1">
      <alignment horizontal="right" vertical="center"/>
      <protection hidden="1"/>
    </xf>
    <xf numFmtId="1" fontId="5" fillId="55" borderId="8" xfId="24" applyNumberFormat="1" applyFill="1" applyBorder="1" applyAlignment="1" applyProtection="1">
      <alignment vertical="center"/>
      <protection hidden="1"/>
    </xf>
    <xf numFmtId="176" fontId="14" fillId="55" borderId="8" xfId="20" applyNumberFormat="1" applyFont="1" applyFill="1" applyBorder="1" applyAlignment="1" applyProtection="1">
      <alignment vertical="center"/>
      <protection hidden="1"/>
    </xf>
    <xf numFmtId="180" fontId="5" fillId="56" borderId="11" xfId="24" applyNumberFormat="1" applyFill="1" applyBorder="1" applyAlignment="1" applyProtection="1">
      <alignment vertical="center"/>
      <protection locked="0"/>
    </xf>
    <xf numFmtId="176" fontId="5" fillId="56" borderId="11" xfId="20" applyNumberFormat="1" applyFont="1" applyFill="1" applyBorder="1" applyAlignment="1" applyProtection="1">
      <alignment horizontal="right" vertical="center"/>
      <protection locked="0"/>
    </xf>
    <xf numFmtId="176" fontId="5" fillId="0" borderId="11" xfId="20" applyNumberFormat="1" applyFont="1" applyFill="1" applyBorder="1" applyAlignment="1" applyProtection="1">
      <alignment horizontal="right" vertical="center"/>
      <protection hidden="1"/>
    </xf>
    <xf numFmtId="176" fontId="5" fillId="0" borderId="11" xfId="20" applyNumberFormat="1" applyFont="1" applyFill="1" applyBorder="1" applyAlignment="1" applyProtection="1">
      <alignment horizontal="left" vertical="center" wrapText="1"/>
      <protection locked="0"/>
    </xf>
    <xf numFmtId="180" fontId="5" fillId="56" borderId="21" xfId="24" applyNumberFormat="1" applyFill="1" applyBorder="1" applyAlignment="1" applyProtection="1">
      <alignment vertical="center"/>
      <protection locked="0"/>
    </xf>
    <xf numFmtId="176" fontId="5" fillId="0" borderId="21" xfId="20" applyNumberFormat="1" applyFont="1" applyFill="1" applyBorder="1" applyAlignment="1" applyProtection="1">
      <alignment horizontal="right" vertical="center"/>
      <protection locked="0"/>
    </xf>
    <xf numFmtId="176" fontId="5" fillId="56" borderId="21" xfId="20" applyNumberFormat="1" applyFont="1" applyFill="1" applyBorder="1" applyAlignment="1" applyProtection="1">
      <alignment horizontal="right" vertical="center"/>
      <protection locked="0"/>
    </xf>
    <xf numFmtId="176" fontId="5" fillId="0" borderId="21" xfId="20" applyNumberFormat="1" applyFont="1" applyFill="1" applyBorder="1" applyAlignment="1" applyProtection="1">
      <alignment horizontal="right" vertical="center"/>
      <protection hidden="1"/>
    </xf>
    <xf numFmtId="176" fontId="5" fillId="0" borderId="21" xfId="20" applyNumberFormat="1" applyFont="1" applyFill="1" applyBorder="1" applyAlignment="1" applyProtection="1">
      <alignment horizontal="left" vertical="center" wrapText="1"/>
      <protection locked="0"/>
    </xf>
    <xf numFmtId="180" fontId="5" fillId="56" borderId="22" xfId="24" applyNumberFormat="1" applyFill="1" applyBorder="1" applyAlignment="1" applyProtection="1">
      <alignment vertical="center"/>
      <protection locked="0"/>
    </xf>
    <xf numFmtId="176" fontId="5" fillId="56" borderId="22" xfId="20" applyNumberFormat="1" applyFont="1" applyFill="1" applyBorder="1" applyAlignment="1" applyProtection="1">
      <alignment horizontal="right" vertical="center"/>
      <protection locked="0"/>
    </xf>
    <xf numFmtId="176" fontId="5" fillId="0" borderId="22" xfId="20" applyNumberFormat="1" applyFont="1" applyFill="1" applyBorder="1" applyAlignment="1" applyProtection="1">
      <alignment horizontal="right" vertical="center"/>
      <protection hidden="1"/>
    </xf>
    <xf numFmtId="180" fontId="12" fillId="0" borderId="11" xfId="24" applyNumberFormat="1" applyFont="1" applyBorder="1" applyAlignment="1" applyProtection="1">
      <alignment vertical="center"/>
      <protection hidden="1"/>
    </xf>
    <xf numFmtId="176" fontId="5" fillId="0" borderId="22" xfId="20" applyNumberFormat="1" applyFont="1" applyFill="1" applyBorder="1" applyAlignment="1" applyProtection="1">
      <alignment horizontal="left" vertical="center" wrapText="1"/>
      <protection locked="0"/>
    </xf>
    <xf numFmtId="0" fontId="0" fillId="0" borderId="0" xfId="0" applyAlignment="1">
      <alignment horizontal="right"/>
    </xf>
    <xf numFmtId="10" fontId="0" fillId="56" borderId="23" xfId="21" applyNumberFormat="1" applyFont="1" applyFill="1" applyBorder="1"/>
    <xf numFmtId="0" fontId="12" fillId="0" borderId="0" xfId="0" applyFont="1"/>
    <xf numFmtId="0" fontId="13" fillId="0" borderId="0" xfId="2992" applyFont="1">
      <alignment/>
      <protection/>
    </xf>
    <xf numFmtId="0" fontId="12" fillId="0" borderId="0" xfId="2992" applyFont="1">
      <alignment/>
      <protection/>
    </xf>
    <xf numFmtId="14" fontId="12" fillId="0" borderId="0" xfId="2991" applyNumberFormat="1" applyFont="1" applyAlignment="1">
      <alignment horizontal="right"/>
    </xf>
    <xf numFmtId="0" fontId="12" fillId="56" borderId="0" xfId="2992" applyFont="1" applyFill="1">
      <alignment/>
      <protection/>
    </xf>
    <xf numFmtId="0" fontId="13" fillId="0" borderId="0" xfId="2992" applyFont="1">
      <alignment/>
      <protection/>
    </xf>
    <xf numFmtId="176" fontId="12" fillId="0" borderId="0" xfId="2991" applyNumberFormat="1" applyFont="1"/>
    <xf numFmtId="176" fontId="12" fillId="0" borderId="0" xfId="20" applyNumberFormat="1" applyFont="1"/>
    <xf numFmtId="176" fontId="12" fillId="0" borderId="0" xfId="2991" applyNumberFormat="1" applyFont="1" applyBorder="1"/>
    <xf numFmtId="0" fontId="14" fillId="0" borderId="0" xfId="2992" applyFont="1">
      <alignment/>
      <protection/>
    </xf>
    <xf numFmtId="0" fontId="5" fillId="0" borderId="0" xfId="2992" applyFont="1">
      <alignment/>
      <protection/>
    </xf>
    <xf numFmtId="176" fontId="17" fillId="0" borderId="0" xfId="2991" applyNumberFormat="1" applyFont="1" applyBorder="1" applyAlignment="1">
      <alignment horizontal="center"/>
    </xf>
    <xf numFmtId="176" fontId="17" fillId="0" borderId="0" xfId="2991" applyNumberFormat="1" applyFont="1" applyFill="1" applyBorder="1" applyAlignment="1">
      <alignment horizontal="center"/>
    </xf>
    <xf numFmtId="0" fontId="17" fillId="0" borderId="0" xfId="2992" applyFont="1" applyAlignment="1">
      <alignment horizontal="center"/>
      <protection/>
    </xf>
    <xf numFmtId="176" fontId="5" fillId="0" borderId="0" xfId="2991" applyNumberFormat="1" applyFont="1" applyBorder="1" applyAlignment="1">
      <alignment horizontal="left"/>
    </xf>
    <xf numFmtId="10" fontId="5" fillId="0" borderId="0" xfId="21" applyNumberFormat="1" applyFont="1" applyFill="1" applyBorder="1"/>
    <xf numFmtId="14" fontId="12" fillId="0" borderId="0" xfId="2992" applyNumberFormat="1" applyFont="1">
      <alignment/>
      <protection/>
    </xf>
    <xf numFmtId="10" fontId="5" fillId="0" borderId="0" xfId="21" applyNumberFormat="1" applyFont="1" applyFill="1" applyBorder="1" quotePrefix="1"/>
    <xf numFmtId="0" fontId="15" fillId="0" borderId="0" xfId="2992" applyFont="1">
      <alignment/>
      <protection/>
    </xf>
    <xf numFmtId="176" fontId="15" fillId="0" borderId="0" xfId="2991" applyNumberFormat="1" applyFont="1"/>
    <xf numFmtId="0" fontId="13" fillId="0" borderId="8" xfId="0" applyFont="1" applyBorder="1" applyAlignment="1">
      <alignment vertical="center"/>
    </xf>
    <xf numFmtId="0" fontId="13" fillId="0" borderId="8" xfId="0" applyFont="1" applyBorder="1" applyAlignment="1">
      <alignment horizontal="center" vertical="center"/>
    </xf>
    <xf numFmtId="0" fontId="12" fillId="0" borderId="8" xfId="0" applyFont="1" applyBorder="1"/>
    <xf numFmtId="0" fontId="12" fillId="0" borderId="0" xfId="0" applyFont="1" applyAlignment="1">
      <alignment horizontal="right"/>
    </xf>
    <xf numFmtId="0" fontId="16" fillId="0" borderId="0" xfId="0" applyFont="1"/>
    <xf numFmtId="176" fontId="115" fillId="21" borderId="0" xfId="2991" applyNumberFormat="1" applyFont="1" applyFill="1" applyAlignment="1">
      <alignment horizontal="center" vertical="center" wrapText="1"/>
    </xf>
    <xf numFmtId="170" fontId="115" fillId="21" borderId="0" xfId="2991" applyFont="1" applyFill="1" applyAlignment="1">
      <alignment horizontal="center" vertical="center" wrapText="1"/>
    </xf>
    <xf numFmtId="257" fontId="115" fillId="21" borderId="0" xfId="2991" applyNumberFormat="1" applyFont="1" applyFill="1" applyAlignment="1">
      <alignment horizontal="center" vertical="center" wrapText="1"/>
    </xf>
    <xf numFmtId="0" fontId="12" fillId="0" borderId="0" xfId="2992" applyFont="1" applyAlignment="1">
      <alignment horizontal="center" vertical="center"/>
      <protection/>
    </xf>
    <xf numFmtId="176" fontId="12" fillId="0" borderId="0" xfId="0" applyNumberFormat="1" applyFont="1"/>
    <xf numFmtId="9" fontId="12" fillId="0" borderId="0" xfId="2992" applyNumberFormat="1" applyFont="1">
      <alignment/>
      <protection/>
    </xf>
    <xf numFmtId="176" fontId="12" fillId="56" borderId="0" xfId="20" applyNumberFormat="1" applyFont="1" applyFill="1"/>
    <xf numFmtId="14" fontId="12" fillId="56" borderId="0" xfId="2992" applyNumberFormat="1" applyFont="1" applyFill="1">
      <alignment/>
      <protection/>
    </xf>
    <xf numFmtId="14" fontId="12" fillId="0" borderId="0" xfId="38" applyNumberFormat="1" applyFont="1" applyFill="1" applyBorder="1"/>
    <xf numFmtId="1" fontId="12" fillId="0" borderId="0" xfId="2992" applyNumberFormat="1" applyFont="1">
      <alignment/>
      <protection/>
    </xf>
    <xf numFmtId="256" fontId="12" fillId="0" borderId="0" xfId="2993" applyNumberFormat="1" applyFont="1" applyFill="1" applyBorder="1"/>
    <xf numFmtId="176" fontId="12" fillId="0" borderId="0" xfId="2991" applyNumberFormat="1" applyFont="1" applyFill="1"/>
    <xf numFmtId="3" fontId="13" fillId="0" borderId="0" xfId="2992" applyNumberFormat="1" applyFont="1">
      <alignment/>
      <protection/>
    </xf>
    <xf numFmtId="14" fontId="13" fillId="0" borderId="0" xfId="2992" applyNumberFormat="1" applyFont="1">
      <alignment/>
      <protection/>
    </xf>
    <xf numFmtId="10" fontId="13" fillId="0" borderId="0" xfId="2993" applyNumberFormat="1" applyFont="1" applyFill="1" applyBorder="1"/>
    <xf numFmtId="176" fontId="13" fillId="0" borderId="0" xfId="2993" applyNumberFormat="1" applyFont="1" applyFill="1" applyBorder="1"/>
    <xf numFmtId="176" fontId="13" fillId="0" borderId="0" xfId="2991" applyNumberFormat="1" applyFont="1" applyFill="1"/>
    <xf numFmtId="10" fontId="12" fillId="56" borderId="8" xfId="0" applyNumberFormat="1" applyFont="1" applyFill="1" applyBorder="1"/>
    <xf numFmtId="0" fontId="14" fillId="0" borderId="0" xfId="2992" applyFont="1">
      <alignment/>
      <protection/>
    </xf>
    <xf numFmtId="2" fontId="12" fillId="0" borderId="0" xfId="2992" applyNumberFormat="1" applyFont="1">
      <alignment/>
      <protection/>
    </xf>
    <xf numFmtId="176" fontId="12" fillId="0" borderId="0" xfId="20" applyNumberFormat="1" applyFont="1" applyFill="1"/>
    <xf numFmtId="9" fontId="13" fillId="0" borderId="0" xfId="2992" applyNumberFormat="1" applyFont="1">
      <alignment/>
      <protection/>
    </xf>
    <xf numFmtId="176" fontId="13" fillId="0" borderId="0" xfId="20" applyNumberFormat="1" applyFont="1" applyFill="1"/>
    <xf numFmtId="0" fontId="12" fillId="0" borderId="0" xfId="2988" applyFont="1">
      <alignment/>
      <protection/>
    </xf>
    <xf numFmtId="0" fontId="13" fillId="0" borderId="0" xfId="2988" applyFont="1">
      <alignment/>
      <protection/>
    </xf>
    <xf numFmtId="176" fontId="12" fillId="0" borderId="0" xfId="2987" applyNumberFormat="1" applyFont="1" applyFill="1"/>
    <xf numFmtId="256" fontId="12" fillId="56" borderId="8" xfId="0" applyNumberFormat="1" applyFont="1" applyFill="1" applyBorder="1"/>
    <xf numFmtId="10" fontId="5" fillId="56" borderId="8" xfId="0" applyNumberFormat="1" applyFont="1" applyFill="1" applyBorder="1"/>
    <xf numFmtId="10" fontId="12" fillId="0" borderId="0" xfId="21" applyNumberFormat="1" applyFont="1" applyFill="1" applyBorder="1" applyProtection="1">
      <protection locked="0"/>
    </xf>
    <xf numFmtId="176" fontId="12" fillId="0" borderId="0" xfId="2991" applyNumberFormat="1" applyFont="1" applyFill="1" applyBorder="1"/>
    <xf numFmtId="257" fontId="115" fillId="0" borderId="0" xfId="2991" applyNumberFormat="1" applyFont="1" applyFill="1" applyAlignment="1">
      <alignment horizontal="center" vertical="center" wrapText="1"/>
    </xf>
    <xf numFmtId="0" fontId="13" fillId="56" borderId="23" xfId="22" applyFont="1" applyFill="1" applyBorder="1" applyAlignment="1" applyProtection="1">
      <alignment horizontal="center" vertical="center"/>
      <protection locked="0"/>
    </xf>
    <xf numFmtId="0" fontId="13" fillId="0" borderId="0" xfId="0" applyFont="1" applyAlignment="1">
      <alignment vertical="center"/>
    </xf>
    <xf numFmtId="0" fontId="13" fillId="0" borderId="0" xfId="0" applyFont="1" applyAlignment="1">
      <alignment horizontal="center" vertical="center"/>
    </xf>
    <xf numFmtId="10" fontId="12" fillId="0" borderId="0" xfId="0" applyNumberFormat="1" applyFont="1"/>
    <xf numFmtId="256" fontId="12" fillId="0" borderId="0" xfId="0" applyNumberFormat="1" applyFont="1"/>
    <xf numFmtId="259" fontId="12" fillId="56" borderId="8" xfId="0" applyNumberFormat="1" applyFont="1" applyFill="1" applyBorder="1"/>
    <xf numFmtId="259" fontId="12" fillId="0" borderId="0" xfId="2992" applyNumberFormat="1" applyFont="1">
      <alignment/>
      <protection/>
    </xf>
    <xf numFmtId="259" fontId="12" fillId="0" borderId="0" xfId="0" applyNumberFormat="1" applyFont="1"/>
    <xf numFmtId="259" fontId="13" fillId="0" borderId="0" xfId="0" applyNumberFormat="1" applyFont="1" applyAlignment="1">
      <alignment horizontal="center" vertical="center"/>
    </xf>
    <xf numFmtId="259" fontId="12" fillId="0" borderId="0" xfId="2991" applyNumberFormat="1" applyFont="1" applyFill="1" applyBorder="1"/>
    <xf numFmtId="259" fontId="12" fillId="0" borderId="0" xfId="2988" applyNumberFormat="1" applyFont="1">
      <alignment/>
      <protection/>
    </xf>
    <xf numFmtId="259" fontId="13" fillId="0" borderId="8" xfId="0" applyNumberFormat="1" applyFont="1" applyBorder="1" applyAlignment="1">
      <alignment horizontal="center" vertical="center"/>
    </xf>
    <xf numFmtId="259" fontId="12" fillId="0" borderId="8" xfId="0" applyNumberFormat="1" applyFont="1" applyBorder="1"/>
    <xf numFmtId="14" fontId="13" fillId="0" borderId="0" xfId="2988" applyNumberFormat="1" applyFont="1">
      <alignment/>
      <protection/>
    </xf>
    <xf numFmtId="14" fontId="13" fillId="0" borderId="0" xfId="2988" applyNumberFormat="1" applyFont="1">
      <alignment/>
      <protection/>
    </xf>
    <xf numFmtId="14" fontId="13" fillId="0" borderId="0" xfId="2991" applyNumberFormat="1" applyFont="1" applyAlignment="1">
      <alignment horizontal="right"/>
    </xf>
    <xf numFmtId="260" fontId="0" fillId="57" borderId="0" xfId="20" applyNumberFormat="1" applyFont="1" applyFill="1" applyAlignment="1">
      <alignment horizontal="center"/>
    </xf>
    <xf numFmtId="0" fontId="116" fillId="0" borderId="0" xfId="0" applyFont="1"/>
    <xf numFmtId="0" fontId="117" fillId="0" borderId="0" xfId="26" applyFont="1" applyAlignment="1" applyProtection="1">
      <alignment vertical="center"/>
      <protection locked="0"/>
    </xf>
    <xf numFmtId="0" fontId="117" fillId="0" borderId="0" xfId="26" applyFont="1" applyProtection="1">
      <alignment/>
      <protection locked="0"/>
    </xf>
    <xf numFmtId="0" fontId="0" fillId="0" borderId="0" xfId="26" applyFont="1" applyProtection="1">
      <alignment/>
      <protection hidden="1"/>
    </xf>
    <xf numFmtId="0" fontId="118" fillId="57" borderId="0" xfId="26" applyFont="1" applyFill="1" applyAlignment="1" applyProtection="1">
      <alignment vertical="center" wrapText="1"/>
      <protection hidden="1"/>
    </xf>
    <xf numFmtId="14" fontId="0" fillId="0" borderId="0" xfId="25" applyNumberFormat="1" applyFont="1" applyProtection="1">
      <protection hidden="1"/>
    </xf>
    <xf numFmtId="14" fontId="0" fillId="0" borderId="0" xfId="26" applyNumberFormat="1" applyFont="1" applyProtection="1">
      <alignment/>
      <protection hidden="1"/>
    </xf>
    <xf numFmtId="0" fontId="117" fillId="56" borderId="0" xfId="2992" applyFont="1" applyFill="1">
      <alignment/>
      <protection/>
    </xf>
    <xf numFmtId="0" fontId="119" fillId="56" borderId="0" xfId="0" applyFont="1" applyFill="1"/>
    <xf numFmtId="0" fontId="119" fillId="0" borderId="0" xfId="0" applyFont="1"/>
    <xf numFmtId="175" fontId="0" fillId="0" borderId="0" xfId="25" applyNumberFormat="1" applyFont="1" applyProtection="1">
      <protection hidden="1"/>
    </xf>
    <xf numFmtId="0" fontId="120" fillId="57" borderId="0" xfId="26" applyFont="1" applyFill="1" applyAlignment="1" applyProtection="1">
      <alignment vertical="center" wrapText="1"/>
      <protection hidden="1"/>
    </xf>
    <xf numFmtId="0" fontId="117" fillId="0" borderId="0" xfId="26" applyFont="1" applyProtection="1">
      <alignment/>
      <protection hidden="1"/>
    </xf>
    <xf numFmtId="0" fontId="117" fillId="57" borderId="0" xfId="26" applyFont="1" applyFill="1" applyAlignment="1" applyProtection="1">
      <alignment horizontal="center" vertical="center"/>
      <protection hidden="1"/>
    </xf>
    <xf numFmtId="0" fontId="117" fillId="0" borderId="0" xfId="26" applyFont="1" applyAlignment="1" applyProtection="1">
      <alignment horizontal="center" vertical="center"/>
      <protection hidden="1"/>
    </xf>
    <xf numFmtId="0" fontId="120" fillId="57" borderId="0" xfId="26" applyFont="1" applyFill="1" applyAlignment="1" applyProtection="1">
      <alignment vertical="center"/>
      <protection hidden="1"/>
    </xf>
    <xf numFmtId="0" fontId="120" fillId="55" borderId="8" xfId="26" applyFont="1" applyFill="1" applyBorder="1" applyProtection="1">
      <alignment/>
      <protection hidden="1"/>
    </xf>
    <xf numFmtId="0" fontId="120" fillId="55" borderId="8" xfId="26" applyFont="1" applyFill="1" applyBorder="1" applyAlignment="1" applyProtection="1">
      <alignment wrapText="1"/>
      <protection hidden="1"/>
    </xf>
    <xf numFmtId="0" fontId="117" fillId="57" borderId="0" xfId="26" applyFont="1" applyFill="1" applyAlignment="1" applyProtection="1">
      <alignment vertical="center"/>
      <protection hidden="1"/>
    </xf>
    <xf numFmtId="0" fontId="118" fillId="57" borderId="0" xfId="26" applyFont="1" applyFill="1" applyAlignment="1" applyProtection="1">
      <alignment horizontal="right" vertical="center" wrapText="1"/>
      <protection hidden="1"/>
    </xf>
    <xf numFmtId="180" fontId="121" fillId="0" borderId="0" xfId="24" applyNumberFormat="1" applyFont="1" applyAlignment="1" applyProtection="1">
      <alignment vertical="center"/>
      <protection locked="0"/>
    </xf>
    <xf numFmtId="0" fontId="118" fillId="0" borderId="0" xfId="26" applyFont="1" applyProtection="1">
      <alignment/>
      <protection hidden="1"/>
    </xf>
    <xf numFmtId="0" fontId="117" fillId="0" borderId="0" xfId="22" applyFont="1" applyAlignment="1" applyProtection="1">
      <alignment horizontal="center" vertical="center"/>
      <protection locked="0"/>
    </xf>
    <xf numFmtId="0" fontId="117" fillId="0" borderId="8" xfId="22" applyFont="1" applyBorder="1" applyAlignment="1" applyProtection="1">
      <alignment horizontal="center" vertical="center"/>
      <protection locked="0"/>
    </xf>
    <xf numFmtId="0" fontId="0" fillId="12" borderId="0" xfId="26" applyFont="1" applyFill="1" applyProtection="1">
      <alignment/>
      <protection hidden="1"/>
    </xf>
    <xf numFmtId="14" fontId="0" fillId="56" borderId="0" xfId="26" applyNumberFormat="1" applyFont="1" applyFill="1" applyProtection="1">
      <alignment/>
      <protection hidden="1"/>
    </xf>
    <xf numFmtId="9" fontId="0" fillId="56" borderId="0" xfId="21" applyFont="1" applyFill="1" applyProtection="1">
      <protection hidden="1"/>
    </xf>
    <xf numFmtId="176" fontId="0" fillId="0" borderId="0" xfId="20" applyNumberFormat="1" applyFont="1" applyBorder="1" applyAlignment="1" applyProtection="1">
      <alignment horizontal="right"/>
      <protection hidden="1"/>
    </xf>
    <xf numFmtId="0" fontId="0" fillId="0" borderId="0" xfId="0" applyFont="1"/>
    <xf numFmtId="0" fontId="0" fillId="0" borderId="17" xfId="26" applyFont="1" applyBorder="1" applyProtection="1">
      <alignment/>
      <protection hidden="1"/>
    </xf>
    <xf numFmtId="0" fontId="117" fillId="0" borderId="4" xfId="26" applyFont="1" applyBorder="1" applyAlignment="1" applyProtection="1">
      <alignment vertical="center"/>
      <protection hidden="1"/>
    </xf>
    <xf numFmtId="0" fontId="0" fillId="0" borderId="4" xfId="26" applyFont="1" applyBorder="1" applyAlignment="1" applyProtection="1">
      <alignment vertical="center"/>
      <protection hidden="1"/>
    </xf>
    <xf numFmtId="0" fontId="0" fillId="0" borderId="24" xfId="26" applyFont="1" applyBorder="1" applyAlignment="1" applyProtection="1">
      <alignment vertical="center"/>
      <protection hidden="1"/>
    </xf>
    <xf numFmtId="0" fontId="117" fillId="56" borderId="8" xfId="22" applyFont="1" applyFill="1" applyBorder="1" applyAlignment="1" applyProtection="1">
      <alignment horizontal="center" vertical="center"/>
      <protection locked="0"/>
    </xf>
    <xf numFmtId="0" fontId="120" fillId="55" borderId="8" xfId="26" applyFont="1" applyFill="1" applyBorder="1" applyAlignment="1" applyProtection="1">
      <alignment vertical="center"/>
      <protection hidden="1"/>
    </xf>
    <xf numFmtId="0" fontId="120" fillId="55" borderId="8" xfId="26" applyFont="1" applyFill="1" applyBorder="1" applyAlignment="1" applyProtection="1">
      <alignment horizontal="left" wrapText="1"/>
      <protection hidden="1"/>
    </xf>
    <xf numFmtId="180" fontId="117" fillId="0" borderId="0" xfId="24" applyNumberFormat="1" applyFont="1" applyAlignment="1" applyProtection="1">
      <alignment horizontal="right" vertical="center"/>
      <protection hidden="1"/>
    </xf>
    <xf numFmtId="0" fontId="0" fillId="0" borderId="17" xfId="26" applyFont="1" applyBorder="1" applyAlignment="1" applyProtection="1">
      <alignment vertical="center"/>
      <protection hidden="1"/>
    </xf>
    <xf numFmtId="0" fontId="117" fillId="56" borderId="19" xfId="22" applyFont="1" applyFill="1" applyBorder="1" applyAlignment="1" applyProtection="1">
      <alignment horizontal="center" vertical="center"/>
      <protection locked="0"/>
    </xf>
    <xf numFmtId="9" fontId="120" fillId="0" borderId="8" xfId="26" applyNumberFormat="1" applyFont="1" applyBorder="1" applyProtection="1">
      <alignment/>
      <protection hidden="1"/>
    </xf>
    <xf numFmtId="0" fontId="120" fillId="0" borderId="0" xfId="26" applyFont="1" applyProtection="1">
      <alignment/>
      <protection hidden="1"/>
    </xf>
    <xf numFmtId="0" fontId="0" fillId="0" borderId="0" xfId="26" applyFont="1" applyAlignment="1" applyProtection="1">
      <alignment horizontal="right"/>
      <protection hidden="1"/>
    </xf>
    <xf numFmtId="0" fontId="117" fillId="57" borderId="11" xfId="22" applyFont="1" applyFill="1" applyBorder="1" applyAlignment="1" applyProtection="1">
      <alignment horizontal="right" vertical="center" indent="1"/>
      <protection hidden="1"/>
    </xf>
    <xf numFmtId="0" fontId="117" fillId="57" borderId="25" xfId="22" applyFont="1" applyFill="1" applyBorder="1" applyAlignment="1" applyProtection="1">
      <alignment vertical="center"/>
      <protection hidden="1"/>
    </xf>
    <xf numFmtId="0" fontId="117" fillId="57" borderId="26" xfId="22" applyFont="1" applyFill="1" applyBorder="1" applyAlignment="1" applyProtection="1">
      <alignment vertical="center"/>
      <protection hidden="1"/>
    </xf>
    <xf numFmtId="0" fontId="117" fillId="57" borderId="27" xfId="22" applyFont="1" applyFill="1" applyBorder="1" applyAlignment="1" applyProtection="1">
      <alignment vertical="center"/>
      <protection hidden="1"/>
    </xf>
    <xf numFmtId="0" fontId="117" fillId="56" borderId="11" xfId="22" applyFont="1" applyFill="1" applyBorder="1" applyAlignment="1" applyProtection="1">
      <alignment horizontal="right" vertical="center"/>
      <protection locked="0"/>
    </xf>
    <xf numFmtId="256" fontId="120" fillId="0" borderId="8" xfId="26" applyNumberFormat="1" applyFont="1" applyBorder="1" applyProtection="1">
      <alignment/>
      <protection hidden="1"/>
    </xf>
    <xf numFmtId="176" fontId="0" fillId="0" borderId="0" xfId="20" applyNumberFormat="1" applyFont="1" applyFill="1" applyBorder="1" applyProtection="1">
      <protection hidden="1"/>
    </xf>
    <xf numFmtId="0" fontId="117" fillId="57" borderId="21" xfId="22" applyFont="1" applyFill="1" applyBorder="1" applyAlignment="1" applyProtection="1">
      <alignment horizontal="right" vertical="center" indent="1"/>
      <protection hidden="1"/>
    </xf>
    <xf numFmtId="0" fontId="117" fillId="57" borderId="28" xfId="22" applyFont="1" applyFill="1" applyBorder="1" applyAlignment="1" applyProtection="1">
      <alignment vertical="center"/>
      <protection hidden="1"/>
    </xf>
    <xf numFmtId="0" fontId="117" fillId="57" borderId="29" xfId="22" applyFont="1" applyFill="1" applyBorder="1" applyAlignment="1" applyProtection="1">
      <alignment vertical="center"/>
      <protection hidden="1"/>
    </xf>
    <xf numFmtId="0" fontId="117" fillId="57" borderId="30" xfId="22" applyFont="1" applyFill="1" applyBorder="1" applyAlignment="1" applyProtection="1">
      <alignment vertical="center"/>
      <protection hidden="1"/>
    </xf>
    <xf numFmtId="0" fontId="117" fillId="56" borderId="21" xfId="22" applyFont="1" applyFill="1" applyBorder="1" applyAlignment="1" applyProtection="1">
      <alignment horizontal="right" vertical="center"/>
      <protection locked="0"/>
    </xf>
    <xf numFmtId="0" fontId="118" fillId="56" borderId="0" xfId="26" applyFont="1" applyFill="1" applyProtection="1">
      <alignment/>
      <protection hidden="1"/>
    </xf>
    <xf numFmtId="0" fontId="0" fillId="56" borderId="0" xfId="26" applyFont="1" applyFill="1" applyProtection="1">
      <alignment/>
      <protection hidden="1"/>
    </xf>
    <xf numFmtId="0" fontId="0" fillId="57" borderId="21" xfId="22" applyFont="1" applyFill="1" applyBorder="1" applyAlignment="1" applyProtection="1">
      <alignment vertical="center"/>
      <protection hidden="1"/>
    </xf>
    <xf numFmtId="0" fontId="123" fillId="0" borderId="0" xfId="26" applyFont="1" applyProtection="1">
      <alignment/>
      <protection hidden="1"/>
    </xf>
    <xf numFmtId="176" fontId="124" fillId="57" borderId="0" xfId="20" applyNumberFormat="1" applyFont="1" applyFill="1" applyProtection="1">
      <protection hidden="1"/>
    </xf>
    <xf numFmtId="0" fontId="0" fillId="57" borderId="21" xfId="22" applyFont="1" applyFill="1" applyBorder="1" applyAlignment="1" applyProtection="1">
      <alignment horizontal="right" vertical="center" indent="1"/>
      <protection hidden="1"/>
    </xf>
    <xf numFmtId="0" fontId="0" fillId="57" borderId="28" xfId="22" applyFont="1" applyFill="1" applyBorder="1" applyAlignment="1" applyProtection="1">
      <alignment vertical="center"/>
      <protection hidden="1"/>
    </xf>
    <xf numFmtId="0" fontId="0" fillId="57" borderId="29" xfId="22" applyFont="1" applyFill="1" applyBorder="1" applyAlignment="1" applyProtection="1">
      <alignment vertical="center"/>
      <protection hidden="1"/>
    </xf>
    <xf numFmtId="0" fontId="0" fillId="57" borderId="30" xfId="22" applyFont="1" applyFill="1" applyBorder="1" applyAlignment="1" applyProtection="1">
      <alignment vertical="center"/>
      <protection hidden="1"/>
    </xf>
    <xf numFmtId="2" fontId="0" fillId="56" borderId="21" xfId="22" applyNumberFormat="1" applyFont="1" applyFill="1" applyBorder="1" applyAlignment="1" applyProtection="1">
      <alignment horizontal="right" vertical="center"/>
      <protection locked="0"/>
    </xf>
    <xf numFmtId="176" fontId="0" fillId="0" borderId="0" xfId="20" applyNumberFormat="1" applyFont="1" applyProtection="1">
      <protection hidden="1"/>
    </xf>
    <xf numFmtId="14" fontId="0" fillId="0" borderId="0" xfId="26" applyNumberFormat="1" applyFont="1" applyAlignment="1" applyProtection="1">
      <alignment horizontal="left"/>
      <protection hidden="1"/>
    </xf>
    <xf numFmtId="0" fontId="0" fillId="0" borderId="0" xfId="26" applyFont="1" applyAlignment="1" applyProtection="1">
      <alignment horizontal="left"/>
      <protection hidden="1"/>
    </xf>
    <xf numFmtId="176" fontId="0" fillId="0" borderId="0" xfId="26" applyNumberFormat="1" applyFont="1" applyProtection="1">
      <alignment/>
      <protection hidden="1"/>
    </xf>
    <xf numFmtId="0" fontId="125" fillId="57" borderId="21" xfId="22" applyFont="1" applyFill="1" applyBorder="1" applyAlignment="1" applyProtection="1">
      <alignment horizontal="right" vertical="center" indent="1"/>
      <protection hidden="1"/>
    </xf>
    <xf numFmtId="0" fontId="126" fillId="57" borderId="29" xfId="22" applyFont="1" applyFill="1" applyBorder="1" applyAlignment="1" applyProtection="1">
      <alignment vertical="center"/>
      <protection hidden="1"/>
    </xf>
    <xf numFmtId="0" fontId="126" fillId="57" borderId="30" xfId="22" applyFont="1" applyFill="1" applyBorder="1" applyAlignment="1" applyProtection="1">
      <alignment vertical="center"/>
      <protection hidden="1"/>
    </xf>
    <xf numFmtId="3" fontId="117" fillId="0" borderId="21" xfId="22" applyNumberFormat="1" applyFont="1" applyBorder="1" applyAlignment="1" applyProtection="1">
      <alignment horizontal="right" vertical="center"/>
      <protection hidden="1"/>
    </xf>
    <xf numFmtId="0" fontId="0" fillId="57" borderId="0" xfId="26" applyFont="1" applyFill="1" applyAlignment="1" applyProtection="1">
      <alignment vertical="center"/>
      <protection hidden="1"/>
    </xf>
    <xf numFmtId="9" fontId="0" fillId="0" borderId="0" xfId="26" applyNumberFormat="1" applyFont="1" applyProtection="1">
      <alignment/>
      <protection hidden="1"/>
    </xf>
    <xf numFmtId="0" fontId="120" fillId="55" borderId="0" xfId="26" applyFont="1" applyFill="1" applyAlignment="1" applyProtection="1">
      <alignment horizontal="left" vertical="center" wrapText="1"/>
      <protection hidden="1"/>
    </xf>
    <xf numFmtId="0" fontId="118" fillId="55" borderId="0" xfId="26" applyFont="1" applyFill="1" applyAlignment="1" applyProtection="1">
      <alignment horizontal="center" vertical="center"/>
      <protection hidden="1"/>
    </xf>
    <xf numFmtId="0" fontId="126" fillId="57" borderId="21" xfId="22" applyFont="1" applyFill="1" applyBorder="1" applyAlignment="1" applyProtection="1">
      <alignment horizontal="right" vertical="center" indent="1"/>
      <protection hidden="1"/>
    </xf>
    <xf numFmtId="0" fontId="125" fillId="57" borderId="29" xfId="22" applyFont="1" applyFill="1" applyBorder="1" applyAlignment="1" applyProtection="1">
      <alignment vertical="center"/>
      <protection hidden="1"/>
    </xf>
    <xf numFmtId="0" fontId="125" fillId="57" borderId="30" xfId="22" applyFont="1" applyFill="1" applyBorder="1" applyAlignment="1" applyProtection="1">
      <alignment vertical="center"/>
      <protection hidden="1"/>
    </xf>
    <xf numFmtId="9" fontId="127" fillId="0" borderId="21" xfId="20" applyNumberFormat="1" applyFont="1" applyFill="1" applyBorder="1" applyAlignment="1" applyProtection="1">
      <alignment horizontal="right" vertical="center"/>
      <protection locked="0"/>
    </xf>
    <xf numFmtId="0" fontId="120" fillId="55" borderId="0" xfId="26" applyFont="1" applyFill="1" applyAlignment="1" applyProtection="1">
      <alignment horizontal="center" vertical="center" wrapText="1"/>
      <protection hidden="1"/>
    </xf>
    <xf numFmtId="0" fontId="127" fillId="57" borderId="28" xfId="22" applyFont="1" applyFill="1" applyBorder="1" applyAlignment="1" applyProtection="1">
      <alignment vertical="center"/>
      <protection hidden="1"/>
    </xf>
    <xf numFmtId="10" fontId="127" fillId="56" borderId="21" xfId="20" applyNumberFormat="1" applyFont="1" applyFill="1" applyBorder="1" applyAlignment="1" applyProtection="1">
      <alignment horizontal="right" vertical="center"/>
      <protection locked="0"/>
    </xf>
    <xf numFmtId="0" fontId="125" fillId="0" borderId="0" xfId="26" applyFont="1" applyProtection="1">
      <alignment/>
      <protection hidden="1"/>
    </xf>
    <xf numFmtId="10" fontId="127" fillId="57" borderId="21" xfId="20" applyNumberFormat="1" applyFont="1" applyFill="1" applyBorder="1" applyAlignment="1" applyProtection="1">
      <alignment horizontal="right" vertical="center"/>
      <protection locked="0"/>
    </xf>
    <xf numFmtId="14" fontId="125" fillId="0" borderId="0" xfId="26" applyNumberFormat="1" applyFont="1" applyProtection="1">
      <alignment/>
      <protection hidden="1"/>
    </xf>
    <xf numFmtId="0" fontId="120" fillId="57" borderId="0" xfId="26" applyFont="1" applyFill="1" applyAlignment="1" applyProtection="1">
      <alignment horizontal="left" vertical="center"/>
      <protection hidden="1"/>
    </xf>
    <xf numFmtId="0" fontId="117" fillId="0" borderId="0" xfId="0" applyFont="1"/>
    <xf numFmtId="176" fontId="122" fillId="0" borderId="21" xfId="20" applyNumberFormat="1" applyFont="1" applyFill="1" applyBorder="1" applyAlignment="1" applyProtection="1">
      <alignment horizontal="right" vertical="center"/>
      <protection locked="0"/>
    </xf>
    <xf numFmtId="0" fontId="120" fillId="57" borderId="0" xfId="26" applyFont="1" applyFill="1" applyAlignment="1" applyProtection="1">
      <alignment horizontal="center" vertical="center"/>
      <protection hidden="1"/>
    </xf>
    <xf numFmtId="0" fontId="121" fillId="0" borderId="0" xfId="0" applyFont="1" applyAlignment="1">
      <alignment vertical="center" wrapText="1"/>
    </xf>
    <xf numFmtId="175" fontId="121" fillId="0" borderId="21" xfId="20" applyNumberFormat="1" applyFont="1" applyFill="1" applyBorder="1" applyAlignment="1" applyProtection="1">
      <alignment horizontal="right" vertical="center"/>
      <protection locked="0"/>
    </xf>
    <xf numFmtId="176" fontId="0" fillId="57" borderId="0" xfId="20" applyNumberFormat="1" applyFont="1" applyFill="1" applyAlignment="1" applyProtection="1">
      <alignment vertical="center"/>
      <protection hidden="1"/>
    </xf>
    <xf numFmtId="0" fontId="122" fillId="57" borderId="21" xfId="22" applyFont="1" applyFill="1" applyBorder="1" applyAlignment="1" applyProtection="1">
      <alignment horizontal="right" vertical="center" indent="1"/>
      <protection hidden="1"/>
    </xf>
    <xf numFmtId="176" fontId="118" fillId="57" borderId="21" xfId="20" applyNumberFormat="1" applyFont="1" applyFill="1" applyBorder="1" applyAlignment="1" applyProtection="1">
      <alignment horizontal="right" vertical="center"/>
      <protection hidden="1"/>
    </xf>
    <xf numFmtId="0" fontId="128" fillId="57" borderId="0" xfId="26" applyFont="1" applyFill="1" applyAlignment="1" applyProtection="1">
      <alignment horizontal="left" vertical="center"/>
      <protection hidden="1"/>
    </xf>
    <xf numFmtId="0" fontId="127" fillId="57" borderId="21" xfId="22" applyFont="1" applyFill="1" applyBorder="1" applyAlignment="1" applyProtection="1">
      <alignment horizontal="right" vertical="center" indent="1"/>
      <protection hidden="1"/>
    </xf>
    <xf numFmtId="0" fontId="118" fillId="57" borderId="28" xfId="22" applyFont="1" applyFill="1" applyBorder="1" applyAlignment="1" applyProtection="1">
      <alignment vertical="center"/>
      <protection hidden="1"/>
    </xf>
    <xf numFmtId="0" fontId="127" fillId="57" borderId="29" xfId="22" applyFont="1" applyFill="1" applyBorder="1" applyAlignment="1" applyProtection="1">
      <alignment vertical="center"/>
      <protection hidden="1"/>
    </xf>
    <xf numFmtId="168" fontId="127" fillId="57" borderId="30" xfId="22" applyNumberFormat="1" applyFont="1" applyFill="1" applyBorder="1" applyAlignment="1" applyProtection="1">
      <alignment vertical="center"/>
      <protection hidden="1"/>
    </xf>
    <xf numFmtId="0" fontId="117" fillId="56" borderId="0" xfId="26" applyFont="1" applyFill="1" applyProtection="1">
      <alignment/>
      <protection hidden="1"/>
    </xf>
    <xf numFmtId="0" fontId="120" fillId="57" borderId="21" xfId="22" applyFont="1" applyFill="1" applyBorder="1" applyAlignment="1" applyProtection="1">
      <alignment horizontal="right" vertical="center" indent="1"/>
      <protection hidden="1"/>
    </xf>
    <xf numFmtId="0" fontId="129" fillId="57" borderId="28" xfId="22" applyFont="1" applyFill="1" applyBorder="1" applyAlignment="1" applyProtection="1">
      <alignment vertical="center"/>
      <protection hidden="1"/>
    </xf>
    <xf numFmtId="0" fontId="129" fillId="57" borderId="29" xfId="22" applyFont="1" applyFill="1" applyBorder="1" applyAlignment="1" applyProtection="1">
      <alignment vertical="center"/>
      <protection hidden="1"/>
    </xf>
    <xf numFmtId="0" fontId="129" fillId="57" borderId="30" xfId="22" applyFont="1" applyFill="1" applyBorder="1" applyAlignment="1" applyProtection="1">
      <alignment vertical="center"/>
      <protection hidden="1"/>
    </xf>
    <xf numFmtId="176" fontId="129" fillId="0" borderId="21" xfId="20" applyNumberFormat="1" applyFont="1" applyFill="1" applyBorder="1" applyAlignment="1" applyProtection="1">
      <alignment horizontal="right" vertical="center"/>
      <protection hidden="1"/>
    </xf>
    <xf numFmtId="176" fontId="120" fillId="0" borderId="0" xfId="20" applyNumberFormat="1" applyFont="1" applyProtection="1">
      <protection hidden="1"/>
    </xf>
    <xf numFmtId="14" fontId="121" fillId="56" borderId="8" xfId="26" applyNumberFormat="1" applyFont="1" applyFill="1" applyBorder="1" applyProtection="1">
      <alignment/>
      <protection hidden="1"/>
    </xf>
    <xf numFmtId="0" fontId="121" fillId="56" borderId="8" xfId="26" applyFont="1" applyFill="1" applyBorder="1" applyProtection="1">
      <alignment/>
      <protection hidden="1"/>
    </xf>
    <xf numFmtId="175" fontId="121" fillId="56" borderId="8" xfId="25" applyNumberFormat="1" applyFont="1" applyFill="1" applyBorder="1" applyProtection="1">
      <protection hidden="1"/>
    </xf>
    <xf numFmtId="0" fontId="130" fillId="57" borderId="21" xfId="22" applyFont="1" applyFill="1" applyBorder="1" applyAlignment="1" applyProtection="1">
      <alignment horizontal="right" vertical="center" indent="1"/>
      <protection hidden="1"/>
    </xf>
    <xf numFmtId="170" fontId="0" fillId="0" borderId="0" xfId="26" applyNumberFormat="1" applyFont="1" applyProtection="1">
      <alignment/>
      <protection hidden="1"/>
    </xf>
    <xf numFmtId="14" fontId="121" fillId="0" borderId="8" xfId="26" applyNumberFormat="1" applyFont="1" applyBorder="1" applyProtection="1">
      <alignment/>
      <protection hidden="1"/>
    </xf>
    <xf numFmtId="14" fontId="0" fillId="0" borderId="8" xfId="26" applyNumberFormat="1" applyFont="1" applyBorder="1" applyProtection="1">
      <alignment/>
      <protection hidden="1"/>
    </xf>
    <xf numFmtId="0" fontId="121" fillId="0" borderId="8" xfId="26" applyFont="1" applyBorder="1" applyProtection="1">
      <alignment/>
      <protection hidden="1"/>
    </xf>
    <xf numFmtId="175" fontId="121" fillId="0" borderId="8" xfId="25" applyNumberFormat="1" applyFont="1" applyBorder="1" applyAlignment="1" applyProtection="1">
      <alignment wrapText="1"/>
      <protection hidden="1"/>
    </xf>
    <xf numFmtId="176" fontId="121" fillId="0" borderId="8" xfId="20" applyNumberFormat="1" applyFont="1" applyBorder="1" applyAlignment="1" applyProtection="1">
      <alignment/>
      <protection hidden="1"/>
    </xf>
    <xf numFmtId="0" fontId="131" fillId="57" borderId="21" xfId="22" applyFont="1" applyFill="1" applyBorder="1" applyAlignment="1" applyProtection="1">
      <alignment horizontal="right" vertical="center" indent="1"/>
      <protection hidden="1"/>
    </xf>
    <xf numFmtId="0" fontId="131" fillId="57" borderId="28" xfId="22" applyFont="1" applyFill="1" applyBorder="1" applyAlignment="1" applyProtection="1">
      <alignment vertical="center"/>
      <protection hidden="1"/>
    </xf>
    <xf numFmtId="0" fontId="127" fillId="57" borderId="30" xfId="22" applyFont="1" applyFill="1" applyBorder="1" applyAlignment="1" applyProtection="1">
      <alignment vertical="center"/>
      <protection hidden="1"/>
    </xf>
    <xf numFmtId="176" fontId="131" fillId="0" borderId="21" xfId="26" applyNumberFormat="1" applyFont="1" applyBorder="1" applyProtection="1">
      <alignment/>
      <protection hidden="1"/>
    </xf>
    <xf numFmtId="0" fontId="128" fillId="0" borderId="0" xfId="0" applyFont="1"/>
    <xf numFmtId="43" fontId="0" fillId="0" borderId="0" xfId="26" applyNumberFormat="1" applyFont="1" applyProtection="1">
      <alignment/>
      <protection hidden="1"/>
    </xf>
    <xf numFmtId="175" fontId="121" fillId="0" borderId="8" xfId="25" applyNumberFormat="1" applyFont="1" applyBorder="1" applyProtection="1">
      <protection hidden="1"/>
    </xf>
    <xf numFmtId="176" fontId="0" fillId="0" borderId="0" xfId="20" applyNumberFormat="1" applyFont="1" applyBorder="1" applyProtection="1">
      <protection hidden="1"/>
    </xf>
    <xf numFmtId="0" fontId="125" fillId="57" borderId="28" xfId="22" applyFont="1" applyFill="1" applyBorder="1" applyAlignment="1" applyProtection="1">
      <alignment vertical="center"/>
      <protection hidden="1"/>
    </xf>
    <xf numFmtId="3" fontId="125" fillId="57" borderId="21" xfId="22" applyNumberFormat="1" applyFont="1" applyFill="1" applyBorder="1" applyAlignment="1" applyProtection="1">
      <alignment horizontal="right" vertical="center"/>
      <protection hidden="1"/>
    </xf>
    <xf numFmtId="172" fontId="120" fillId="0" borderId="0" xfId="0" applyNumberFormat="1" applyFont="1"/>
    <xf numFmtId="3" fontId="126" fillId="57" borderId="21" xfId="22" applyNumberFormat="1" applyFont="1" applyFill="1" applyBorder="1" applyAlignment="1" applyProtection="1">
      <alignment horizontal="right" vertical="center"/>
      <protection hidden="1"/>
    </xf>
    <xf numFmtId="43" fontId="128" fillId="0" borderId="0" xfId="0" applyNumberFormat="1" applyFont="1"/>
    <xf numFmtId="3" fontId="117" fillId="0" borderId="0" xfId="0" applyNumberFormat="1" applyFont="1" applyAlignment="1" applyProtection="1">
      <alignment wrapText="1"/>
      <protection locked="0"/>
    </xf>
    <xf numFmtId="170" fontId="120" fillId="0" borderId="0" xfId="20" applyFont="1" applyBorder="1" applyProtection="1">
      <protection/>
    </xf>
    <xf numFmtId="3" fontId="0" fillId="0" borderId="0" xfId="26" applyNumberFormat="1" applyFont="1" applyProtection="1">
      <alignment/>
      <protection hidden="1"/>
    </xf>
    <xf numFmtId="260" fontId="0" fillId="0" borderId="0" xfId="26" applyNumberFormat="1" applyFont="1" applyProtection="1">
      <alignment/>
      <protection hidden="1"/>
    </xf>
    <xf numFmtId="0" fontId="127" fillId="57" borderId="31" xfId="22" applyFont="1" applyFill="1" applyBorder="1" applyAlignment="1" applyProtection="1">
      <alignment vertical="center"/>
      <protection hidden="1"/>
    </xf>
    <xf numFmtId="0" fontId="127" fillId="57" borderId="32" xfId="22" applyFont="1" applyFill="1" applyBorder="1" applyAlignment="1" applyProtection="1">
      <alignment vertical="center"/>
      <protection hidden="1"/>
    </xf>
    <xf numFmtId="0" fontId="129" fillId="57" borderId="33" xfId="22" applyFont="1" applyFill="1" applyBorder="1" applyAlignment="1" applyProtection="1">
      <alignment horizontal="right" vertical="center" indent="1"/>
      <protection hidden="1"/>
    </xf>
    <xf numFmtId="14" fontId="0" fillId="0" borderId="0" xfId="25" applyNumberFormat="1" applyFont="1" applyFill="1" applyBorder="1" applyProtection="1">
      <protection hidden="1"/>
    </xf>
    <xf numFmtId="14" fontId="121" fillId="0" borderId="0" xfId="26" applyNumberFormat="1" applyFont="1" applyProtection="1">
      <alignment/>
      <protection hidden="1"/>
    </xf>
    <xf numFmtId="0" fontId="121" fillId="0" borderId="0" xfId="26" applyFont="1" applyProtection="1">
      <alignment/>
      <protection hidden="1"/>
    </xf>
    <xf numFmtId="175" fontId="121" fillId="0" borderId="0" xfId="25" applyNumberFormat="1" applyFont="1" applyFill="1" applyBorder="1" applyProtection="1">
      <protection hidden="1"/>
    </xf>
    <xf numFmtId="0" fontId="129" fillId="57" borderId="22" xfId="22" applyFont="1" applyFill="1" applyBorder="1" applyAlignment="1" applyProtection="1">
      <alignment horizontal="right" vertical="center" indent="1"/>
      <protection hidden="1"/>
    </xf>
    <xf numFmtId="0" fontId="125" fillId="57" borderId="34" xfId="22" applyFont="1" applyFill="1" applyBorder="1" applyAlignment="1" applyProtection="1">
      <alignment vertical="center"/>
      <protection hidden="1"/>
    </xf>
    <xf numFmtId="0" fontId="127" fillId="57" borderId="35" xfId="22" applyFont="1" applyFill="1" applyBorder="1" applyAlignment="1" applyProtection="1">
      <alignment vertical="center"/>
      <protection hidden="1"/>
    </xf>
    <xf numFmtId="0" fontId="127" fillId="57" borderId="36" xfId="22" applyFont="1" applyFill="1" applyBorder="1" applyAlignment="1" applyProtection="1">
      <alignment vertical="center"/>
      <protection hidden="1"/>
    </xf>
    <xf numFmtId="3" fontId="125" fillId="57" borderId="22" xfId="22" applyNumberFormat="1" applyFont="1" applyFill="1" applyBorder="1" applyAlignment="1" applyProtection="1">
      <alignment horizontal="right" vertical="center"/>
      <protection hidden="1"/>
    </xf>
    <xf numFmtId="175" fontId="121" fillId="0" borderId="0" xfId="25" applyNumberFormat="1" applyFont="1" applyFill="1" applyBorder="1" applyAlignment="1" applyProtection="1">
      <alignment wrapText="1"/>
      <protection hidden="1"/>
    </xf>
    <xf numFmtId="176" fontId="121" fillId="0" borderId="0" xfId="20" applyNumberFormat="1" applyFont="1" applyFill="1" applyBorder="1" applyAlignment="1" applyProtection="1">
      <alignment/>
      <protection hidden="1"/>
    </xf>
    <xf numFmtId="0" fontId="127" fillId="57" borderId="0" xfId="22" applyFont="1" applyFill="1" applyAlignment="1" applyProtection="1">
      <alignment vertical="center"/>
      <protection hidden="1"/>
    </xf>
    <xf numFmtId="0" fontId="127" fillId="57" borderId="37" xfId="22" applyFont="1" applyFill="1" applyBorder="1" applyAlignment="1" applyProtection="1">
      <alignment vertical="center"/>
      <protection hidden="1"/>
    </xf>
    <xf numFmtId="3" fontId="125" fillId="57" borderId="19" xfId="22" applyNumberFormat="1" applyFont="1" applyFill="1" applyBorder="1" applyAlignment="1" applyProtection="1">
      <alignment horizontal="right" vertical="center"/>
      <protection hidden="1"/>
    </xf>
    <xf numFmtId="180" fontId="127" fillId="57" borderId="31" xfId="22" applyNumberFormat="1" applyFont="1" applyFill="1" applyBorder="1" applyAlignment="1" applyProtection="1">
      <alignment horizontal="left" vertical="center"/>
      <protection hidden="1"/>
    </xf>
    <xf numFmtId="180" fontId="127" fillId="57" borderId="33" xfId="22" applyNumberFormat="1" applyFont="1" applyFill="1" applyBorder="1" applyAlignment="1" applyProtection="1">
      <alignment horizontal="right" vertical="center"/>
      <protection hidden="1"/>
    </xf>
    <xf numFmtId="180" fontId="127" fillId="57" borderId="35" xfId="22" applyNumberFormat="1" applyFont="1" applyFill="1" applyBorder="1" applyAlignment="1" applyProtection="1">
      <alignment horizontal="left" vertical="center"/>
      <protection hidden="1"/>
    </xf>
    <xf numFmtId="180" fontId="127" fillId="57" borderId="22" xfId="22" applyNumberFormat="1" applyFont="1" applyFill="1" applyBorder="1" applyAlignment="1" applyProtection="1">
      <alignment horizontal="right" vertical="center"/>
      <protection hidden="1"/>
    </xf>
    <xf numFmtId="176" fontId="117" fillId="0" borderId="0" xfId="20" applyNumberFormat="1" applyFont="1" applyFill="1" applyBorder="1" applyAlignment="1" applyProtection="1">
      <alignment vertical="center"/>
      <protection hidden="1"/>
    </xf>
    <xf numFmtId="180" fontId="117" fillId="0" borderId="0" xfId="24" applyNumberFormat="1" applyFont="1" applyAlignment="1" applyProtection="1">
      <alignment vertical="center"/>
      <protection hidden="1"/>
    </xf>
    <xf numFmtId="0" fontId="117" fillId="0" borderId="0" xfId="0" applyFont="1" applyProtection="1">
      <protection locked="0"/>
    </xf>
    <xf numFmtId="14" fontId="0" fillId="0" borderId="0" xfId="0" applyNumberFormat="1" applyFont="1" applyAlignment="1" applyProtection="1">
      <alignment horizontal="right"/>
      <protection locked="0"/>
    </xf>
    <xf numFmtId="14" fontId="0" fillId="0" borderId="0" xfId="0" applyNumberFormat="1" applyFont="1" applyProtection="1">
      <protection locked="0"/>
    </xf>
    <xf numFmtId="176" fontId="0" fillId="0" borderId="0" xfId="55" applyNumberFormat="1" applyFont="1" applyFill="1" applyBorder="1" applyProtection="1">
      <protection locked="0"/>
    </xf>
    <xf numFmtId="256" fontId="0" fillId="0" borderId="0" xfId="55" applyNumberFormat="1" applyFont="1" applyFill="1" applyBorder="1" applyProtection="1">
      <protection locked="0"/>
    </xf>
    <xf numFmtId="10" fontId="0" fillId="0" borderId="0" xfId="0" applyNumberFormat="1" applyFont="1" applyProtection="1">
      <protection locked="0"/>
    </xf>
    <xf numFmtId="176" fontId="121" fillId="0" borderId="0" xfId="20" applyNumberFormat="1" applyFont="1" applyFill="1" applyBorder="1" applyAlignment="1" applyProtection="1">
      <alignment wrapText="1"/>
      <protection locked="0"/>
    </xf>
    <xf numFmtId="0" fontId="129" fillId="57" borderId="0" xfId="22" applyFont="1" applyFill="1" applyAlignment="1" applyProtection="1">
      <alignment horizontal="right" vertical="center" indent="1"/>
      <protection hidden="1"/>
    </xf>
    <xf numFmtId="0" fontId="121" fillId="57" borderId="0" xfId="22" applyFont="1" applyFill="1" applyAlignment="1" applyProtection="1">
      <alignment vertical="center"/>
      <protection hidden="1"/>
    </xf>
    <xf numFmtId="168" fontId="121" fillId="57" borderId="0" xfId="20" applyNumberFormat="1" applyFont="1" applyFill="1" applyBorder="1" applyAlignment="1" applyProtection="1">
      <alignment horizontal="right" vertical="center"/>
      <protection hidden="1"/>
    </xf>
    <xf numFmtId="176" fontId="0" fillId="0" borderId="0" xfId="20" applyNumberFormat="1" applyFont="1" applyFill="1" applyBorder="1" applyAlignment="1" applyProtection="1">
      <alignment horizontal="left" vertical="center" wrapText="1"/>
      <protection hidden="1"/>
    </xf>
    <xf numFmtId="180" fontId="0" fillId="0" borderId="0" xfId="20" applyNumberFormat="1" applyFont="1" applyFill="1" applyBorder="1" applyAlignment="1" applyProtection="1">
      <alignment horizontal="left" vertical="center" wrapText="1"/>
      <protection hidden="1"/>
    </xf>
    <xf numFmtId="176" fontId="0" fillId="0" borderId="0" xfId="25" applyNumberFormat="1" applyFont="1" applyFill="1" applyBorder="1" applyProtection="1">
      <protection hidden="1"/>
    </xf>
    <xf numFmtId="176" fontId="121" fillId="0" borderId="0" xfId="20" applyNumberFormat="1" applyFont="1" applyFill="1" applyBorder="1" applyAlignment="1" applyProtection="1">
      <alignment horizontal="right" vertical="center"/>
      <protection locked="0"/>
    </xf>
    <xf numFmtId="0" fontId="117" fillId="57" borderId="0" xfId="22" applyFont="1" applyFill="1" applyAlignment="1" applyProtection="1">
      <alignment horizontal="right" vertical="center" indent="1"/>
      <protection hidden="1"/>
    </xf>
    <xf numFmtId="0" fontId="117" fillId="57" borderId="0" xfId="22" applyFont="1" applyFill="1" applyAlignment="1" applyProtection="1">
      <alignment vertical="center"/>
      <protection hidden="1"/>
    </xf>
    <xf numFmtId="0" fontId="117" fillId="57" borderId="0" xfId="26" applyFont="1" applyFill="1" applyAlignment="1" applyProtection="1">
      <alignment vertical="top"/>
      <protection hidden="1"/>
    </xf>
    <xf numFmtId="0" fontId="118" fillId="57" borderId="0" xfId="26" applyFont="1" applyFill="1" applyAlignment="1" applyProtection="1">
      <alignment horizontal="center" vertical="center" wrapText="1"/>
      <protection hidden="1"/>
    </xf>
    <xf numFmtId="0" fontId="122" fillId="14" borderId="19" xfId="24" applyFont="1" applyFill="1" applyBorder="1" applyAlignment="1" applyProtection="1">
      <alignment horizontal="center" vertical="center" wrapText="1"/>
      <protection hidden="1"/>
    </xf>
    <xf numFmtId="180" fontId="0" fillId="0" borderId="0" xfId="24" applyNumberFormat="1" applyFont="1" applyAlignment="1" applyProtection="1">
      <alignment vertical="center"/>
      <protection hidden="1"/>
    </xf>
    <xf numFmtId="176" fontId="0" fillId="0" borderId="0" xfId="20" applyNumberFormat="1" applyFont="1" applyFill="1" applyProtection="1">
      <protection hidden="1"/>
    </xf>
    <xf numFmtId="0" fontId="122" fillId="0" borderId="8" xfId="24" applyFont="1" applyBorder="1" applyAlignment="1" applyProtection="1">
      <alignment horizontal="left" vertical="center"/>
      <protection hidden="1"/>
    </xf>
    <xf numFmtId="180" fontId="120" fillId="56" borderId="8" xfId="24" applyNumberFormat="1" applyFont="1" applyFill="1" applyBorder="1" applyAlignment="1" applyProtection="1">
      <alignment horizontal="right" vertical="center"/>
      <protection hidden="1"/>
    </xf>
    <xf numFmtId="37" fontId="0" fillId="57" borderId="8" xfId="20" applyNumberFormat="1" applyFont="1" applyFill="1" applyBorder="1" applyAlignment="1">
      <alignment horizontal="right" vertical="center"/>
    </xf>
    <xf numFmtId="180" fontId="120" fillId="0" borderId="8" xfId="24" applyNumberFormat="1" applyFont="1" applyBorder="1" applyAlignment="1" applyProtection="1">
      <alignment horizontal="right" vertical="center"/>
      <protection hidden="1"/>
    </xf>
    <xf numFmtId="174" fontId="121" fillId="0" borderId="8" xfId="24" applyNumberFormat="1" applyFont="1" applyBorder="1" applyAlignment="1" applyProtection="1">
      <alignment vertical="center"/>
      <protection hidden="1"/>
    </xf>
    <xf numFmtId="9" fontId="120" fillId="0" borderId="8" xfId="26" applyNumberFormat="1" applyFont="1" applyBorder="1" applyAlignment="1" applyProtection="1">
      <alignment horizontal="center" vertical="center"/>
      <protection locked="0"/>
    </xf>
    <xf numFmtId="175" fontId="121" fillId="0" borderId="8" xfId="24" applyNumberFormat="1" applyFont="1" applyBorder="1" applyAlignment="1" applyProtection="1">
      <alignment vertical="center"/>
      <protection hidden="1"/>
    </xf>
    <xf numFmtId="176" fontId="120" fillId="0" borderId="0" xfId="20" applyNumberFormat="1" applyFont="1" applyFill="1" applyProtection="1">
      <protection hidden="1"/>
    </xf>
    <xf numFmtId="0" fontId="0" fillId="0" borderId="0" xfId="26" applyFont="1" applyAlignment="1" applyProtection="1">
      <alignment wrapText="1"/>
      <protection hidden="1"/>
    </xf>
    <xf numFmtId="180" fontId="121" fillId="0" borderId="8" xfId="24" applyNumberFormat="1" applyFont="1" applyBorder="1" applyAlignment="1" applyProtection="1">
      <alignment horizontal="right" vertical="center"/>
      <protection hidden="1"/>
    </xf>
    <xf numFmtId="175" fontId="120" fillId="0" borderId="8" xfId="24" applyNumberFormat="1" applyFont="1" applyBorder="1" applyAlignment="1" applyProtection="1">
      <alignment vertical="center"/>
      <protection hidden="1"/>
    </xf>
    <xf numFmtId="0" fontId="120" fillId="0" borderId="0" xfId="26" applyFont="1" applyAlignment="1" applyProtection="1">
      <alignment horizontal="left" wrapText="1"/>
      <protection hidden="1"/>
    </xf>
    <xf numFmtId="0" fontId="122" fillId="0" borderId="0" xfId="0" applyFont="1" applyAlignment="1" applyProtection="1">
      <alignment wrapText="1"/>
      <protection locked="0"/>
    </xf>
    <xf numFmtId="14" fontId="121" fillId="0" borderId="0" xfId="0" applyNumberFormat="1" applyFont="1" applyAlignment="1" applyProtection="1">
      <alignment wrapText="1"/>
      <protection locked="0"/>
    </xf>
    <xf numFmtId="256" fontId="121" fillId="0" borderId="0" xfId="55" applyNumberFormat="1" applyFont="1" applyFill="1" applyBorder="1" applyAlignment="1" applyProtection="1">
      <alignment wrapText="1"/>
      <protection locked="0"/>
    </xf>
    <xf numFmtId="10" fontId="121" fillId="0" borderId="0" xfId="0" applyNumberFormat="1" applyFont="1" applyAlignment="1" applyProtection="1">
      <alignment wrapText="1"/>
      <protection locked="0"/>
    </xf>
    <xf numFmtId="0" fontId="121" fillId="0" borderId="19" xfId="24" applyFont="1" applyBorder="1" applyAlignment="1" applyProtection="1">
      <alignment horizontal="left" vertical="center" wrapText="1"/>
      <protection hidden="1"/>
    </xf>
    <xf numFmtId="0" fontId="121" fillId="0" borderId="8" xfId="24" applyFont="1" applyBorder="1" applyAlignment="1" applyProtection="1">
      <alignment horizontal="left" vertical="center" wrapText="1"/>
      <protection hidden="1"/>
    </xf>
    <xf numFmtId="176" fontId="121" fillId="0" borderId="8" xfId="24" applyNumberFormat="1" applyFont="1" applyBorder="1" applyAlignment="1" applyProtection="1">
      <alignment vertical="center"/>
      <protection hidden="1"/>
    </xf>
    <xf numFmtId="176" fontId="128" fillId="0" borderId="0" xfId="20" applyNumberFormat="1" applyFont="1" applyProtection="1">
      <protection hidden="1"/>
    </xf>
    <xf numFmtId="14" fontId="121" fillId="0" borderId="0" xfId="0" applyNumberFormat="1" applyFont="1" applyAlignment="1" applyProtection="1">
      <alignment horizontal="right" wrapText="1"/>
      <protection locked="0"/>
    </xf>
    <xf numFmtId="9" fontId="118" fillId="0" borderId="8" xfId="24" applyNumberFormat="1" applyFont="1" applyBorder="1" applyAlignment="1" applyProtection="1">
      <alignment horizontal="center" vertical="center"/>
      <protection hidden="1"/>
    </xf>
    <xf numFmtId="14" fontId="120" fillId="0" borderId="8" xfId="24" applyNumberFormat="1" applyFont="1" applyBorder="1" applyAlignment="1" applyProtection="1">
      <alignment vertical="center"/>
      <protection hidden="1"/>
    </xf>
    <xf numFmtId="174" fontId="118" fillId="0" borderId="8" xfId="24" applyNumberFormat="1" applyFont="1" applyBorder="1" applyAlignment="1" applyProtection="1">
      <alignment vertical="center"/>
      <protection hidden="1"/>
    </xf>
    <xf numFmtId="180" fontId="120" fillId="0" borderId="0" xfId="24" applyNumberFormat="1" applyFont="1" applyAlignment="1" applyProtection="1">
      <alignment vertical="center"/>
      <protection hidden="1"/>
    </xf>
    <xf numFmtId="14" fontId="117" fillId="0" borderId="0" xfId="0" applyNumberFormat="1" applyFont="1" applyProtection="1">
      <protection locked="0"/>
    </xf>
    <xf numFmtId="176" fontId="117" fillId="0" borderId="0" xfId="0" applyNumberFormat="1" applyFont="1" applyProtection="1">
      <protection locked="0"/>
    </xf>
    <xf numFmtId="0" fontId="121" fillId="0" borderId="0" xfId="24" applyFont="1" applyAlignment="1" applyProtection="1">
      <alignment horizontal="center" vertical="center"/>
      <protection hidden="1"/>
    </xf>
    <xf numFmtId="0" fontId="121" fillId="0" borderId="0" xfId="24" applyFont="1" applyAlignment="1" applyProtection="1">
      <alignment horizontal="center" vertical="center" wrapText="1"/>
      <protection locked="0"/>
    </xf>
    <xf numFmtId="175" fontId="0" fillId="0" borderId="0" xfId="55" applyNumberFormat="1" applyFont="1" applyFill="1" applyBorder="1" applyProtection="1">
      <protection locked="0"/>
    </xf>
    <xf numFmtId="255" fontId="0" fillId="0" borderId="0" xfId="0" applyNumberFormat="1" applyFont="1" applyProtection="1">
      <protection locked="0"/>
    </xf>
    <xf numFmtId="14" fontId="0" fillId="0" borderId="0" xfId="55" applyNumberFormat="1" applyFont="1" applyFill="1" applyBorder="1" applyProtection="1">
      <protection locked="0"/>
    </xf>
    <xf numFmtId="14" fontId="118" fillId="0" borderId="0" xfId="55" applyNumberFormat="1" applyFont="1" applyFill="1" applyBorder="1" applyProtection="1">
      <protection locked="0"/>
    </xf>
    <xf numFmtId="176" fontId="118" fillId="0" borderId="0" xfId="55" applyNumberFormat="1" applyFont="1" applyFill="1" applyBorder="1" applyProtection="1">
      <protection locked="0"/>
    </xf>
    <xf numFmtId="0" fontId="120" fillId="0" borderId="0" xfId="0" applyFont="1" applyProtection="1">
      <protection locked="0"/>
    </xf>
    <xf numFmtId="168" fontId="0" fillId="0" borderId="0" xfId="21" applyNumberFormat="1" applyFont="1" applyFill="1" applyBorder="1" applyProtection="1">
      <protection locked="0"/>
    </xf>
    <xf numFmtId="0" fontId="118" fillId="57" borderId="0" xfId="26" applyFont="1" applyFill="1" applyAlignment="1" applyProtection="1">
      <alignment horizontal="left" vertical="center" wrapText="1"/>
      <protection hidden="1"/>
    </xf>
    <xf numFmtId="180" fontId="121" fillId="56" borderId="8" xfId="24" applyNumberFormat="1" applyFont="1" applyFill="1" applyBorder="1" applyAlignment="1" applyProtection="1">
      <alignment horizontal="right" vertical="center"/>
      <protection hidden="1"/>
    </xf>
    <xf numFmtId="9" fontId="0" fillId="0" borderId="8" xfId="26" applyNumberFormat="1" applyFont="1" applyBorder="1" applyAlignment="1" applyProtection="1">
      <alignment horizontal="center" vertical="center"/>
      <protection locked="0"/>
    </xf>
    <xf numFmtId="174" fontId="120" fillId="0" borderId="8" xfId="24" applyNumberFormat="1" applyFont="1" applyBorder="1" applyAlignment="1" applyProtection="1">
      <alignment vertical="center"/>
      <protection hidden="1"/>
    </xf>
    <xf numFmtId="175" fontId="118" fillId="0" borderId="8" xfId="24" applyNumberFormat="1" applyFont="1" applyBorder="1" applyAlignment="1" applyProtection="1">
      <alignment vertical="center"/>
      <protection hidden="1"/>
    </xf>
    <xf numFmtId="9" fontId="120" fillId="0" borderId="0" xfId="21" applyFont="1" applyFill="1" applyProtection="1">
      <protection hidden="1"/>
    </xf>
    <xf numFmtId="0" fontId="122" fillId="0" borderId="0" xfId="24" applyFont="1" applyAlignment="1" applyProtection="1">
      <alignment horizontal="center" vertical="center"/>
      <protection hidden="1"/>
    </xf>
    <xf numFmtId="0" fontId="122" fillId="0" borderId="0" xfId="24" applyFont="1" applyAlignment="1" applyProtection="1">
      <alignment horizontal="left" vertical="center"/>
      <protection hidden="1"/>
    </xf>
    <xf numFmtId="0" fontId="120" fillId="0" borderId="0" xfId="3616" applyFont="1" applyProtection="1">
      <alignment/>
      <protection hidden="1"/>
    </xf>
    <xf numFmtId="9" fontId="120" fillId="0" borderId="8" xfId="3616" applyNumberFormat="1" applyFont="1" applyBorder="1" applyAlignment="1" applyProtection="1">
      <alignment horizontal="center" vertical="center"/>
      <protection locked="0"/>
    </xf>
    <xf numFmtId="0" fontId="0" fillId="0" borderId="8" xfId="3616" applyFont="1" applyBorder="1" applyProtection="1">
      <alignment/>
      <protection hidden="1"/>
    </xf>
    <xf numFmtId="176" fontId="118" fillId="0" borderId="8" xfId="3616" applyNumberFormat="1" applyFont="1" applyBorder="1" applyAlignment="1" applyProtection="1">
      <alignment vertical="center"/>
      <protection hidden="1"/>
    </xf>
    <xf numFmtId="256" fontId="118" fillId="0" borderId="0" xfId="0" applyNumberFormat="1" applyFont="1"/>
    <xf numFmtId="256" fontId="132" fillId="0" borderId="0" xfId="0" applyNumberFormat="1" applyFont="1" applyAlignment="1">
      <alignment horizontal="left"/>
    </xf>
    <xf numFmtId="0" fontId="0" fillId="10" borderId="38" xfId="0" applyFont="1" applyFill="1" applyBorder="1" applyAlignment="1" applyProtection="1">
      <alignment horizontal="center" wrapText="1"/>
      <protection locked="0"/>
    </xf>
    <xf numFmtId="14" fontId="0" fillId="10" borderId="37" xfId="0" applyNumberFormat="1" applyFont="1" applyFill="1" applyBorder="1" applyAlignment="1" applyProtection="1">
      <alignment horizontal="center" wrapText="1"/>
      <protection locked="0"/>
    </xf>
    <xf numFmtId="176" fontId="0" fillId="10" borderId="37" xfId="55" applyNumberFormat="1" applyFont="1" applyFill="1" applyBorder="1" applyAlignment="1" applyProtection="1">
      <alignment horizontal="center" wrapText="1"/>
      <protection locked="0"/>
    </xf>
    <xf numFmtId="176" fontId="0" fillId="10" borderId="37" xfId="55" applyNumberFormat="1" applyFont="1" applyFill="1" applyBorder="1" applyAlignment="1" applyProtection="1">
      <alignment horizontal="center" vertical="center" wrapText="1"/>
      <protection locked="0"/>
    </xf>
    <xf numFmtId="0" fontId="0" fillId="10" borderId="37" xfId="0" applyFont="1" applyFill="1" applyBorder="1" applyAlignment="1" applyProtection="1">
      <alignment horizontal="center" wrapText="1"/>
      <protection locked="0"/>
    </xf>
    <xf numFmtId="0" fontId="0" fillId="10" borderId="4" xfId="0" applyFont="1" applyFill="1" applyBorder="1" applyAlignment="1" applyProtection="1">
      <alignment horizontal="center" wrapText="1"/>
      <protection locked="0"/>
    </xf>
    <xf numFmtId="0" fontId="0" fillId="10" borderId="39" xfId="0" applyFont="1" applyFill="1" applyBorder="1" applyAlignment="1" applyProtection="1">
      <alignment horizontal="center" wrapText="1"/>
      <protection locked="0"/>
    </xf>
    <xf numFmtId="176" fontId="117" fillId="10" borderId="37" xfId="55" applyNumberFormat="1" applyFont="1" applyFill="1" applyBorder="1" applyAlignment="1" applyProtection="1">
      <alignment horizontal="center" vertical="center" wrapText="1"/>
      <protection locked="0"/>
    </xf>
    <xf numFmtId="0" fontId="121" fillId="7" borderId="38" xfId="0" applyFont="1" applyFill="1" applyBorder="1" applyAlignment="1" applyProtection="1">
      <alignment wrapText="1"/>
      <protection locked="0"/>
    </xf>
    <xf numFmtId="14" fontId="121" fillId="7" borderId="37" xfId="0" applyNumberFormat="1" applyFont="1" applyFill="1" applyBorder="1" applyAlignment="1" applyProtection="1">
      <alignment wrapText="1"/>
      <protection locked="0"/>
    </xf>
    <xf numFmtId="14" fontId="121" fillId="56" borderId="37" xfId="0" applyNumberFormat="1" applyFont="1" applyFill="1" applyBorder="1" applyAlignment="1" applyProtection="1">
      <alignment wrapText="1"/>
      <protection locked="0"/>
    </xf>
    <xf numFmtId="176" fontId="121" fillId="7" borderId="37" xfId="55" applyNumberFormat="1" applyFont="1" applyFill="1" applyBorder="1" applyAlignment="1" applyProtection="1">
      <alignment wrapText="1"/>
      <protection locked="0"/>
    </xf>
    <xf numFmtId="256" fontId="121" fillId="7" borderId="37" xfId="55" applyNumberFormat="1" applyFont="1" applyFill="1" applyBorder="1" applyAlignment="1" applyProtection="1">
      <alignment wrapText="1"/>
      <protection locked="0"/>
    </xf>
    <xf numFmtId="10" fontId="121" fillId="7" borderId="0" xfId="0" applyNumberFormat="1" applyFont="1" applyFill="1" applyAlignment="1" applyProtection="1">
      <alignment wrapText="1"/>
      <protection locked="0"/>
    </xf>
    <xf numFmtId="176" fontId="121" fillId="7" borderId="39" xfId="20" applyNumberFormat="1" applyFont="1" applyFill="1" applyBorder="1" applyAlignment="1" applyProtection="1">
      <alignment wrapText="1"/>
      <protection locked="0"/>
    </xf>
    <xf numFmtId="176" fontId="121" fillId="56" borderId="8" xfId="55" applyNumberFormat="1" applyFont="1" applyFill="1" applyBorder="1" applyAlignment="1" applyProtection="1">
      <alignment wrapText="1"/>
      <protection locked="0"/>
    </xf>
    <xf numFmtId="176" fontId="121" fillId="7" borderId="8" xfId="55" applyNumberFormat="1" applyFont="1" applyFill="1" applyBorder="1" applyAlignment="1" applyProtection="1">
      <alignment wrapText="1"/>
      <protection locked="0"/>
    </xf>
    <xf numFmtId="0" fontId="117" fillId="10" borderId="38" xfId="0" applyFont="1" applyFill="1" applyBorder="1" applyProtection="1">
      <protection locked="0"/>
    </xf>
    <xf numFmtId="14" fontId="0" fillId="10" borderId="37" xfId="0" applyNumberFormat="1" applyFont="1" applyFill="1" applyBorder="1" applyAlignment="1" applyProtection="1">
      <alignment horizontal="right"/>
      <protection locked="0"/>
    </xf>
    <xf numFmtId="14" fontId="0" fillId="56" borderId="37" xfId="0" applyNumberFormat="1" applyFont="1" applyFill="1" applyBorder="1" applyAlignment="1" applyProtection="1">
      <alignment horizontal="right"/>
      <protection locked="0"/>
    </xf>
    <xf numFmtId="176" fontId="0" fillId="10" borderId="37" xfId="55" applyNumberFormat="1" applyFont="1" applyFill="1" applyBorder="1" applyProtection="1">
      <protection locked="0"/>
    </xf>
    <xf numFmtId="256" fontId="0" fillId="10" borderId="37" xfId="55" applyNumberFormat="1" applyFont="1" applyFill="1" applyBorder="1" applyProtection="1">
      <protection locked="0"/>
    </xf>
    <xf numFmtId="258" fontId="0" fillId="10" borderId="37" xfId="0" applyNumberFormat="1" applyFont="1" applyFill="1" applyBorder="1" applyProtection="1">
      <protection locked="0"/>
    </xf>
    <xf numFmtId="176" fontId="0" fillId="10" borderId="39" xfId="20" applyNumberFormat="1" applyFont="1" applyFill="1" applyBorder="1" applyProtection="1">
      <protection locked="0"/>
    </xf>
    <xf numFmtId="176" fontId="0" fillId="56" borderId="39" xfId="20" applyNumberFormat="1" applyFont="1" applyFill="1" applyBorder="1" applyProtection="1">
      <protection locked="0"/>
    </xf>
    <xf numFmtId="176" fontId="0" fillId="10" borderId="19" xfId="20" applyNumberFormat="1" applyFont="1" applyFill="1" applyBorder="1" applyAlignment="1" applyProtection="1">
      <alignment vertical="center"/>
      <protection locked="0"/>
    </xf>
    <xf numFmtId="0" fontId="121" fillId="0" borderId="0" xfId="0" applyFont="1" applyAlignment="1" quotePrefix="1">
      <alignment horizontal="left"/>
    </xf>
    <xf numFmtId="0" fontId="117" fillId="10" borderId="40" xfId="0" applyFont="1" applyFill="1" applyBorder="1" applyProtection="1">
      <protection locked="0"/>
    </xf>
    <xf numFmtId="14" fontId="0" fillId="10" borderId="0" xfId="0" applyNumberFormat="1" applyFont="1" applyFill="1" applyAlignment="1" applyProtection="1">
      <alignment horizontal="right"/>
      <protection locked="0"/>
    </xf>
    <xf numFmtId="14" fontId="0" fillId="56" borderId="0" xfId="0" applyNumberFormat="1" applyFont="1" applyFill="1" applyAlignment="1" applyProtection="1">
      <alignment horizontal="right"/>
      <protection locked="0"/>
    </xf>
    <xf numFmtId="176" fontId="0" fillId="10" borderId="0" xfId="55" applyNumberFormat="1" applyFont="1" applyFill="1" applyBorder="1" applyProtection="1">
      <protection locked="0"/>
    </xf>
    <xf numFmtId="256" fontId="0" fillId="10" borderId="0" xfId="55" applyNumberFormat="1" applyFont="1" applyFill="1" applyBorder="1" applyProtection="1">
      <protection locked="0"/>
    </xf>
    <xf numFmtId="258" fontId="0" fillId="10" borderId="0" xfId="0" applyNumberFormat="1" applyFont="1" applyFill="1" applyProtection="1">
      <protection locked="0"/>
    </xf>
    <xf numFmtId="176" fontId="0" fillId="10" borderId="41" xfId="20" applyNumberFormat="1" applyFont="1" applyFill="1" applyBorder="1" applyProtection="1">
      <protection locked="0"/>
    </xf>
    <xf numFmtId="176" fontId="0" fillId="56" borderId="20" xfId="20" applyNumberFormat="1" applyFont="1" applyFill="1" applyBorder="1" applyAlignment="1" applyProtection="1">
      <alignment vertical="center"/>
      <protection locked="0"/>
    </xf>
    <xf numFmtId="176" fontId="0" fillId="10" borderId="20" xfId="20" applyNumberFormat="1" applyFont="1" applyFill="1" applyBorder="1" applyAlignment="1" applyProtection="1">
      <alignment vertical="center"/>
      <protection locked="0"/>
    </xf>
    <xf numFmtId="0" fontId="121" fillId="0" borderId="0" xfId="0" applyFont="1"/>
    <xf numFmtId="0" fontId="0" fillId="0" borderId="0" xfId="0" applyFont="1" applyProtection="1">
      <protection locked="0"/>
    </xf>
    <xf numFmtId="14" fontId="0" fillId="10" borderId="42" xfId="0" applyNumberFormat="1" applyFont="1" applyFill="1" applyBorder="1" applyAlignment="1" applyProtection="1">
      <alignment horizontal="right"/>
      <protection locked="0"/>
    </xf>
    <xf numFmtId="14" fontId="0" fillId="56" borderId="42" xfId="0" applyNumberFormat="1" applyFont="1" applyFill="1" applyBorder="1" applyAlignment="1" applyProtection="1">
      <alignment horizontal="right"/>
      <protection locked="0"/>
    </xf>
    <xf numFmtId="176" fontId="0" fillId="10" borderId="42" xfId="55" applyNumberFormat="1" applyFont="1" applyFill="1" applyBorder="1" applyProtection="1">
      <protection locked="0"/>
    </xf>
    <xf numFmtId="256" fontId="0" fillId="10" borderId="42" xfId="55" applyNumberFormat="1" applyFont="1" applyFill="1" applyBorder="1" applyProtection="1">
      <protection locked="0"/>
    </xf>
    <xf numFmtId="258" fontId="0" fillId="10" borderId="42" xfId="0" applyNumberFormat="1" applyFont="1" applyFill="1" applyBorder="1" applyProtection="1">
      <protection locked="0"/>
    </xf>
    <xf numFmtId="176" fontId="0" fillId="10" borderId="43" xfId="20" applyNumberFormat="1" applyFont="1" applyFill="1" applyBorder="1" applyProtection="1">
      <protection locked="0"/>
    </xf>
    <xf numFmtId="176" fontId="0" fillId="10" borderId="44" xfId="20" applyNumberFormat="1" applyFont="1" applyFill="1" applyBorder="1" applyAlignment="1" applyProtection="1">
      <alignment vertical="center"/>
      <protection locked="0"/>
    </xf>
    <xf numFmtId="0" fontId="117" fillId="13" borderId="38" xfId="0" applyFont="1" applyFill="1" applyBorder="1" applyProtection="1">
      <protection locked="0"/>
    </xf>
    <xf numFmtId="14" fontId="0" fillId="13" borderId="37" xfId="0" applyNumberFormat="1" applyFont="1" applyFill="1" applyBorder="1" applyAlignment="1" applyProtection="1">
      <alignment horizontal="right"/>
      <protection locked="0"/>
    </xf>
    <xf numFmtId="176" fontId="0" fillId="13" borderId="37" xfId="55" applyNumberFormat="1" applyFont="1" applyFill="1" applyBorder="1" applyProtection="1">
      <protection locked="0"/>
    </xf>
    <xf numFmtId="256" fontId="0" fillId="13" borderId="37" xfId="55" applyNumberFormat="1" applyFont="1" applyFill="1" applyBorder="1" applyProtection="1">
      <protection locked="0"/>
    </xf>
    <xf numFmtId="258" fontId="0" fillId="13" borderId="37" xfId="0" applyNumberFormat="1" applyFont="1" applyFill="1" applyBorder="1" applyProtection="1">
      <protection locked="0"/>
    </xf>
    <xf numFmtId="176" fontId="0" fillId="13" borderId="39" xfId="20" applyNumberFormat="1" applyFont="1" applyFill="1" applyBorder="1" applyProtection="1">
      <protection locked="0"/>
    </xf>
    <xf numFmtId="176" fontId="0" fillId="13" borderId="20" xfId="20" applyNumberFormat="1" applyFont="1" applyFill="1" applyBorder="1" applyAlignment="1" applyProtection="1">
      <alignment vertical="center"/>
      <protection locked="0"/>
    </xf>
    <xf numFmtId="0" fontId="133" fillId="0" borderId="0" xfId="0" applyFont="1"/>
    <xf numFmtId="0" fontId="117" fillId="13" borderId="40" xfId="0" applyFont="1" applyFill="1" applyBorder="1" applyProtection="1">
      <protection locked="0"/>
    </xf>
    <xf numFmtId="14" fontId="0" fillId="13" borderId="0" xfId="0" applyNumberFormat="1" applyFont="1" applyFill="1" applyAlignment="1" applyProtection="1">
      <alignment horizontal="right"/>
      <protection locked="0"/>
    </xf>
    <xf numFmtId="176" fontId="0" fillId="13" borderId="0" xfId="55" applyNumberFormat="1" applyFont="1" applyFill="1" applyBorder="1" applyProtection="1">
      <protection locked="0"/>
    </xf>
    <xf numFmtId="256" fontId="0" fillId="13" borderId="0" xfId="55" applyNumberFormat="1" applyFont="1" applyFill="1" applyBorder="1" applyProtection="1">
      <protection locked="0"/>
    </xf>
    <xf numFmtId="258" fontId="0" fillId="13" borderId="0" xfId="0" applyNumberFormat="1" applyFont="1" applyFill="1" applyProtection="1">
      <protection locked="0"/>
    </xf>
    <xf numFmtId="176" fontId="0" fillId="13" borderId="41" xfId="20" applyNumberFormat="1" applyFont="1" applyFill="1" applyBorder="1" applyProtection="1">
      <protection locked="0"/>
    </xf>
    <xf numFmtId="176" fontId="0" fillId="13" borderId="42" xfId="55" applyNumberFormat="1" applyFont="1" applyFill="1" applyBorder="1" applyProtection="1">
      <protection locked="0"/>
    </xf>
    <xf numFmtId="256" fontId="0" fillId="13" borderId="42" xfId="55" applyNumberFormat="1" applyFont="1" applyFill="1" applyBorder="1" applyProtection="1">
      <protection locked="0"/>
    </xf>
    <xf numFmtId="258" fontId="0" fillId="13" borderId="42" xfId="0" applyNumberFormat="1" applyFont="1" applyFill="1" applyBorder="1" applyProtection="1">
      <protection locked="0"/>
    </xf>
    <xf numFmtId="176" fontId="0" fillId="13" borderId="43" xfId="20" applyNumberFormat="1" applyFont="1" applyFill="1" applyBorder="1" applyProtection="1">
      <protection locked="0"/>
    </xf>
    <xf numFmtId="256" fontId="0" fillId="10" borderId="37" xfId="55" applyNumberFormat="1" applyFont="1" applyFill="1" applyBorder="1" applyProtection="1">
      <protection locked="0"/>
    </xf>
    <xf numFmtId="0" fontId="117" fillId="0" borderId="0" xfId="0" applyFont="1" applyAlignment="1">
      <alignment horizontal="center"/>
    </xf>
    <xf numFmtId="0" fontId="0" fillId="0" borderId="0" xfId="0" applyFont="1" applyAlignment="1">
      <alignment horizontal="left" wrapText="1"/>
    </xf>
    <xf numFmtId="14" fontId="0" fillId="0" borderId="0" xfId="26" applyNumberFormat="1" applyFont="1" applyAlignment="1" applyProtection="1">
      <alignment horizontal="center"/>
      <protection hidden="1"/>
    </xf>
    <xf numFmtId="176" fontId="0" fillId="13" borderId="19" xfId="20" applyNumberFormat="1" applyFont="1" applyFill="1" applyBorder="1" applyAlignment="1" applyProtection="1">
      <alignment vertical="center"/>
      <protection locked="0"/>
    </xf>
    <xf numFmtId="14" fontId="0" fillId="56" borderId="0" xfId="0" applyNumberFormat="1" applyFont="1" applyFill="1" applyProtection="1">
      <protection locked="0"/>
    </xf>
    <xf numFmtId="14" fontId="0" fillId="13" borderId="42" xfId="0" applyNumberFormat="1" applyFont="1" applyFill="1" applyBorder="1" applyAlignment="1" applyProtection="1">
      <alignment horizontal="right"/>
      <protection locked="0"/>
    </xf>
    <xf numFmtId="14" fontId="0" fillId="56" borderId="42" xfId="0" applyNumberFormat="1" applyFont="1" applyFill="1" applyBorder="1" applyProtection="1">
      <protection locked="0"/>
    </xf>
    <xf numFmtId="176" fontId="0" fillId="13" borderId="44" xfId="20" applyNumberFormat="1" applyFont="1" applyFill="1" applyBorder="1" applyAlignment="1" applyProtection="1">
      <alignment vertical="center"/>
      <protection locked="0"/>
    </xf>
    <xf numFmtId="14" fontId="0" fillId="56" borderId="37" xfId="0" applyNumberFormat="1" applyFont="1" applyFill="1" applyBorder="1" applyProtection="1">
      <protection locked="0"/>
    </xf>
    <xf numFmtId="176" fontId="0" fillId="13" borderId="37" xfId="20" applyNumberFormat="1" applyFont="1" applyFill="1" applyBorder="1" applyProtection="1">
      <protection locked="0"/>
    </xf>
    <xf numFmtId="176" fontId="0" fillId="56" borderId="19" xfId="20" applyNumberFormat="1" applyFont="1" applyFill="1" applyBorder="1" applyProtection="1">
      <protection locked="0"/>
    </xf>
    <xf numFmtId="176" fontId="0" fillId="13" borderId="0" xfId="20" applyNumberFormat="1" applyFont="1" applyFill="1" applyBorder="1" applyProtection="1">
      <protection locked="0"/>
    </xf>
    <xf numFmtId="0" fontId="117" fillId="13" borderId="45" xfId="0" applyFont="1" applyFill="1" applyBorder="1" applyProtection="1">
      <protection locked="0"/>
    </xf>
    <xf numFmtId="176" fontId="0" fillId="10" borderId="37" xfId="20" applyNumberFormat="1" applyFont="1" applyFill="1" applyBorder="1" applyProtection="1">
      <protection locked="0"/>
    </xf>
    <xf numFmtId="176" fontId="0" fillId="10" borderId="0" xfId="20" applyNumberFormat="1" applyFont="1" applyFill="1" applyBorder="1" applyProtection="1">
      <protection locked="0"/>
    </xf>
    <xf numFmtId="0" fontId="117" fillId="10" borderId="45" xfId="0" applyFont="1" applyFill="1" applyBorder="1" applyProtection="1">
      <protection locked="0"/>
    </xf>
    <xf numFmtId="176" fontId="0" fillId="10" borderId="42" xfId="20" applyNumberFormat="1" applyFont="1" applyFill="1" applyBorder="1" applyProtection="1">
      <protection locked="0"/>
    </xf>
    <xf numFmtId="0" fontId="117" fillId="0" borderId="17" xfId="0" applyFont="1" applyBorder="1" applyProtection="1">
      <protection locked="0"/>
    </xf>
    <xf numFmtId="14" fontId="117" fillId="0" borderId="4" xfId="0" applyNumberFormat="1" applyFont="1" applyBorder="1" applyProtection="1">
      <protection locked="0"/>
    </xf>
    <xf numFmtId="176" fontId="117" fillId="0" borderId="4" xfId="0" applyNumberFormat="1" applyFont="1" applyBorder="1" applyProtection="1">
      <protection locked="0"/>
    </xf>
    <xf numFmtId="0" fontId="117" fillId="0" borderId="4" xfId="0" applyFont="1" applyBorder="1" applyProtection="1">
      <protection locked="0"/>
    </xf>
    <xf numFmtId="176" fontId="117" fillId="0" borderId="24" xfId="0" applyNumberFormat="1" applyFont="1" applyBorder="1" applyProtection="1">
      <protection locked="0"/>
    </xf>
    <xf numFmtId="14" fontId="0" fillId="0" borderId="0" xfId="55" applyNumberFormat="1" applyFont="1" applyBorder="1" applyProtection="1">
      <protection locked="0"/>
    </xf>
    <xf numFmtId="14" fontId="118" fillId="0" borderId="0" xfId="55" applyNumberFormat="1" applyFont="1" applyBorder="1" applyProtection="1">
      <protection locked="0"/>
    </xf>
    <xf numFmtId="176" fontId="118" fillId="0" borderId="0" xfId="55" applyNumberFormat="1" applyFont="1" applyBorder="1" applyProtection="1">
      <protection locked="0"/>
    </xf>
    <xf numFmtId="43" fontId="120" fillId="10" borderId="0" xfId="0" applyNumberFormat="1" applyFont="1" applyFill="1" applyProtection="1">
      <protection locked="0"/>
    </xf>
    <xf numFmtId="168" fontId="0" fillId="0" borderId="0" xfId="21" applyNumberFormat="1" applyFont="1" applyBorder="1" applyProtection="1">
      <protection locked="0"/>
    </xf>
    <xf numFmtId="14" fontId="0" fillId="0" borderId="0" xfId="26" applyNumberFormat="1" applyFont="1" applyProtection="1">
      <alignment/>
      <protection locked="0"/>
    </xf>
    <xf numFmtId="175" fontId="0" fillId="0" borderId="0" xfId="28" applyNumberFormat="1" applyFont="1" applyProtection="1">
      <protection locked="0"/>
    </xf>
    <xf numFmtId="0" fontId="0" fillId="0" borderId="0" xfId="26" applyFont="1" applyProtection="1">
      <alignment/>
      <protection locked="0"/>
    </xf>
    <xf numFmtId="256" fontId="118" fillId="0" borderId="0" xfId="21" applyNumberFormat="1" applyFont="1" applyFill="1" applyProtection="1">
      <protection locked="0"/>
    </xf>
    <xf numFmtId="176" fontId="0" fillId="0" borderId="0" xfId="20" applyNumberFormat="1" applyFont="1" applyProtection="1">
      <protection locked="0"/>
    </xf>
    <xf numFmtId="0" fontId="0" fillId="10" borderId="8" xfId="0" applyFont="1" applyFill="1" applyBorder="1" applyAlignment="1" applyProtection="1">
      <alignment horizontal="center" wrapText="1"/>
      <protection locked="0"/>
    </xf>
    <xf numFmtId="14" fontId="0" fillId="10" borderId="8" xfId="0" applyNumberFormat="1" applyFont="1" applyFill="1" applyBorder="1" applyAlignment="1" applyProtection="1">
      <alignment horizontal="center" wrapText="1"/>
      <protection locked="0"/>
    </xf>
    <xf numFmtId="176" fontId="0" fillId="10" borderId="8" xfId="55" applyNumberFormat="1" applyFont="1" applyFill="1" applyBorder="1" applyAlignment="1" applyProtection="1">
      <alignment horizontal="center" wrapText="1"/>
      <protection locked="0"/>
    </xf>
    <xf numFmtId="1" fontId="0" fillId="10" borderId="8" xfId="0" applyNumberFormat="1" applyFont="1" applyFill="1" applyBorder="1" applyAlignment="1" applyProtection="1">
      <alignment horizontal="center" wrapText="1"/>
      <protection locked="0"/>
    </xf>
    <xf numFmtId="175" fontId="121" fillId="0" borderId="8" xfId="0" applyNumberFormat="1" applyFont="1" applyBorder="1" applyAlignment="1" applyProtection="1">
      <alignment horizontal="left" wrapText="1"/>
      <protection locked="0"/>
    </xf>
    <xf numFmtId="14" fontId="121" fillId="0" borderId="8" xfId="0" applyNumberFormat="1" applyFont="1" applyBorder="1" applyAlignment="1" applyProtection="1">
      <alignment horizontal="right" wrapText="1"/>
      <protection locked="0"/>
    </xf>
    <xf numFmtId="14" fontId="121" fillId="56" borderId="8" xfId="0" applyNumberFormat="1" applyFont="1" applyFill="1" applyBorder="1" applyAlignment="1" applyProtection="1">
      <alignment horizontal="right" wrapText="1"/>
      <protection locked="0"/>
    </xf>
    <xf numFmtId="176" fontId="121" fillId="0" borderId="8" xfId="55" applyNumberFormat="1" applyFont="1" applyFill="1" applyBorder="1" applyAlignment="1" applyProtection="1">
      <alignment wrapText="1"/>
      <protection locked="0"/>
    </xf>
    <xf numFmtId="176" fontId="121" fillId="56" borderId="8" xfId="20" applyNumberFormat="1" applyFont="1" applyFill="1" applyBorder="1" applyAlignment="1" applyProtection="1">
      <alignment wrapText="1"/>
      <protection locked="0"/>
    </xf>
    <xf numFmtId="256" fontId="121" fillId="0" borderId="8" xfId="55" applyNumberFormat="1" applyFont="1" applyFill="1" applyBorder="1" applyAlignment="1" applyProtection="1">
      <alignment wrapText="1"/>
      <protection locked="0"/>
    </xf>
    <xf numFmtId="258" fontId="121" fillId="0" borderId="8" xfId="0" applyNumberFormat="1" applyFont="1" applyBorder="1" applyAlignment="1" applyProtection="1">
      <alignment wrapText="1"/>
      <protection locked="0"/>
    </xf>
    <xf numFmtId="176" fontId="122" fillId="0" borderId="8" xfId="20" applyNumberFormat="1" applyFont="1" applyFill="1" applyBorder="1" applyAlignment="1" applyProtection="1">
      <alignment wrapText="1"/>
      <protection locked="0"/>
    </xf>
    <xf numFmtId="174" fontId="121" fillId="0" borderId="8" xfId="24" applyNumberFormat="1" applyFont="1" applyBorder="1" applyAlignment="1" applyProtection="1">
      <alignment horizontal="right" vertical="center"/>
      <protection hidden="1"/>
    </xf>
    <xf numFmtId="174" fontId="120" fillId="0" borderId="0" xfId="21" applyNumberFormat="1" applyFont="1" applyFill="1" applyProtection="1">
      <protection hidden="1"/>
    </xf>
    <xf numFmtId="0" fontId="122" fillId="0" borderId="17" xfId="24" applyFont="1" applyBorder="1" applyAlignment="1" applyProtection="1">
      <alignment horizontal="left" vertical="center"/>
      <protection hidden="1"/>
    </xf>
    <xf numFmtId="0" fontId="122" fillId="0" borderId="24" xfId="24" applyFont="1" applyBorder="1" applyAlignment="1" applyProtection="1">
      <alignment horizontal="left" vertical="center"/>
      <protection hidden="1"/>
    </xf>
    <xf numFmtId="0" fontId="120" fillId="57" borderId="0" xfId="26" applyFont="1" applyFill="1" applyAlignment="1" applyProtection="1">
      <alignment horizontal="left" vertical="center" wrapText="1"/>
      <protection hidden="1"/>
    </xf>
    <xf numFmtId="175" fontId="120" fillId="0" borderId="0" xfId="21" applyNumberFormat="1" applyFont="1" applyFill="1" applyProtection="1">
      <protection hidden="1"/>
    </xf>
    <xf numFmtId="0" fontId="122" fillId="14" borderId="8" xfId="24" applyFont="1" applyFill="1" applyBorder="1" applyAlignment="1" applyProtection="1">
      <alignment horizontal="center" vertical="center" wrapText="1"/>
      <protection hidden="1"/>
    </xf>
    <xf numFmtId="3" fontId="127" fillId="0" borderId="21" xfId="20" applyNumberFormat="1" applyFont="1" applyFill="1" applyBorder="1" applyAlignment="1" applyProtection="1">
      <alignment horizontal="right" vertical="center"/>
      <protection locked="0"/>
    </xf>
    <xf numFmtId="3" fontId="127" fillId="56" borderId="21" xfId="20" applyNumberFormat="1" applyFont="1" applyFill="1" applyBorder="1" applyAlignment="1" applyProtection="1">
      <alignment horizontal="right" vertical="center"/>
      <protection locked="0"/>
    </xf>
    <xf numFmtId="3" fontId="125" fillId="0" borderId="0" xfId="26" applyNumberFormat="1" applyFont="1" applyProtection="1">
      <alignment/>
      <protection hidden="1"/>
    </xf>
    <xf numFmtId="176" fontId="125" fillId="0" borderId="0" xfId="20" applyNumberFormat="1" applyFont="1" applyProtection="1">
      <protection hidden="1"/>
    </xf>
    <xf numFmtId="176" fontId="0" fillId="0" borderId="0" xfId="26" applyNumberFormat="1" applyFont="1" applyAlignment="1" applyProtection="1">
      <alignment horizontal="right"/>
      <protection hidden="1"/>
    </xf>
    <xf numFmtId="0" fontId="124" fillId="57" borderId="0" xfId="26" applyFont="1" applyFill="1" applyAlignment="1" applyProtection="1">
      <alignment vertical="center" wrapText="1"/>
      <protection hidden="1"/>
    </xf>
    <xf numFmtId="0" fontId="123" fillId="57" borderId="0" xfId="26" applyFont="1" applyFill="1" applyAlignment="1" applyProtection="1">
      <alignment vertical="center" wrapText="1"/>
      <protection hidden="1"/>
    </xf>
    <xf numFmtId="0" fontId="123" fillId="57" borderId="0" xfId="26" applyFont="1" applyFill="1" applyAlignment="1" applyProtection="1">
      <alignment vertical="center"/>
      <protection hidden="1"/>
    </xf>
    <xf numFmtId="0" fontId="123" fillId="57" borderId="0" xfId="26" applyFont="1" applyFill="1" applyAlignment="1" applyProtection="1">
      <alignment horizontal="left" vertical="center" wrapText="1"/>
      <protection hidden="1"/>
    </xf>
    <xf numFmtId="0" fontId="124" fillId="56" borderId="0" xfId="26" applyFont="1" applyFill="1" applyProtection="1">
      <alignment/>
      <protection hidden="1"/>
    </xf>
    <xf numFmtId="176" fontId="123" fillId="0" borderId="0" xfId="20" applyNumberFormat="1" applyFont="1" applyProtection="1">
      <protection hidden="1"/>
    </xf>
    <xf numFmtId="176" fontId="123" fillId="0" borderId="0" xfId="26" applyNumberFormat="1" applyFont="1" applyProtection="1">
      <alignment/>
      <protection hidden="1"/>
    </xf>
    <xf numFmtId="0" fontId="134" fillId="0" borderId="0" xfId="26" applyFont="1" applyProtection="1">
      <alignment/>
      <protection hidden="1"/>
    </xf>
    <xf numFmtId="0" fontId="123" fillId="57" borderId="0" xfId="26" applyFont="1" applyFill="1" applyAlignment="1" applyProtection="1">
      <alignment horizontal="left" vertical="center"/>
      <protection hidden="1"/>
    </xf>
    <xf numFmtId="0" fontId="123" fillId="57" borderId="0" xfId="26" applyFont="1" applyFill="1" applyAlignment="1" applyProtection="1">
      <alignment horizontal="center" vertical="center"/>
      <protection hidden="1"/>
    </xf>
    <xf numFmtId="176" fontId="123" fillId="57" borderId="0" xfId="20" applyNumberFormat="1" applyFont="1" applyFill="1" applyAlignment="1" applyProtection="1">
      <alignment vertical="center"/>
      <protection hidden="1"/>
    </xf>
    <xf numFmtId="0" fontId="134" fillId="57" borderId="0" xfId="26" applyFont="1" applyFill="1" applyAlignment="1" applyProtection="1">
      <alignment horizontal="left" vertical="center"/>
      <protection hidden="1"/>
    </xf>
    <xf numFmtId="170" fontId="123" fillId="0" borderId="0" xfId="26" applyNumberFormat="1" applyFont="1" applyProtection="1">
      <alignment/>
      <protection hidden="1"/>
    </xf>
    <xf numFmtId="0" fontId="134" fillId="0" borderId="0" xfId="0" applyFont="1"/>
    <xf numFmtId="43" fontId="123" fillId="0" borderId="0" xfId="26" applyNumberFormat="1" applyFont="1" applyProtection="1">
      <alignment/>
      <protection hidden="1"/>
    </xf>
    <xf numFmtId="172" fontId="123" fillId="0" borderId="0" xfId="0" applyNumberFormat="1" applyFont="1"/>
    <xf numFmtId="43" fontId="134" fillId="0" borderId="0" xfId="0" applyNumberFormat="1" applyFont="1"/>
    <xf numFmtId="170" fontId="123" fillId="0" borderId="0" xfId="20" applyFont="1" applyBorder="1" applyProtection="1">
      <protection/>
    </xf>
    <xf numFmtId="176" fontId="118" fillId="57" borderId="0" xfId="20" applyNumberFormat="1" applyFont="1" applyFill="1" applyProtection="1">
      <protection hidden="1"/>
    </xf>
    <xf numFmtId="175" fontId="122" fillId="0" borderId="21" xfId="20" applyNumberFormat="1" applyFont="1" applyFill="1" applyBorder="1" applyAlignment="1" applyProtection="1">
      <alignment horizontal="right" vertical="center"/>
      <protection locked="0"/>
    </xf>
    <xf numFmtId="180" fontId="120" fillId="11" borderId="8" xfId="24" applyNumberFormat="1" applyFont="1" applyFill="1" applyBorder="1" applyAlignment="1" applyProtection="1">
      <alignment horizontal="right" vertical="center"/>
      <protection hidden="1"/>
    </xf>
    <xf numFmtId="9" fontId="120" fillId="11" borderId="8" xfId="26" applyNumberFormat="1" applyFont="1" applyFill="1" applyBorder="1" applyAlignment="1" applyProtection="1">
      <alignment horizontal="center" vertical="center"/>
      <protection locked="0"/>
    </xf>
    <xf numFmtId="3" fontId="120" fillId="56" borderId="0" xfId="26" applyNumberFormat="1" applyFont="1" applyFill="1" applyProtection="1">
      <alignment/>
      <protection hidden="1"/>
    </xf>
    <xf numFmtId="0" fontId="120" fillId="57" borderId="0" xfId="26" applyFont="1" applyFill="1" applyAlignment="1" applyProtection="1">
      <alignment horizontal="left" vertical="center" wrapText="1"/>
      <protection hidden="1"/>
    </xf>
    <xf numFmtId="0" fontId="117" fillId="3" borderId="0" xfId="26" applyFont="1" applyFill="1" applyAlignment="1" applyProtection="1">
      <alignment horizontal="center" vertical="center"/>
      <protection hidden="1"/>
    </xf>
    <xf numFmtId="0" fontId="118" fillId="0" borderId="0" xfId="26" applyFont="1" applyAlignment="1" applyProtection="1">
      <alignment horizontal="center" vertical="center"/>
      <protection hidden="1"/>
    </xf>
    <xf numFmtId="0" fontId="118" fillId="57" borderId="0" xfId="26" applyFont="1" applyFill="1" applyAlignment="1" applyProtection="1">
      <alignment horizontal="right" vertical="center" wrapText="1"/>
      <protection hidden="1"/>
    </xf>
    <xf numFmtId="0" fontId="120" fillId="0" borderId="17" xfId="0" applyFont="1" applyBorder="1" applyAlignment="1">
      <alignment horizontal="left" vertical="center" wrapText="1"/>
    </xf>
    <xf numFmtId="0" fontId="120" fillId="0" borderId="24" xfId="0" applyFont="1" applyBorder="1" applyAlignment="1">
      <alignment horizontal="left" vertical="center" wrapText="1"/>
    </xf>
    <xf numFmtId="0" fontId="120" fillId="57" borderId="40" xfId="26" applyFont="1" applyFill="1" applyBorder="1" applyAlignment="1" applyProtection="1">
      <alignment horizontal="left" vertical="center" wrapText="1"/>
      <protection hidden="1"/>
    </xf>
    <xf numFmtId="0" fontId="122" fillId="0" borderId="8" xfId="26" applyFont="1" applyBorder="1" applyAlignment="1" applyProtection="1">
      <alignment horizontal="left" vertical="center" wrapText="1"/>
      <protection hidden="1"/>
    </xf>
    <xf numFmtId="0" fontId="127" fillId="57" borderId="21" xfId="22" applyFont="1" applyFill="1" applyBorder="1" applyAlignment="1" applyProtection="1">
      <alignment horizontal="left" vertical="center"/>
      <protection hidden="1"/>
    </xf>
    <xf numFmtId="0" fontId="117" fillId="8" borderId="21" xfId="22" applyFont="1" applyFill="1" applyBorder="1" applyAlignment="1" applyProtection="1">
      <alignment horizontal="center" vertical="center"/>
      <protection hidden="1"/>
    </xf>
    <xf numFmtId="0" fontId="122" fillId="14" borderId="17" xfId="24" applyFont="1" applyFill="1" applyBorder="1" applyAlignment="1" applyProtection="1">
      <alignment horizontal="center" vertical="center"/>
      <protection hidden="1"/>
    </xf>
    <xf numFmtId="0" fontId="122" fillId="14" borderId="24" xfId="24" applyFont="1" applyFill="1" applyBorder="1" applyAlignment="1" applyProtection="1">
      <alignment horizontal="center" vertical="center"/>
      <protection hidden="1"/>
    </xf>
    <xf numFmtId="0" fontId="122" fillId="0" borderId="17" xfId="24" applyFont="1" applyBorder="1" applyAlignment="1" applyProtection="1">
      <alignment horizontal="left" vertical="center"/>
      <protection hidden="1"/>
    </xf>
    <xf numFmtId="0" fontId="122" fillId="0" borderId="24" xfId="24" applyFont="1" applyBorder="1" applyAlignment="1" applyProtection="1">
      <alignment horizontal="left" vertical="center"/>
      <protection hidden="1"/>
    </xf>
    <xf numFmtId="0" fontId="0" fillId="0" borderId="17" xfId="0" applyFont="1" applyBorder="1" applyAlignment="1">
      <alignment horizontal="left" vertical="center" wrapText="1"/>
    </xf>
    <xf numFmtId="0" fontId="0" fillId="0" borderId="24" xfId="0" applyFont="1" applyBorder="1" applyAlignment="1">
      <alignment horizontal="left" vertical="center" wrapText="1"/>
    </xf>
    <xf numFmtId="0" fontId="120" fillId="0" borderId="0" xfId="26" applyFont="1" applyAlignment="1" applyProtection="1">
      <alignment horizontal="left" wrapText="1"/>
      <protection hidden="1"/>
    </xf>
    <xf numFmtId="0" fontId="0" fillId="0" borderId="17" xfId="0" applyFont="1" applyBorder="1" applyAlignment="1">
      <alignment horizontal="left" vertical="center"/>
    </xf>
    <xf numFmtId="0" fontId="0" fillId="0" borderId="24" xfId="0" applyFont="1" applyBorder="1" applyAlignment="1">
      <alignment horizontal="left" vertical="center"/>
    </xf>
    <xf numFmtId="0" fontId="121" fillId="0" borderId="17" xfId="24" applyFont="1" applyBorder="1" applyAlignment="1" applyProtection="1">
      <alignment horizontal="left" vertical="center" wrapText="1"/>
      <protection hidden="1"/>
    </xf>
    <xf numFmtId="0" fontId="121" fillId="0" borderId="24" xfId="24" applyFont="1" applyBorder="1" applyAlignment="1" applyProtection="1">
      <alignment horizontal="left" vertical="center" wrapText="1"/>
      <protection hidden="1"/>
    </xf>
    <xf numFmtId="0" fontId="118" fillId="0" borderId="17" xfId="24" applyFont="1" applyBorder="1" applyAlignment="1" applyProtection="1">
      <alignment horizontal="left" vertical="center"/>
      <protection hidden="1"/>
    </xf>
    <xf numFmtId="0" fontId="118" fillId="0" borderId="24" xfId="24" applyFont="1" applyBorder="1" applyAlignment="1" applyProtection="1">
      <alignment horizontal="left" vertical="center"/>
      <protection hidden="1"/>
    </xf>
    <xf numFmtId="0" fontId="117" fillId="0" borderId="17" xfId="26" applyFont="1" applyBorder="1" applyAlignment="1" applyProtection="1">
      <alignment horizontal="left"/>
      <protection hidden="1"/>
    </xf>
    <xf numFmtId="0" fontId="117" fillId="0" borderId="24" xfId="26" applyFont="1" applyBorder="1" applyAlignment="1" applyProtection="1">
      <alignment horizontal="left"/>
      <protection hidden="1"/>
    </xf>
    <xf numFmtId="0" fontId="120" fillId="0" borderId="17" xfId="24" applyFont="1" applyBorder="1" applyAlignment="1" applyProtection="1">
      <alignment horizontal="left" vertical="center" wrapText="1"/>
      <protection hidden="1"/>
    </xf>
    <xf numFmtId="0" fontId="120" fillId="0" borderId="24" xfId="24" applyFont="1" applyBorder="1" applyAlignment="1" applyProtection="1">
      <alignment horizontal="left" vertical="center"/>
      <protection hidden="1"/>
    </xf>
    <xf numFmtId="0" fontId="121" fillId="0" borderId="24" xfId="24" applyFont="1" applyBorder="1" applyAlignment="1" applyProtection="1">
      <alignment horizontal="left" vertical="center"/>
      <protection hidden="1"/>
    </xf>
    <xf numFmtId="0" fontId="121" fillId="0" borderId="0" xfId="0" applyFont="1" applyAlignment="1">
      <alignment horizontal="left" wrapText="1"/>
    </xf>
    <xf numFmtId="0" fontId="0" fillId="0" borderId="17" xfId="0" applyFont="1" applyBorder="1" applyAlignment="1">
      <alignment horizontal="left"/>
    </xf>
    <xf numFmtId="0" fontId="0" fillId="0" borderId="24" xfId="0" applyFont="1" applyBorder="1" applyAlignment="1">
      <alignment horizontal="left"/>
    </xf>
    <xf numFmtId="0" fontId="117" fillId="0" borderId="0" xfId="26" applyFont="1" applyAlignment="1" applyProtection="1">
      <alignment horizontal="center" vertical="center"/>
      <protection hidden="1"/>
    </xf>
    <xf numFmtId="0" fontId="123" fillId="57" borderId="0" xfId="26" applyFont="1" applyFill="1" applyAlignment="1" applyProtection="1">
      <alignment horizontal="left" vertical="center" wrapText="1"/>
      <protection hidden="1"/>
    </xf>
    <xf numFmtId="0" fontId="123" fillId="57" borderId="40" xfId="26" applyFont="1" applyFill="1" applyBorder="1" applyAlignment="1" applyProtection="1">
      <alignment horizontal="left" vertical="center" wrapText="1"/>
      <protection hidden="1"/>
    </xf>
    <xf numFmtId="0" fontId="17" fillId="14" borderId="19" xfId="24" applyFont="1" applyFill="1" applyBorder="1" applyAlignment="1" applyProtection="1">
      <alignment horizontal="center" vertical="center" wrapText="1"/>
      <protection hidden="1"/>
    </xf>
    <xf numFmtId="0" fontId="17" fillId="14" borderId="44" xfId="24" applyFont="1" applyFill="1" applyBorder="1" applyAlignment="1" applyProtection="1">
      <alignment horizontal="center" vertical="center" wrapText="1"/>
      <protection hidden="1"/>
    </xf>
    <xf numFmtId="176" fontId="17" fillId="14" borderId="19" xfId="20" applyNumberFormat="1" applyFont="1" applyFill="1" applyBorder="1" applyAlignment="1" applyProtection="1">
      <alignment horizontal="center" vertical="center" wrapText="1"/>
      <protection hidden="1"/>
    </xf>
    <xf numFmtId="176" fontId="17" fillId="14" borderId="44" xfId="20" applyNumberFormat="1" applyFont="1" applyFill="1" applyBorder="1" applyAlignment="1" applyProtection="1">
      <alignment horizontal="center" vertical="center" wrapText="1"/>
      <protection hidden="1"/>
    </xf>
    <xf numFmtId="0" fontId="16" fillId="0" borderId="40" xfId="26" applyFont="1" applyBorder="1" applyAlignment="1" applyProtection="1">
      <alignment horizontal="left" vertical="center" wrapText="1"/>
      <protection hidden="1"/>
    </xf>
    <xf numFmtId="0" fontId="16" fillId="0" borderId="0" xfId="26" applyFont="1" applyAlignment="1" applyProtection="1">
      <alignment horizontal="left" vertical="center" wrapText="1"/>
      <protection hidden="1"/>
    </xf>
  </cellXfs>
  <cellStyles count="3603">
    <cellStyle name="Normal" xfId="0"/>
    <cellStyle name="Percent" xfId="15" builtinId="5"/>
    <cellStyle name="Currency" xfId="16" builtinId="4"/>
    <cellStyle name="Currency [0]" xfId="17" builtinId="7"/>
    <cellStyle name="Comma" xfId="18" builtinId="3"/>
    <cellStyle name="Comma [0]" xfId="19" builtinId="6"/>
    <cellStyle name="Comma" xfId="20"/>
    <cellStyle name="Percent" xfId="21"/>
    <cellStyle name="Normal 3" xfId="22"/>
    <cellStyle name="Normal 2" xfId="23"/>
    <cellStyle name="Normal 2 2" xfId="24"/>
    <cellStyle name="Comma 2 2" xfId="25"/>
    <cellStyle name="Normal 2 3" xfId="26"/>
    <cellStyle name="Normal 2 3 3" xfId="27"/>
    <cellStyle name="Comma 2 2 3" xfId="28"/>
    <cellStyle name="Comma 3" xfId="29"/>
    <cellStyle name="Comma 10" xfId="30"/>
    <cellStyle name="Comma 11" xfId="31"/>
    <cellStyle name="Comma 12" xfId="32"/>
    <cellStyle name="Comma 13" xfId="33"/>
    <cellStyle name="Comma 13 2" xfId="34"/>
    <cellStyle name="Comma 13 3" xfId="35"/>
    <cellStyle name="Comma 14" xfId="36"/>
    <cellStyle name="Comma 15" xfId="37"/>
    <cellStyle name="Comma 2" xfId="38"/>
    <cellStyle name="Comma 2 2 2" xfId="39"/>
    <cellStyle name="Comma 2 3" xfId="40"/>
    <cellStyle name="Comma 2 3 2" xfId="41"/>
    <cellStyle name="Comma 2 4" xfId="42"/>
    <cellStyle name="Comma 2 5" xfId="43"/>
    <cellStyle name="Comma 3 2" xfId="44"/>
    <cellStyle name="Comma 3 2 2" xfId="45"/>
    <cellStyle name="Comma 3 2 3" xfId="46"/>
    <cellStyle name="Comma 3 2 4" xfId="47"/>
    <cellStyle name="Comma 3 3" xfId="48"/>
    <cellStyle name="Comma 3 4" xfId="49"/>
    <cellStyle name="Comma 3 5" xfId="50"/>
    <cellStyle name="Comma 3 6" xfId="51"/>
    <cellStyle name="Comma 3 7" xfId="52"/>
    <cellStyle name="Comma 3 8" xfId="53"/>
    <cellStyle name="Comma 4" xfId="54"/>
    <cellStyle name="Comma 4 2" xfId="55"/>
    <cellStyle name="Comma 5" xfId="56"/>
    <cellStyle name="Comma 6" xfId="57"/>
    <cellStyle name="Comma 6 2" xfId="58"/>
    <cellStyle name="Comma 7" xfId="59"/>
    <cellStyle name="Comma 8" xfId="60"/>
    <cellStyle name="Comma 9" xfId="61"/>
    <cellStyle name="Normal 10" xfId="62"/>
    <cellStyle name="Normal 11" xfId="63"/>
    <cellStyle name="Normal 2 3 2" xfId="64"/>
    <cellStyle name="Normal 2 4" xfId="65"/>
    <cellStyle name="Normal 2 5" xfId="66"/>
    <cellStyle name="Normal 2 6" xfId="67"/>
    <cellStyle name="Normal 3 2" xfId="68"/>
    <cellStyle name="Normal 3 3" xfId="69"/>
    <cellStyle name="Normal 4" xfId="70"/>
    <cellStyle name="Normal 4 2" xfId="71"/>
    <cellStyle name="Normal 4 3" xfId="72"/>
    <cellStyle name="Normal 41" xfId="73"/>
    <cellStyle name="Normal 41 2" xfId="74"/>
    <cellStyle name="Normal 41 3" xfId="75"/>
    <cellStyle name="Normal 5" xfId="76"/>
    <cellStyle name="Normal 6" xfId="77"/>
    <cellStyle name="Normal 7" xfId="78"/>
    <cellStyle name="Normal 8" xfId="79"/>
    <cellStyle name="Normal 9" xfId="80"/>
    <cellStyle name="Percent 2" xfId="81"/>
    <cellStyle name="Comma 16" xfId="82"/>
    <cellStyle name="Comma 17" xfId="83"/>
    <cellStyle name="Normal 12" xfId="84"/>
    <cellStyle name="Percent 3" xfId="85"/>
    <cellStyle name="Comma 16 2" xfId="86"/>
    <cellStyle name=" " xfId="87"/>
    <cellStyle name=" _Taiwan" xfId="88"/>
    <cellStyle name=" _Taiwan_0+12 R&amp;O" xfId="89"/>
    <cellStyle name=" _Taiwan_0+12 R&amp;O (2)" xfId="90"/>
    <cellStyle name=" _Taiwan_1st Half Total Cost" xfId="91"/>
    <cellStyle name=" _Taiwan_1st Half Total Cost_0+12 R&amp;O" xfId="92"/>
    <cellStyle name=" _Taiwan_1st Half Total Cost_0+12 R&amp;O (2)" xfId="93"/>
    <cellStyle name=" _Taiwan_1st Half Total Cost_Affordable Business Structure" xfId="94"/>
    <cellStyle name=" _Taiwan_1st Half Total Cost_Affordable Business Structure_0+12 R&amp;O" xfId="95"/>
    <cellStyle name=" _Taiwan_1st Half Total Cost_Affordable Business Structure_0+12 R&amp;O (2)" xfId="96"/>
    <cellStyle name=" _Taiwan_1st Half Total Cost_BP Key Assumptions" xfId="97"/>
    <cellStyle name=" _Taiwan_1st Half Total Cost_BP Key Assumptions_0+12 R&amp;O" xfId="98"/>
    <cellStyle name=" _Taiwan_1st Half Total Cost_BP Key Assumptions_0+12 R&amp;O (2)" xfId="99"/>
    <cellStyle name=" _Taiwan_1st Half Total Cost_Task" xfId="100"/>
    <cellStyle name=" _Taiwan_1st Half Total Cost_Task_0+12 R&amp;O" xfId="101"/>
    <cellStyle name=" _Taiwan_1st Half Total Cost_Task_0+12 R&amp;O (2)" xfId="102"/>
    <cellStyle name=" _Taiwan_1st Half Total Cost_TTLCOST BACKUP" xfId="103"/>
    <cellStyle name=" _Taiwan_1st Half Total Cost_TTLCOST BACKUP_0+12 R&amp;O (2)" xfId="104"/>
    <cellStyle name=" _Taiwan_1st Half Total Cost_Updated R&amp;O - 1999" xfId="105"/>
    <cellStyle name=" _Taiwan_1st Half Total Cost_Updated R&amp;O - 1999_0+12 R&amp;O" xfId="106"/>
    <cellStyle name=" _Taiwan_1st Half Total Cost_Updated R&amp;O - 1999_0+12 R&amp;O (2)" xfId="107"/>
    <cellStyle name=" _Taiwan_1st Half Total Cost_Vehicle Line Profit" xfId="108"/>
    <cellStyle name=" _Taiwan_1st Half Total Cost_Vehicle Line Profit_0+12 R&amp;O" xfId="109"/>
    <cellStyle name=" _Taiwan_1st Half Total Cost_Vehicle Line Profit_0+12 R&amp;O (2)" xfId="110"/>
    <cellStyle name=" _Taiwan_Affordable Business Structure" xfId="111"/>
    <cellStyle name=" _Taiwan_Affordable Business Structure_0+12 R&amp;O" xfId="112"/>
    <cellStyle name=" _Taiwan_Affordable Business Structure_0+12 R&amp;O (2)" xfId="113"/>
    <cellStyle name=" _Taiwan_Affordable Business Structure_BP Key Assumptions" xfId="114"/>
    <cellStyle name=" _Taiwan_Affordable Business Structure_BP Key Assumptions_0+12 R&amp;O" xfId="115"/>
    <cellStyle name=" _Taiwan_Affordable Business Structure_BP Key Assumptions_0+12 R&amp;O (2)" xfId="116"/>
    <cellStyle name=" _Taiwan_Affordable Business Structure_Task" xfId="117"/>
    <cellStyle name=" _Taiwan_Affordable Business Structure_Task_0+12 R&amp;O" xfId="118"/>
    <cellStyle name=" _Taiwan_Affordable Business Structure_Task_0+12 R&amp;O (2)" xfId="119"/>
    <cellStyle name=" _Taiwan_Affordable Business Structure_TTLCOST BACKUP" xfId="120"/>
    <cellStyle name=" _Taiwan_Affordable Business Structure_TTLCOST BACKUP_0+12 R&amp;O (2)" xfId="121"/>
    <cellStyle name=" _Taiwan_Affordable Business Structure_Updated R&amp;O - 1999" xfId="122"/>
    <cellStyle name=" _Taiwan_Affordable Business Structure_Updated R&amp;O - 1999_0+12 R&amp;O" xfId="123"/>
    <cellStyle name=" _Taiwan_Affordable Business Structure_Updated R&amp;O - 1999_0+12 R&amp;O (2)" xfId="124"/>
    <cellStyle name=" _Taiwan_Affordable Business Structure_Vehicle Line Profit" xfId="125"/>
    <cellStyle name=" _Taiwan_Affordable Business Structure_Vehicle Line Profit_0+12 R&amp;O" xfId="126"/>
    <cellStyle name=" _Taiwan_Affordable Business Structure_Vehicle Line Profit_0+12 R&amp;O (2)" xfId="127"/>
    <cellStyle name=" _Taiwan_BP Key Assumptions" xfId="128"/>
    <cellStyle name=" _Taiwan_BP Key Assumptions_0+12 R&amp;O" xfId="129"/>
    <cellStyle name=" _Taiwan_BP Key Assumptions_0+12 R&amp;O (2)" xfId="130"/>
    <cellStyle name=" _Taiwan_KD&amp;BU Study" xfId="131"/>
    <cellStyle name=" _Taiwan_KD&amp;BU Study_0+12 R&amp;O" xfId="132"/>
    <cellStyle name=" _Taiwan_KD&amp;BU Study_0+12 R&amp;O (2)" xfId="133"/>
    <cellStyle name=" _Taiwan_KD&amp;BU Study_Affordable Business Structure" xfId="134"/>
    <cellStyle name=" _Taiwan_KD&amp;BU Study_Affordable Business Structure_0+12 R&amp;O" xfId="135"/>
    <cellStyle name=" _Taiwan_KD&amp;BU Study_Affordable Business Structure_0+12 R&amp;O (2)" xfId="136"/>
    <cellStyle name=" _Taiwan_KD&amp;BU Study_BP Key Assumptions" xfId="137"/>
    <cellStyle name=" _Taiwan_KD&amp;BU Study_BP Key Assumptions_0+12 R&amp;O" xfId="138"/>
    <cellStyle name=" _Taiwan_KD&amp;BU Study_BP Key Assumptions_0+12 R&amp;O (2)" xfId="139"/>
    <cellStyle name=" _Taiwan_KD&amp;BU Study_Task" xfId="140"/>
    <cellStyle name=" _Taiwan_KD&amp;BU Study_Task_0+12 R&amp;O" xfId="141"/>
    <cellStyle name=" _Taiwan_KD&amp;BU Study_Task_0+12 R&amp;O (2)" xfId="142"/>
    <cellStyle name=" _Taiwan_KD&amp;BU Study_TTLCOST BACKUP" xfId="143"/>
    <cellStyle name=" _Taiwan_KD&amp;BU Study_TTLCOST BACKUP_0+12 R&amp;O (2)" xfId="144"/>
    <cellStyle name=" _Taiwan_KD&amp;BU Study_Updated R&amp;O - 1999" xfId="145"/>
    <cellStyle name=" _Taiwan_KD&amp;BU Study_Updated R&amp;O - 1999_0+12 R&amp;O" xfId="146"/>
    <cellStyle name=" _Taiwan_KD&amp;BU Study_Updated R&amp;O - 1999_0+12 R&amp;O (2)" xfId="147"/>
    <cellStyle name=" _Taiwan_KD&amp;BU Study_Vehicle Line Profit" xfId="148"/>
    <cellStyle name=" _Taiwan_KD&amp;BU Study_Vehicle Line Profit_0+12 R&amp;O" xfId="149"/>
    <cellStyle name=" _Taiwan_KD&amp;BU Study_Vehicle Line Profit_0+12 R&amp;O (2)" xfId="150"/>
    <cellStyle name=" _Taiwan_Task" xfId="151"/>
    <cellStyle name=" _Taiwan_Task_0+12 R&amp;O" xfId="152"/>
    <cellStyle name=" _Taiwan_Task_0+12 R&amp;O (2)" xfId="153"/>
    <cellStyle name=" _Taiwan_TTLCOST BACKUP" xfId="154"/>
    <cellStyle name=" _Taiwan_TTLCOST BACKUP_0+12 R&amp;O" xfId="155"/>
    <cellStyle name=" _Taiwan_TTLCOST BACKUP_0+12 R&amp;O (2)" xfId="156"/>
    <cellStyle name=" _Taiwan_TTLCOST BACKUP_Affordable Business Structure" xfId="157"/>
    <cellStyle name=" _Taiwan_TTLCOST BACKUP_Affordable Business Structure_0+12 R&amp;O" xfId="158"/>
    <cellStyle name=" _Taiwan_TTLCOST BACKUP_Affordable Business Structure_0+12 R&amp;O (2)" xfId="159"/>
    <cellStyle name=" _Taiwan_TTLCOST BACKUP_BP Key Assumptions" xfId="160"/>
    <cellStyle name=" _Taiwan_TTLCOST BACKUP_BP Key Assumptions_0+12 R&amp;O" xfId="161"/>
    <cellStyle name=" _Taiwan_TTLCOST BACKUP_BP Key Assumptions_0+12 R&amp;O (2)" xfId="162"/>
    <cellStyle name=" _Taiwan_TTLCOST BACKUP_Task" xfId="163"/>
    <cellStyle name=" _Taiwan_TTLCOST BACKUP_Task_0+12 R&amp;O" xfId="164"/>
    <cellStyle name=" _Taiwan_TTLCOST BACKUP_Task_0+12 R&amp;O (2)" xfId="165"/>
    <cellStyle name=" _Taiwan_TTLCOST BACKUP_Updated R&amp;O - 1999" xfId="166"/>
    <cellStyle name=" _Taiwan_TTLCOST BACKUP_Updated R&amp;O - 1999_0+12 R&amp;O" xfId="167"/>
    <cellStyle name=" _Taiwan_TTLCOST BACKUP_Updated R&amp;O - 1999_0+12 R&amp;O (2)" xfId="168"/>
    <cellStyle name=" _Taiwan_TTLCOST BACKUP_Vehicle Line Profit" xfId="169"/>
    <cellStyle name=" _Taiwan_TTLCOST BACKUP_Vehicle Line Profit_0+12 R&amp;O" xfId="170"/>
    <cellStyle name=" _Taiwan_TTLCOST BACKUP_Vehicle Line Profit_0+12 R&amp;O (2)" xfId="171"/>
    <cellStyle name=" _Taiwan_Updated R&amp;O - 1998" xfId="172"/>
    <cellStyle name=" _Taiwan_Updated R&amp;O - 1998_0+12 R&amp;O" xfId="173"/>
    <cellStyle name=" _Taiwan_Updated R&amp;O - 1998_0+12 R&amp;O (2)" xfId="174"/>
    <cellStyle name=" _Taiwan_Updated R&amp;O - 1999" xfId="175"/>
    <cellStyle name=" _Taiwan_Updated R&amp;O - 1999_0+12 R&amp;O" xfId="176"/>
    <cellStyle name=" _Taiwan_Updated R&amp;O - 1999_0+12 R&amp;O (2)" xfId="177"/>
    <cellStyle name=" _Taiwan_Vehicle Line Profit" xfId="178"/>
    <cellStyle name=" _Taiwan_Vehicle Line Profit_0+12 R&amp;O" xfId="179"/>
    <cellStyle name=" _Taiwan_Vehicle Line Profit_0+12 R&amp;O (2)" xfId="180"/>
    <cellStyle name="$" xfId="181"/>
    <cellStyle name="$_4-8map" xfId="182"/>
    <cellStyle name="$_4-8map_1-11mapb" xfId="183"/>
    <cellStyle name="$_4-8map_2-10map" xfId="184"/>
    <cellStyle name="$_4-8map_5-7map" xfId="185"/>
    <cellStyle name="$_4-8map_exchange2" xfId="186"/>
    <cellStyle name="$_4-8map_exchange2_5-7map" xfId="187"/>
    <cellStyle name="$_6-6map" xfId="188"/>
    <cellStyle name="$_Inventory-cash#643" xfId="189"/>
    <cellStyle name="$_review3" xfId="190"/>
    <cellStyle name="$_review3_1-11mapb" xfId="191"/>
    <cellStyle name="$_review3_2-10map" xfId="192"/>
    <cellStyle name="$_review3_5-7map" xfId="193"/>
    <cellStyle name="$_review3_exchange2" xfId="194"/>
    <cellStyle name="$_review3_exchange2_5-7map" xfId="195"/>
    <cellStyle name="$0" xfId="196"/>
    <cellStyle name="$0.0" xfId="197"/>
    <cellStyle name="$0.00" xfId="198"/>
    <cellStyle name="$0_!!!GO" xfId="199"/>
    <cellStyle name="$No Dollars" xfId="200"/>
    <cellStyle name="%0" xfId="201"/>
    <cellStyle name="%0.0" xfId="202"/>
    <cellStyle name="%0_!!!GO" xfId="203"/>
    <cellStyle name="?" xfId="204"/>
    <cellStyle name="??" xfId="205"/>
    <cellStyle name="?? [0.00]_ Att. 1- Cover" xfId="206"/>
    <cellStyle name="?? [0]" xfId="207"/>
    <cellStyle name="?_x001D_??%U©÷u&amp;H©÷9_x0008_? s_x000a__x0007__x0001__x0001_" xfId="208"/>
    <cellStyle name="???? [0.00]_PRODUCT DETAIL Q1" xfId="209"/>
    <cellStyle name="???? \" xfId="210"/>
    <cellStyle name="????_PRODUCT DETAIL Q1" xfId="211"/>
    <cellStyle name="???[0]_?? DI" xfId="212"/>
    <cellStyle name="???_?? DI" xfId="213"/>
    <cellStyle name="??[0]_BRE" xfId="214"/>
    <cellStyle name="??_ Att. 1- Cover" xfId="215"/>
    <cellStyle name="??A? [0]_ÿÿÿÿÿÿ_1_¢¬???¢â? " xfId="216"/>
    <cellStyle name="??A?_ÿÿÿÿÿÿ_1_¢¬???¢â? " xfId="217"/>
    <cellStyle name="?_02" xfId="218"/>
    <cellStyle name="?_1-11mapb" xfId="219"/>
    <cellStyle name="?_2-10map" xfId="220"/>
    <cellStyle name="?_5-7map" xfId="221"/>
    <cellStyle name="?_cover1 (2)" xfId="222"/>
    <cellStyle name="?_cover1 (2)_Fixed Costs 2001 (1)" xfId="223"/>
    <cellStyle name="?_EcoPro(Dom) (1)" xfId="224"/>
    <cellStyle name="?_EcoPro(Dom) (1)_fjl642" xfId="225"/>
    <cellStyle name="?_EcoPro(Dom) (2)" xfId="226"/>
    <cellStyle name="?_EcoPro(Dom) (2)_fjl642" xfId="227"/>
    <cellStyle name="?_EcoPro(Dom) (3)" xfId="228"/>
    <cellStyle name="?_EcoPro(Dom) (3)_fjl642" xfId="229"/>
    <cellStyle name="?_EcoPro(Dom) (4)" xfId="230"/>
    <cellStyle name="?_EcoPro(Dom) (4)_fjl642" xfId="231"/>
    <cellStyle name="?_EP(Dom) Ave." xfId="232"/>
    <cellStyle name="?_EP(Dom) Ave._fjl642" xfId="233"/>
    <cellStyle name="?_exchange2" xfId="234"/>
    <cellStyle name="?_exchange2_5-7map" xfId="235"/>
    <cellStyle name="?_fjl642" xfId="236"/>
    <cellStyle name="?_review3" xfId="237"/>
    <cellStyle name="?_review3_1-11mapb" xfId="238"/>
    <cellStyle name="?_review3_2-10map" xfId="239"/>
    <cellStyle name="?_review3_5-7map" xfId="240"/>
    <cellStyle name="?_review3_exchange2" xfId="241"/>
    <cellStyle name="?_review3_exchange2_5-7map" xfId="242"/>
    <cellStyle name="?_tate" xfId="243"/>
    <cellStyle name="?_tate_1" xfId="244"/>
    <cellStyle name="?_tate_1-11mapb" xfId="245"/>
    <cellStyle name="?_tate_2-10map" xfId="246"/>
    <cellStyle name="?_tate_5-7map" xfId="247"/>
    <cellStyle name="?_tate_EcoPro(Dom) (1)" xfId="248"/>
    <cellStyle name="?_tate_EcoPro(Dom) (1)_exchange2" xfId="249"/>
    <cellStyle name="?_tate_EcoPro(Dom) (1)_exchange2_5-7map" xfId="250"/>
    <cellStyle name="?_tate_EcoPro(Dom) (2)" xfId="251"/>
    <cellStyle name="?_tate_EcoPro(Dom) (2)_exchange2" xfId="252"/>
    <cellStyle name="?_tate_EcoPro(Dom) (2)_exchange2_5-7map" xfId="253"/>
    <cellStyle name="?_tate_EcoPro(Dom) (3)" xfId="254"/>
    <cellStyle name="?_tate_EcoPro(Dom) (3)_exchange2" xfId="255"/>
    <cellStyle name="?_tate_EcoPro(Dom) (3)_exchange2_5-7map" xfId="256"/>
    <cellStyle name="?_tate_EcoPro(Dom) (4)" xfId="257"/>
    <cellStyle name="?_tate_EcoPro(Dom) (4)_exchange2" xfId="258"/>
    <cellStyle name="?_tate_EcoPro(Dom) (4)_exchange2_5-7map" xfId="259"/>
    <cellStyle name="?_tate_EP(Dom) Ave." xfId="260"/>
    <cellStyle name="?_tate_EP(Dom) Ave._exchange2" xfId="261"/>
    <cellStyle name="?_tate_EP(Dom) Ave._exchange2_5-7map" xfId="262"/>
    <cellStyle name="?_tate_exchange2" xfId="263"/>
    <cellStyle name="?_tate_exchange2_5-7map" xfId="264"/>
    <cellStyle name="?_tate_fjl642" xfId="265"/>
    <cellStyle name="?_tate_review3" xfId="266"/>
    <cellStyle name="?_tate_review3_1-11mapb" xfId="267"/>
    <cellStyle name="?_tate_review3_2-10map" xfId="268"/>
    <cellStyle name="?_tate_review3_5-7map" xfId="269"/>
    <cellStyle name="?_tate_review3_exchange2" xfId="270"/>
    <cellStyle name="?_tate_review3_exchange2_5-7map" xfId="271"/>
    <cellStyle name="?_tate_Vol.(Dom)" xfId="272"/>
    <cellStyle name="?_tate_Vol.(Dom)_exchange2" xfId="273"/>
    <cellStyle name="?_tate_Vol.(Dom)_exchange2_5-7map" xfId="274"/>
    <cellStyle name="?_Vol" xfId="275"/>
    <cellStyle name="?_Vol.(Dom)" xfId="276"/>
    <cellStyle name="?_Vol.(Dom)_fjl642" xfId="277"/>
    <cellStyle name="?_Vol_exchange2" xfId="278"/>
    <cellStyle name="?_Vol_exchange2_5-7map" xfId="279"/>
    <cellStyle name="?_Vol_fjl642" xfId="280"/>
    <cellStyle name="?¡±¢¥?_?¨ù??¢´¢¥_¢¬???¢â? " xfId="281"/>
    <cellStyle name="?acc" xfId="282"/>
    <cellStyle name="?ðÇ%U?&amp;H?_x0008_?s_x000a__x0007__x0001__x0001_" xfId="283"/>
    <cellStyle name="? [0.00]_!!!GO" xfId="284"/>
    <cellStyle name="?_!!!GO" xfId="285"/>
    <cellStyle name="_Bang Chi tieu (2)" xfId="286"/>
    <cellStyle name="_Book1" xfId="287"/>
    <cellStyle name="~1" xfId="288"/>
    <cellStyle name="’Ê‰Ý [0.00]_!!!GO" xfId="289"/>
    <cellStyle name="’Ê‰Ý_!!!GO" xfId="290"/>
    <cellStyle name="£" xfId="291"/>
    <cellStyle name="£_4-8map" xfId="292"/>
    <cellStyle name="£_4-8map_1-11mapb" xfId="293"/>
    <cellStyle name="£_4-8map_2-10map" xfId="294"/>
    <cellStyle name="£_4-8map_5-7map" xfId="295"/>
    <cellStyle name="£_4-8map_exchange2" xfId="296"/>
    <cellStyle name="£_4-8map_exchange2_5-7map" xfId="297"/>
    <cellStyle name="£_BPfinal" xfId="298"/>
    <cellStyle name="£_BPfinal_1-11mapb" xfId="299"/>
    <cellStyle name="£_BPfinal_2-10map" xfId="300"/>
    <cellStyle name="£_BPfinal_5-7map" xfId="301"/>
    <cellStyle name="£_BPfinal_exchange2" xfId="302"/>
    <cellStyle name="£_BPfinal_exchange2_5-7map" xfId="303"/>
    <cellStyle name="£_Inventory-cash#643" xfId="304"/>
    <cellStyle name="¤@??_flhkd_Key Data, new format" xfId="305"/>
    <cellStyle name="¤@¯ë_0+12 vs bgt" xfId="306"/>
    <cellStyle name="¤d¤À¦ì[0]_0+12 vs bgt" xfId="307"/>
    <cellStyle name="¤d¤À¦ì_0+12 vs bgt" xfId="308"/>
    <cellStyle name="¥" xfId="309"/>
    <cellStyle name="¥_4-8map" xfId="310"/>
    <cellStyle name="¥_99PF31-11" xfId="311"/>
    <cellStyle name="¥_99PF31-11_Inventory-cash#643" xfId="312"/>
    <cellStyle name="¥_BPfinal" xfId="313"/>
    <cellStyle name="¥_Cover" xfId="314"/>
    <cellStyle name="¥_Cover_Inventory-cash#643" xfId="315"/>
    <cellStyle name="¥_Inventory-cash#643" xfId="316"/>
    <cellStyle name="¥acc" xfId="317"/>
    <cellStyle name="•W€_!!!GO" xfId="318"/>
    <cellStyle name="•W_!!!GO" xfId="319"/>
    <cellStyle name="0" xfId="320"/>
    <cellStyle name="0.0" xfId="321"/>
    <cellStyle name="0.00" xfId="322"/>
    <cellStyle name="0_!!!GO" xfId="323"/>
    <cellStyle name="0_96 Plan" xfId="324"/>
    <cellStyle name="0_97BUSPLN" xfId="325"/>
    <cellStyle name="0_Book1" xfId="326"/>
    <cellStyle name="0_cf39" xfId="327"/>
    <cellStyle name="0_Consolidators" xfId="328"/>
    <cellStyle name="0_Economic Assumptions " xfId="329"/>
    <cellStyle name="0_Feb2001" xfId="330"/>
    <cellStyle name="0_Inventory-cash#643" xfId="331"/>
    <cellStyle name="0_Module1" xfId="332"/>
    <cellStyle name="0_Recipients" xfId="333"/>
    <cellStyle name="0_Salary Headcount" xfId="334"/>
    <cellStyle name="0_Salary Headcount_Book1" xfId="335"/>
    <cellStyle name="0_Salary Headcount_cf39" xfId="336"/>
    <cellStyle name="0_Total" xfId="337"/>
    <cellStyle name="0_Total_Book1" xfId="338"/>
    <cellStyle name="0_Total_cf39" xfId="339"/>
    <cellStyle name="0_U.S. Economics" xfId="340"/>
    <cellStyle name="0_XX97CALB" xfId="341"/>
    <cellStyle name="0_XX97CALB_Book1" xfId="342"/>
    <cellStyle name="0_XX97CALB_cf39" xfId="343"/>
    <cellStyle name="1" xfId="344"/>
    <cellStyle name="2" xfId="345"/>
    <cellStyle name="20% - Accent1 10" xfId="346"/>
    <cellStyle name="20% - Accent1 10 2" xfId="347"/>
    <cellStyle name="20% - Accent1 11" xfId="348"/>
    <cellStyle name="20% - Accent1 11 2" xfId="349"/>
    <cellStyle name="20% - Accent1 12" xfId="350"/>
    <cellStyle name="20% - Accent1 13" xfId="351"/>
    <cellStyle name="20% - Accent1 14" xfId="352"/>
    <cellStyle name="20% - Accent1 15" xfId="353"/>
    <cellStyle name="20% - Accent1 16" xfId="354"/>
    <cellStyle name="20% - Accent1 17" xfId="355"/>
    <cellStyle name="20% - Accent1 18" xfId="356"/>
    <cellStyle name="20% - Accent1 18 2" xfId="357"/>
    <cellStyle name="20% - Accent1 19" xfId="358"/>
    <cellStyle name="20% - Accent1 19 2" xfId="359"/>
    <cellStyle name="20% - Accent1 2" xfId="360"/>
    <cellStyle name="20% - Accent1 2 2" xfId="361"/>
    <cellStyle name="20% - Accent1 2 3" xfId="362"/>
    <cellStyle name="20% - Accent1 2 4" xfId="363"/>
    <cellStyle name="20% - Accent1 2 5" xfId="364"/>
    <cellStyle name="20% - Accent1 2 6" xfId="365"/>
    <cellStyle name="20% - Accent1 20" xfId="366"/>
    <cellStyle name="20% - Accent1 20 2" xfId="367"/>
    <cellStyle name="20% - Accent1 21" xfId="368"/>
    <cellStyle name="20% - Accent1 21 2" xfId="369"/>
    <cellStyle name="20% - Accent1 22" xfId="370"/>
    <cellStyle name="20% - Accent1 22 2" xfId="371"/>
    <cellStyle name="20% - Accent1 23" xfId="372"/>
    <cellStyle name="20% - Accent1 23 2" xfId="373"/>
    <cellStyle name="20% - Accent1 24" xfId="374"/>
    <cellStyle name="20% - Accent1 24 2" xfId="375"/>
    <cellStyle name="20% - Accent1 25" xfId="376"/>
    <cellStyle name="20% - Accent1 25 2" xfId="377"/>
    <cellStyle name="20% - Accent1 26" xfId="378"/>
    <cellStyle name="20% - Accent1 26 2" xfId="379"/>
    <cellStyle name="20% - Accent1 27" xfId="380"/>
    <cellStyle name="20% - Accent1 27 2" xfId="381"/>
    <cellStyle name="20% - Accent1 28" xfId="382"/>
    <cellStyle name="20% - Accent1 28 2" xfId="383"/>
    <cellStyle name="20% - Accent1 29" xfId="384"/>
    <cellStyle name="20% - Accent1 29 2" xfId="385"/>
    <cellStyle name="20% - Accent1 3" xfId="386"/>
    <cellStyle name="20% - Accent1 30" xfId="387"/>
    <cellStyle name="20% - Accent1 30 2" xfId="388"/>
    <cellStyle name="20% - Accent1 31" xfId="389"/>
    <cellStyle name="20% - Accent1 31 2" xfId="390"/>
    <cellStyle name="20% - Accent1 32" xfId="391"/>
    <cellStyle name="20% - Accent1 32 2" xfId="392"/>
    <cellStyle name="20% - Accent1 33" xfId="393"/>
    <cellStyle name="20% - Accent1 33 2" xfId="394"/>
    <cellStyle name="20% - Accent1 34" xfId="395"/>
    <cellStyle name="20% - Accent1 34 2" xfId="396"/>
    <cellStyle name="20% - Accent1 35" xfId="397"/>
    <cellStyle name="20% - Accent1 36" xfId="398"/>
    <cellStyle name="20% - Accent1 37" xfId="399"/>
    <cellStyle name="20% - Accent1 38" xfId="400"/>
    <cellStyle name="20% - Accent1 39" xfId="401"/>
    <cellStyle name="20% - Accent1 4" xfId="402"/>
    <cellStyle name="20% - Accent1 4 2" xfId="403"/>
    <cellStyle name="20% - Accent1 40" xfId="404"/>
    <cellStyle name="20% - Accent1 41" xfId="405"/>
    <cellStyle name="20% - Accent1 42" xfId="406"/>
    <cellStyle name="20% - Accent1 43" xfId="407"/>
    <cellStyle name="20% - Accent1 44" xfId="408"/>
    <cellStyle name="20% - Accent1 45" xfId="409"/>
    <cellStyle name="20% - Accent1 46" xfId="410"/>
    <cellStyle name="20% - Accent1 47" xfId="411"/>
    <cellStyle name="20% - Accent1 48" xfId="412"/>
    <cellStyle name="20% - Accent1 49" xfId="413"/>
    <cellStyle name="20% - Accent1 5" xfId="414"/>
    <cellStyle name="20% - Accent1 5 2" xfId="415"/>
    <cellStyle name="20% - Accent1 50" xfId="416"/>
    <cellStyle name="20% - Accent1 51" xfId="417"/>
    <cellStyle name="20% - Accent1 52" xfId="418"/>
    <cellStyle name="20% - Accent1 53" xfId="419"/>
    <cellStyle name="20% - Accent1 54" xfId="420"/>
    <cellStyle name="20% - Accent1 55" xfId="421"/>
    <cellStyle name="20% - Accent1 56" xfId="422"/>
    <cellStyle name="20% - Accent1 6" xfId="423"/>
    <cellStyle name="20% - Accent1 6 2" xfId="424"/>
    <cellStyle name="20% - Accent1 7" xfId="425"/>
    <cellStyle name="20% - Accent1 7 2" xfId="426"/>
    <cellStyle name="20% - Accent1 8" xfId="427"/>
    <cellStyle name="20% - Accent1 8 2" xfId="428"/>
    <cellStyle name="20% - Accent1 9" xfId="429"/>
    <cellStyle name="20% - Accent1 9 2" xfId="430"/>
    <cellStyle name="20% - Accent2 10" xfId="431"/>
    <cellStyle name="20% - Accent2 10 2" xfId="432"/>
    <cellStyle name="20% - Accent2 11" xfId="433"/>
    <cellStyle name="20% - Accent2 11 2" xfId="434"/>
    <cellStyle name="20% - Accent2 12" xfId="435"/>
    <cellStyle name="20% - Accent2 13" xfId="436"/>
    <cellStyle name="20% - Accent2 14" xfId="437"/>
    <cellStyle name="20% - Accent2 15" xfId="438"/>
    <cellStyle name="20% - Accent2 16" xfId="439"/>
    <cellStyle name="20% - Accent2 17" xfId="440"/>
    <cellStyle name="20% - Accent2 18" xfId="441"/>
    <cellStyle name="20% - Accent2 18 2" xfId="442"/>
    <cellStyle name="20% - Accent2 19" xfId="443"/>
    <cellStyle name="20% - Accent2 19 2" xfId="444"/>
    <cellStyle name="20% - Accent2 2" xfId="445"/>
    <cellStyle name="20% - Accent2 2 2" xfId="446"/>
    <cellStyle name="20% - Accent2 2 3" xfId="447"/>
    <cellStyle name="20% - Accent2 2 4" xfId="448"/>
    <cellStyle name="20% - Accent2 2 5" xfId="449"/>
    <cellStyle name="20% - Accent2 2 6" xfId="450"/>
    <cellStyle name="20% - Accent2 20" xfId="451"/>
    <cellStyle name="20% - Accent2 20 2" xfId="452"/>
    <cellStyle name="20% - Accent2 21" xfId="453"/>
    <cellStyle name="20% - Accent2 21 2" xfId="454"/>
    <cellStyle name="20% - Accent2 22" xfId="455"/>
    <cellStyle name="20% - Accent2 22 2" xfId="456"/>
    <cellStyle name="20% - Accent2 23" xfId="457"/>
    <cellStyle name="20% - Accent2 23 2" xfId="458"/>
    <cellStyle name="20% - Accent2 24" xfId="459"/>
    <cellStyle name="20% - Accent2 24 2" xfId="460"/>
    <cellStyle name="20% - Accent2 25" xfId="461"/>
    <cellStyle name="20% - Accent2 25 2" xfId="462"/>
    <cellStyle name="20% - Accent2 26" xfId="463"/>
    <cellStyle name="20% - Accent2 26 2" xfId="464"/>
    <cellStyle name="20% - Accent2 27" xfId="465"/>
    <cellStyle name="20% - Accent2 27 2" xfId="466"/>
    <cellStyle name="20% - Accent2 28" xfId="467"/>
    <cellStyle name="20% - Accent2 28 2" xfId="468"/>
    <cellStyle name="20% - Accent2 29" xfId="469"/>
    <cellStyle name="20% - Accent2 29 2" xfId="470"/>
    <cellStyle name="20% - Accent2 3" xfId="471"/>
    <cellStyle name="20% - Accent2 30" xfId="472"/>
    <cellStyle name="20% - Accent2 30 2" xfId="473"/>
    <cellStyle name="20% - Accent2 31" xfId="474"/>
    <cellStyle name="20% - Accent2 31 2" xfId="475"/>
    <cellStyle name="20% - Accent2 32" xfId="476"/>
    <cellStyle name="20% - Accent2 32 2" xfId="477"/>
    <cellStyle name="20% - Accent2 33" xfId="478"/>
    <cellStyle name="20% - Accent2 33 2" xfId="479"/>
    <cellStyle name="20% - Accent2 34" xfId="480"/>
    <cellStyle name="20% - Accent2 34 2" xfId="481"/>
    <cellStyle name="20% - Accent2 35" xfId="482"/>
    <cellStyle name="20% - Accent2 36" xfId="483"/>
    <cellStyle name="20% - Accent2 37" xfId="484"/>
    <cellStyle name="20% - Accent2 38" xfId="485"/>
    <cellStyle name="20% - Accent2 39" xfId="486"/>
    <cellStyle name="20% - Accent2 4" xfId="487"/>
    <cellStyle name="20% - Accent2 4 2" xfId="488"/>
    <cellStyle name="20% - Accent2 40" xfId="489"/>
    <cellStyle name="20% - Accent2 41" xfId="490"/>
    <cellStyle name="20% - Accent2 42" xfId="491"/>
    <cellStyle name="20% - Accent2 43" xfId="492"/>
    <cellStyle name="20% - Accent2 44" xfId="493"/>
    <cellStyle name="20% - Accent2 45" xfId="494"/>
    <cellStyle name="20% - Accent2 46" xfId="495"/>
    <cellStyle name="20% - Accent2 47" xfId="496"/>
    <cellStyle name="20% - Accent2 48" xfId="497"/>
    <cellStyle name="20% - Accent2 49" xfId="498"/>
    <cellStyle name="20% - Accent2 5" xfId="499"/>
    <cellStyle name="20% - Accent2 5 2" xfId="500"/>
    <cellStyle name="20% - Accent2 50" xfId="501"/>
    <cellStyle name="20% - Accent2 51" xfId="502"/>
    <cellStyle name="20% - Accent2 52" xfId="503"/>
    <cellStyle name="20% - Accent2 53" xfId="504"/>
    <cellStyle name="20% - Accent2 54" xfId="505"/>
    <cellStyle name="20% - Accent2 55" xfId="506"/>
    <cellStyle name="20% - Accent2 56" xfId="507"/>
    <cellStyle name="20% - Accent2 6" xfId="508"/>
    <cellStyle name="20% - Accent2 6 2" xfId="509"/>
    <cellStyle name="20% - Accent2 7" xfId="510"/>
    <cellStyle name="20% - Accent2 7 2" xfId="511"/>
    <cellStyle name="20% - Accent2 8" xfId="512"/>
    <cellStyle name="20% - Accent2 8 2" xfId="513"/>
    <cellStyle name="20% - Accent2 9" xfId="514"/>
    <cellStyle name="20% - Accent2 9 2" xfId="515"/>
    <cellStyle name="20% - Accent3 10" xfId="516"/>
    <cellStyle name="20% - Accent3 10 2" xfId="517"/>
    <cellStyle name="20% - Accent3 11" xfId="518"/>
    <cellStyle name="20% - Accent3 11 2" xfId="519"/>
    <cellStyle name="20% - Accent3 12" xfId="520"/>
    <cellStyle name="20% - Accent3 13" xfId="521"/>
    <cellStyle name="20% - Accent3 14" xfId="522"/>
    <cellStyle name="20% - Accent3 15" xfId="523"/>
    <cellStyle name="20% - Accent3 16" xfId="524"/>
    <cellStyle name="20% - Accent3 17" xfId="525"/>
    <cellStyle name="20% - Accent3 18" xfId="526"/>
    <cellStyle name="20% - Accent3 18 2" xfId="527"/>
    <cellStyle name="20% - Accent3 19" xfId="528"/>
    <cellStyle name="20% - Accent3 19 2" xfId="529"/>
    <cellStyle name="20% - Accent3 2" xfId="530"/>
    <cellStyle name="20% - Accent3 2 2" xfId="531"/>
    <cellStyle name="20% - Accent3 2 3" xfId="532"/>
    <cellStyle name="20% - Accent3 2 4" xfId="533"/>
    <cellStyle name="20% - Accent3 2 5" xfId="534"/>
    <cellStyle name="20% - Accent3 2 6" xfId="535"/>
    <cellStyle name="20% - Accent3 20" xfId="536"/>
    <cellStyle name="20% - Accent3 20 2" xfId="537"/>
    <cellStyle name="20% - Accent3 21" xfId="538"/>
    <cellStyle name="20% - Accent3 21 2" xfId="539"/>
    <cellStyle name="20% - Accent3 22" xfId="540"/>
    <cellStyle name="20% - Accent3 22 2" xfId="541"/>
    <cellStyle name="20% - Accent3 23" xfId="542"/>
    <cellStyle name="20% - Accent3 23 2" xfId="543"/>
    <cellStyle name="20% - Accent3 24" xfId="544"/>
    <cellStyle name="20% - Accent3 24 2" xfId="545"/>
    <cellStyle name="20% - Accent3 25" xfId="546"/>
    <cellStyle name="20% - Accent3 25 2" xfId="547"/>
    <cellStyle name="20% - Accent3 26" xfId="548"/>
    <cellStyle name="20% - Accent3 26 2" xfId="549"/>
    <cellStyle name="20% - Accent3 27" xfId="550"/>
    <cellStyle name="20% - Accent3 27 2" xfId="551"/>
    <cellStyle name="20% - Accent3 28" xfId="552"/>
    <cellStyle name="20% - Accent3 28 2" xfId="553"/>
    <cellStyle name="20% - Accent3 29" xfId="554"/>
    <cellStyle name="20% - Accent3 29 2" xfId="555"/>
    <cellStyle name="20% - Accent3 3" xfId="556"/>
    <cellStyle name="20% - Accent3 30" xfId="557"/>
    <cellStyle name="20% - Accent3 30 2" xfId="558"/>
    <cellStyle name="20% - Accent3 31" xfId="559"/>
    <cellStyle name="20% - Accent3 31 2" xfId="560"/>
    <cellStyle name="20% - Accent3 32" xfId="561"/>
    <cellStyle name="20% - Accent3 32 2" xfId="562"/>
    <cellStyle name="20% - Accent3 33" xfId="563"/>
    <cellStyle name="20% - Accent3 33 2" xfId="564"/>
    <cellStyle name="20% - Accent3 34" xfId="565"/>
    <cellStyle name="20% - Accent3 34 2" xfId="566"/>
    <cellStyle name="20% - Accent3 35" xfId="567"/>
    <cellStyle name="20% - Accent3 36" xfId="568"/>
    <cellStyle name="20% - Accent3 37" xfId="569"/>
    <cellStyle name="20% - Accent3 38" xfId="570"/>
    <cellStyle name="20% - Accent3 39" xfId="571"/>
    <cellStyle name="20% - Accent3 4" xfId="572"/>
    <cellStyle name="20% - Accent3 4 2" xfId="573"/>
    <cellStyle name="20% - Accent3 40" xfId="574"/>
    <cellStyle name="20% - Accent3 41" xfId="575"/>
    <cellStyle name="20% - Accent3 42" xfId="576"/>
    <cellStyle name="20% - Accent3 43" xfId="577"/>
    <cellStyle name="20% - Accent3 44" xfId="578"/>
    <cellStyle name="20% - Accent3 45" xfId="579"/>
    <cellStyle name="20% - Accent3 46" xfId="580"/>
    <cellStyle name="20% - Accent3 47" xfId="581"/>
    <cellStyle name="20% - Accent3 48" xfId="582"/>
    <cellStyle name="20% - Accent3 49" xfId="583"/>
    <cellStyle name="20% - Accent3 5" xfId="584"/>
    <cellStyle name="20% - Accent3 5 2" xfId="585"/>
    <cellStyle name="20% - Accent3 50" xfId="586"/>
    <cellStyle name="20% - Accent3 51" xfId="587"/>
    <cellStyle name="20% - Accent3 52" xfId="588"/>
    <cellStyle name="20% - Accent3 53" xfId="589"/>
    <cellStyle name="20% - Accent3 54" xfId="590"/>
    <cellStyle name="20% - Accent3 55" xfId="591"/>
    <cellStyle name="20% - Accent3 56" xfId="592"/>
    <cellStyle name="20% - Accent3 6" xfId="593"/>
    <cellStyle name="20% - Accent3 6 2" xfId="594"/>
    <cellStyle name="20% - Accent3 7" xfId="595"/>
    <cellStyle name="20% - Accent3 7 2" xfId="596"/>
    <cellStyle name="20% - Accent3 8" xfId="597"/>
    <cellStyle name="20% - Accent3 8 2" xfId="598"/>
    <cellStyle name="20% - Accent3 9" xfId="599"/>
    <cellStyle name="20% - Accent3 9 2" xfId="600"/>
    <cellStyle name="20% - Accent4 10" xfId="601"/>
    <cellStyle name="20% - Accent4 10 2" xfId="602"/>
    <cellStyle name="20% - Accent4 11" xfId="603"/>
    <cellStyle name="20% - Accent4 11 2" xfId="604"/>
    <cellStyle name="20% - Accent4 12" xfId="605"/>
    <cellStyle name="20% - Accent4 13" xfId="606"/>
    <cellStyle name="20% - Accent4 14" xfId="607"/>
    <cellStyle name="20% - Accent4 15" xfId="608"/>
    <cellStyle name="20% - Accent4 16" xfId="609"/>
    <cellStyle name="20% - Accent4 17" xfId="610"/>
    <cellStyle name="20% - Accent4 18" xfId="611"/>
    <cellStyle name="20% - Accent4 18 2" xfId="612"/>
    <cellStyle name="20% - Accent4 19" xfId="613"/>
    <cellStyle name="20% - Accent4 19 2" xfId="614"/>
    <cellStyle name="20% - Accent4 2" xfId="615"/>
    <cellStyle name="20% - Accent4 2 2" xfId="616"/>
    <cellStyle name="20% - Accent4 2 3" xfId="617"/>
    <cellStyle name="20% - Accent4 2 4" xfId="618"/>
    <cellStyle name="20% - Accent4 2 5" xfId="619"/>
    <cellStyle name="20% - Accent4 2 6" xfId="620"/>
    <cellStyle name="20% - Accent4 20" xfId="621"/>
    <cellStyle name="20% - Accent4 20 2" xfId="622"/>
    <cellStyle name="20% - Accent4 21" xfId="623"/>
    <cellStyle name="20% - Accent4 21 2" xfId="624"/>
    <cellStyle name="20% - Accent4 22" xfId="625"/>
    <cellStyle name="20% - Accent4 22 2" xfId="626"/>
    <cellStyle name="20% - Accent4 23" xfId="627"/>
    <cellStyle name="20% - Accent4 23 2" xfId="628"/>
    <cellStyle name="20% - Accent4 24" xfId="629"/>
    <cellStyle name="20% - Accent4 24 2" xfId="630"/>
    <cellStyle name="20% - Accent4 25" xfId="631"/>
    <cellStyle name="20% - Accent4 25 2" xfId="632"/>
    <cellStyle name="20% - Accent4 26" xfId="633"/>
    <cellStyle name="20% - Accent4 26 2" xfId="634"/>
    <cellStyle name="20% - Accent4 27" xfId="635"/>
    <cellStyle name="20% - Accent4 27 2" xfId="636"/>
    <cellStyle name="20% - Accent4 28" xfId="637"/>
    <cellStyle name="20% - Accent4 28 2" xfId="638"/>
    <cellStyle name="20% - Accent4 29" xfId="639"/>
    <cellStyle name="20% - Accent4 29 2" xfId="640"/>
    <cellStyle name="20% - Accent4 3" xfId="641"/>
    <cellStyle name="20% - Accent4 30" xfId="642"/>
    <cellStyle name="20% - Accent4 30 2" xfId="643"/>
    <cellStyle name="20% - Accent4 31" xfId="644"/>
    <cellStyle name="20% - Accent4 31 2" xfId="645"/>
    <cellStyle name="20% - Accent4 32" xfId="646"/>
    <cellStyle name="20% - Accent4 32 2" xfId="647"/>
    <cellStyle name="20% - Accent4 33" xfId="648"/>
    <cellStyle name="20% - Accent4 33 2" xfId="649"/>
    <cellStyle name="20% - Accent4 34" xfId="650"/>
    <cellStyle name="20% - Accent4 34 2" xfId="651"/>
    <cellStyle name="20% - Accent4 35" xfId="652"/>
    <cellStyle name="20% - Accent4 36" xfId="653"/>
    <cellStyle name="20% - Accent4 37" xfId="654"/>
    <cellStyle name="20% - Accent4 38" xfId="655"/>
    <cellStyle name="20% - Accent4 39" xfId="656"/>
    <cellStyle name="20% - Accent4 4" xfId="657"/>
    <cellStyle name="20% - Accent4 4 2" xfId="658"/>
    <cellStyle name="20% - Accent4 40" xfId="659"/>
    <cellStyle name="20% - Accent4 41" xfId="660"/>
    <cellStyle name="20% - Accent4 42" xfId="661"/>
    <cellStyle name="20% - Accent4 43" xfId="662"/>
    <cellStyle name="20% - Accent4 44" xfId="663"/>
    <cellStyle name="20% - Accent4 45" xfId="664"/>
    <cellStyle name="20% - Accent4 46" xfId="665"/>
    <cellStyle name="20% - Accent4 47" xfId="666"/>
    <cellStyle name="20% - Accent4 48" xfId="667"/>
    <cellStyle name="20% - Accent4 49" xfId="668"/>
    <cellStyle name="20% - Accent4 5" xfId="669"/>
    <cellStyle name="20% - Accent4 5 2" xfId="670"/>
    <cellStyle name="20% - Accent4 50" xfId="671"/>
    <cellStyle name="20% - Accent4 51" xfId="672"/>
    <cellStyle name="20% - Accent4 52" xfId="673"/>
    <cellStyle name="20% - Accent4 53" xfId="674"/>
    <cellStyle name="20% - Accent4 54" xfId="675"/>
    <cellStyle name="20% - Accent4 55" xfId="676"/>
    <cellStyle name="20% - Accent4 56" xfId="677"/>
    <cellStyle name="20% - Accent4 6" xfId="678"/>
    <cellStyle name="20% - Accent4 6 2" xfId="679"/>
    <cellStyle name="20% - Accent4 7" xfId="680"/>
    <cellStyle name="20% - Accent4 7 2" xfId="681"/>
    <cellStyle name="20% - Accent4 8" xfId="682"/>
    <cellStyle name="20% - Accent4 8 2" xfId="683"/>
    <cellStyle name="20% - Accent4 9" xfId="684"/>
    <cellStyle name="20% - Accent4 9 2" xfId="685"/>
    <cellStyle name="20% - Accent5 10" xfId="686"/>
    <cellStyle name="20% - Accent5 10 2" xfId="687"/>
    <cellStyle name="20% - Accent5 11" xfId="688"/>
    <cellStyle name="20% - Accent5 11 2" xfId="689"/>
    <cellStyle name="20% - Accent5 12" xfId="690"/>
    <cellStyle name="20% - Accent5 13" xfId="691"/>
    <cellStyle name="20% - Accent5 14" xfId="692"/>
    <cellStyle name="20% - Accent5 15" xfId="693"/>
    <cellStyle name="20% - Accent5 16" xfId="694"/>
    <cellStyle name="20% - Accent5 17" xfId="695"/>
    <cellStyle name="20% - Accent5 18" xfId="696"/>
    <cellStyle name="20% - Accent5 18 2" xfId="697"/>
    <cellStyle name="20% - Accent5 19" xfId="698"/>
    <cellStyle name="20% - Accent5 19 2" xfId="699"/>
    <cellStyle name="20% - Accent5 2" xfId="700"/>
    <cellStyle name="20% - Accent5 2 2" xfId="701"/>
    <cellStyle name="20% - Accent5 2 3" xfId="702"/>
    <cellStyle name="20% - Accent5 2 4" xfId="703"/>
    <cellStyle name="20% - Accent5 2 5" xfId="704"/>
    <cellStyle name="20% - Accent5 2 6" xfId="705"/>
    <cellStyle name="20% - Accent5 20" xfId="706"/>
    <cellStyle name="20% - Accent5 20 2" xfId="707"/>
    <cellStyle name="20% - Accent5 21" xfId="708"/>
    <cellStyle name="20% - Accent5 21 2" xfId="709"/>
    <cellStyle name="20% - Accent5 22" xfId="710"/>
    <cellStyle name="20% - Accent5 22 2" xfId="711"/>
    <cellStyle name="20% - Accent5 23" xfId="712"/>
    <cellStyle name="20% - Accent5 23 2" xfId="713"/>
    <cellStyle name="20% - Accent5 24" xfId="714"/>
    <cellStyle name="20% - Accent5 24 2" xfId="715"/>
    <cellStyle name="20% - Accent5 25" xfId="716"/>
    <cellStyle name="20% - Accent5 25 2" xfId="717"/>
    <cellStyle name="20% - Accent5 26" xfId="718"/>
    <cellStyle name="20% - Accent5 26 2" xfId="719"/>
    <cellStyle name="20% - Accent5 27" xfId="720"/>
    <cellStyle name="20% - Accent5 27 2" xfId="721"/>
    <cellStyle name="20% - Accent5 28" xfId="722"/>
    <cellStyle name="20% - Accent5 28 2" xfId="723"/>
    <cellStyle name="20% - Accent5 29" xfId="724"/>
    <cellStyle name="20% - Accent5 29 2" xfId="725"/>
    <cellStyle name="20% - Accent5 3" xfId="726"/>
    <cellStyle name="20% - Accent5 30" xfId="727"/>
    <cellStyle name="20% - Accent5 30 2" xfId="728"/>
    <cellStyle name="20% - Accent5 31" xfId="729"/>
    <cellStyle name="20% - Accent5 31 2" xfId="730"/>
    <cellStyle name="20% - Accent5 32" xfId="731"/>
    <cellStyle name="20% - Accent5 32 2" xfId="732"/>
    <cellStyle name="20% - Accent5 33" xfId="733"/>
    <cellStyle name="20% - Accent5 33 2" xfId="734"/>
    <cellStyle name="20% - Accent5 34" xfId="735"/>
    <cellStyle name="20% - Accent5 34 2" xfId="736"/>
    <cellStyle name="20% - Accent5 35" xfId="737"/>
    <cellStyle name="20% - Accent5 36" xfId="738"/>
    <cellStyle name="20% - Accent5 37" xfId="739"/>
    <cellStyle name="20% - Accent5 38" xfId="740"/>
    <cellStyle name="20% - Accent5 39" xfId="741"/>
    <cellStyle name="20% - Accent5 4" xfId="742"/>
    <cellStyle name="20% - Accent5 4 2" xfId="743"/>
    <cellStyle name="20% - Accent5 40" xfId="744"/>
    <cellStyle name="20% - Accent5 41" xfId="745"/>
    <cellStyle name="20% - Accent5 42" xfId="746"/>
    <cellStyle name="20% - Accent5 43" xfId="747"/>
    <cellStyle name="20% - Accent5 44" xfId="748"/>
    <cellStyle name="20% - Accent5 45" xfId="749"/>
    <cellStyle name="20% - Accent5 46" xfId="750"/>
    <cellStyle name="20% - Accent5 47" xfId="751"/>
    <cellStyle name="20% - Accent5 48" xfId="752"/>
    <cellStyle name="20% - Accent5 49" xfId="753"/>
    <cellStyle name="20% - Accent5 5" xfId="754"/>
    <cellStyle name="20% - Accent5 5 2" xfId="755"/>
    <cellStyle name="20% - Accent5 50" xfId="756"/>
    <cellStyle name="20% - Accent5 51" xfId="757"/>
    <cellStyle name="20% - Accent5 52" xfId="758"/>
    <cellStyle name="20% - Accent5 53" xfId="759"/>
    <cellStyle name="20% - Accent5 54" xfId="760"/>
    <cellStyle name="20% - Accent5 55" xfId="761"/>
    <cellStyle name="20% - Accent5 56" xfId="762"/>
    <cellStyle name="20% - Accent5 6" xfId="763"/>
    <cellStyle name="20% - Accent5 6 2" xfId="764"/>
    <cellStyle name="20% - Accent5 7" xfId="765"/>
    <cellStyle name="20% - Accent5 7 2" xfId="766"/>
    <cellStyle name="20% - Accent5 8" xfId="767"/>
    <cellStyle name="20% - Accent5 8 2" xfId="768"/>
    <cellStyle name="20% - Accent5 9" xfId="769"/>
    <cellStyle name="20% - Accent5 9 2" xfId="770"/>
    <cellStyle name="20% - Accent6 10" xfId="771"/>
    <cellStyle name="20% - Accent6 10 2" xfId="772"/>
    <cellStyle name="20% - Accent6 11" xfId="773"/>
    <cellStyle name="20% - Accent6 11 2" xfId="774"/>
    <cellStyle name="20% - Accent6 12" xfId="775"/>
    <cellStyle name="20% - Accent6 13" xfId="776"/>
    <cellStyle name="20% - Accent6 14" xfId="777"/>
    <cellStyle name="20% - Accent6 15" xfId="778"/>
    <cellStyle name="20% - Accent6 16" xfId="779"/>
    <cellStyle name="20% - Accent6 17" xfId="780"/>
    <cellStyle name="20% - Accent6 18" xfId="781"/>
    <cellStyle name="20% - Accent6 18 2" xfId="782"/>
    <cellStyle name="20% - Accent6 19" xfId="783"/>
    <cellStyle name="20% - Accent6 19 2" xfId="784"/>
    <cellStyle name="20% - Accent6 2" xfId="785"/>
    <cellStyle name="20% - Accent6 2 2" xfId="786"/>
    <cellStyle name="20% - Accent6 2 3" xfId="787"/>
    <cellStyle name="20% - Accent6 2 4" xfId="788"/>
    <cellStyle name="20% - Accent6 2 5" xfId="789"/>
    <cellStyle name="20% - Accent6 2 6" xfId="790"/>
    <cellStyle name="20% - Accent6 20" xfId="791"/>
    <cellStyle name="20% - Accent6 20 2" xfId="792"/>
    <cellStyle name="20% - Accent6 21" xfId="793"/>
    <cellStyle name="20% - Accent6 21 2" xfId="794"/>
    <cellStyle name="20% - Accent6 22" xfId="795"/>
    <cellStyle name="20% - Accent6 22 2" xfId="796"/>
    <cellStyle name="20% - Accent6 23" xfId="797"/>
    <cellStyle name="20% - Accent6 23 2" xfId="798"/>
    <cellStyle name="20% - Accent6 24" xfId="799"/>
    <cellStyle name="20% - Accent6 24 2" xfId="800"/>
    <cellStyle name="20% - Accent6 25" xfId="801"/>
    <cellStyle name="20% - Accent6 25 2" xfId="802"/>
    <cellStyle name="20% - Accent6 26" xfId="803"/>
    <cellStyle name="20% - Accent6 26 2" xfId="804"/>
    <cellStyle name="20% - Accent6 27" xfId="805"/>
    <cellStyle name="20% - Accent6 27 2" xfId="806"/>
    <cellStyle name="20% - Accent6 28" xfId="807"/>
    <cellStyle name="20% - Accent6 28 2" xfId="808"/>
    <cellStyle name="20% - Accent6 29" xfId="809"/>
    <cellStyle name="20% - Accent6 29 2" xfId="810"/>
    <cellStyle name="20% - Accent6 3" xfId="811"/>
    <cellStyle name="20% - Accent6 30" xfId="812"/>
    <cellStyle name="20% - Accent6 30 2" xfId="813"/>
    <cellStyle name="20% - Accent6 31" xfId="814"/>
    <cellStyle name="20% - Accent6 31 2" xfId="815"/>
    <cellStyle name="20% - Accent6 32" xfId="816"/>
    <cellStyle name="20% - Accent6 32 2" xfId="817"/>
    <cellStyle name="20% - Accent6 33" xfId="818"/>
    <cellStyle name="20% - Accent6 33 2" xfId="819"/>
    <cellStyle name="20% - Accent6 34" xfId="820"/>
    <cellStyle name="20% - Accent6 34 2" xfId="821"/>
    <cellStyle name="20% - Accent6 35" xfId="822"/>
    <cellStyle name="20% - Accent6 36" xfId="823"/>
    <cellStyle name="20% - Accent6 37" xfId="824"/>
    <cellStyle name="20% - Accent6 38" xfId="825"/>
    <cellStyle name="20% - Accent6 39" xfId="826"/>
    <cellStyle name="20% - Accent6 4" xfId="827"/>
    <cellStyle name="20% - Accent6 4 2" xfId="828"/>
    <cellStyle name="20% - Accent6 40" xfId="829"/>
    <cellStyle name="20% - Accent6 41" xfId="830"/>
    <cellStyle name="20% - Accent6 42" xfId="831"/>
    <cellStyle name="20% - Accent6 43" xfId="832"/>
    <cellStyle name="20% - Accent6 44" xfId="833"/>
    <cellStyle name="20% - Accent6 45" xfId="834"/>
    <cellStyle name="20% - Accent6 46" xfId="835"/>
    <cellStyle name="20% - Accent6 47" xfId="836"/>
    <cellStyle name="20% - Accent6 48" xfId="837"/>
    <cellStyle name="20% - Accent6 49" xfId="838"/>
    <cellStyle name="20% - Accent6 5" xfId="839"/>
    <cellStyle name="20% - Accent6 5 2" xfId="840"/>
    <cellStyle name="20% - Accent6 50" xfId="841"/>
    <cellStyle name="20% - Accent6 51" xfId="842"/>
    <cellStyle name="20% - Accent6 52" xfId="843"/>
    <cellStyle name="20% - Accent6 53" xfId="844"/>
    <cellStyle name="20% - Accent6 54" xfId="845"/>
    <cellStyle name="20% - Accent6 55" xfId="846"/>
    <cellStyle name="20% - Accent6 56" xfId="847"/>
    <cellStyle name="20% - Accent6 6" xfId="848"/>
    <cellStyle name="20% - Accent6 6 2" xfId="849"/>
    <cellStyle name="20% - Accent6 7" xfId="850"/>
    <cellStyle name="20% - Accent6 7 2" xfId="851"/>
    <cellStyle name="20% - Accent6 8" xfId="852"/>
    <cellStyle name="20% - Accent6 8 2" xfId="853"/>
    <cellStyle name="20% - Accent6 9" xfId="854"/>
    <cellStyle name="20% - Accent6 9 2" xfId="855"/>
    <cellStyle name="3" xfId="856"/>
    <cellStyle name="³f¹ô [0]_Module1" xfId="857"/>
    <cellStyle name="³f¹ô[0]_6_6 R&amp;O " xfId="858"/>
    <cellStyle name="³f¹ô_6_6 R&amp;O " xfId="859"/>
    <cellStyle name="4" xfId="860"/>
    <cellStyle name="40% - Accent1 10" xfId="861"/>
    <cellStyle name="40% - Accent1 10 2" xfId="862"/>
    <cellStyle name="40% - Accent1 11" xfId="863"/>
    <cellStyle name="40% - Accent1 11 2" xfId="864"/>
    <cellStyle name="40% - Accent1 12" xfId="865"/>
    <cellStyle name="40% - Accent1 13" xfId="866"/>
    <cellStyle name="40% - Accent1 14" xfId="867"/>
    <cellStyle name="40% - Accent1 15" xfId="868"/>
    <cellStyle name="40% - Accent1 16" xfId="869"/>
    <cellStyle name="40% - Accent1 17" xfId="870"/>
    <cellStyle name="40% - Accent1 18" xfId="871"/>
    <cellStyle name="40% - Accent1 18 2" xfId="872"/>
    <cellStyle name="40% - Accent1 19" xfId="873"/>
    <cellStyle name="40% - Accent1 19 2" xfId="874"/>
    <cellStyle name="40% - Accent1 2" xfId="875"/>
    <cellStyle name="40% - Accent1 2 2" xfId="876"/>
    <cellStyle name="40% - Accent1 2 3" xfId="877"/>
    <cellStyle name="40% - Accent1 2 4" xfId="878"/>
    <cellStyle name="40% - Accent1 2 5" xfId="879"/>
    <cellStyle name="40% - Accent1 2 6" xfId="880"/>
    <cellStyle name="40% - Accent1 20" xfId="881"/>
    <cellStyle name="40% - Accent1 20 2" xfId="882"/>
    <cellStyle name="40% - Accent1 21" xfId="883"/>
    <cellStyle name="40% - Accent1 21 2" xfId="884"/>
    <cellStyle name="40% - Accent1 22" xfId="885"/>
    <cellStyle name="40% - Accent1 22 2" xfId="886"/>
    <cellStyle name="40% - Accent1 23" xfId="887"/>
    <cellStyle name="40% - Accent1 23 2" xfId="888"/>
    <cellStyle name="40% - Accent1 24" xfId="889"/>
    <cellStyle name="40% - Accent1 24 2" xfId="890"/>
    <cellStyle name="40% - Accent1 25" xfId="891"/>
    <cellStyle name="40% - Accent1 25 2" xfId="892"/>
    <cellStyle name="40% - Accent1 26" xfId="893"/>
    <cellStyle name="40% - Accent1 26 2" xfId="894"/>
    <cellStyle name="40% - Accent1 27" xfId="895"/>
    <cellStyle name="40% - Accent1 27 2" xfId="896"/>
    <cellStyle name="40% - Accent1 28" xfId="897"/>
    <cellStyle name="40% - Accent1 28 2" xfId="898"/>
    <cellStyle name="40% - Accent1 29" xfId="899"/>
    <cellStyle name="40% - Accent1 29 2" xfId="900"/>
    <cellStyle name="40% - Accent1 3" xfId="901"/>
    <cellStyle name="40% - Accent1 30" xfId="902"/>
    <cellStyle name="40% - Accent1 30 2" xfId="903"/>
    <cellStyle name="40% - Accent1 31" xfId="904"/>
    <cellStyle name="40% - Accent1 31 2" xfId="905"/>
    <cellStyle name="40% - Accent1 32" xfId="906"/>
    <cellStyle name="40% - Accent1 32 2" xfId="907"/>
    <cellStyle name="40% - Accent1 33" xfId="908"/>
    <cellStyle name="40% - Accent1 33 2" xfId="909"/>
    <cellStyle name="40% - Accent1 34" xfId="910"/>
    <cellStyle name="40% - Accent1 34 2" xfId="911"/>
    <cellStyle name="40% - Accent1 35" xfId="912"/>
    <cellStyle name="40% - Accent1 36" xfId="913"/>
    <cellStyle name="40% - Accent1 37" xfId="914"/>
    <cellStyle name="40% - Accent1 38" xfId="915"/>
    <cellStyle name="40% - Accent1 39" xfId="916"/>
    <cellStyle name="40% - Accent1 4" xfId="917"/>
    <cellStyle name="40% - Accent1 4 2" xfId="918"/>
    <cellStyle name="40% - Accent1 40" xfId="919"/>
    <cellStyle name="40% - Accent1 41" xfId="920"/>
    <cellStyle name="40% - Accent1 42" xfId="921"/>
    <cellStyle name="40% - Accent1 43" xfId="922"/>
    <cellStyle name="40% - Accent1 44" xfId="923"/>
    <cellStyle name="40% - Accent1 45" xfId="924"/>
    <cellStyle name="40% - Accent1 46" xfId="925"/>
    <cellStyle name="40% - Accent1 47" xfId="926"/>
    <cellStyle name="40% - Accent1 48" xfId="927"/>
    <cellStyle name="40% - Accent1 49" xfId="928"/>
    <cellStyle name="40% - Accent1 5" xfId="929"/>
    <cellStyle name="40% - Accent1 5 2" xfId="930"/>
    <cellStyle name="40% - Accent1 50" xfId="931"/>
    <cellStyle name="40% - Accent1 51" xfId="932"/>
    <cellStyle name="40% - Accent1 52" xfId="933"/>
    <cellStyle name="40% - Accent1 53" xfId="934"/>
    <cellStyle name="40% - Accent1 54" xfId="935"/>
    <cellStyle name="40% - Accent1 55" xfId="936"/>
    <cellStyle name="40% - Accent1 56" xfId="937"/>
    <cellStyle name="40% - Accent1 6" xfId="938"/>
    <cellStyle name="40% - Accent1 6 2" xfId="939"/>
    <cellStyle name="40% - Accent1 7" xfId="940"/>
    <cellStyle name="40% - Accent1 7 2" xfId="941"/>
    <cellStyle name="40% - Accent1 8" xfId="942"/>
    <cellStyle name="40% - Accent1 8 2" xfId="943"/>
    <cellStyle name="40% - Accent1 9" xfId="944"/>
    <cellStyle name="40% - Accent1 9 2" xfId="945"/>
    <cellStyle name="40% - Accent2 10" xfId="946"/>
    <cellStyle name="40% - Accent2 10 2" xfId="947"/>
    <cellStyle name="40% - Accent2 11" xfId="948"/>
    <cellStyle name="40% - Accent2 11 2" xfId="949"/>
    <cellStyle name="40% - Accent2 12" xfId="950"/>
    <cellStyle name="40% - Accent2 13" xfId="951"/>
    <cellStyle name="40% - Accent2 14" xfId="952"/>
    <cellStyle name="40% - Accent2 15" xfId="953"/>
    <cellStyle name="40% - Accent2 16" xfId="954"/>
    <cellStyle name="40% - Accent2 17" xfId="955"/>
    <cellStyle name="40% - Accent2 18" xfId="956"/>
    <cellStyle name="40% - Accent2 18 2" xfId="957"/>
    <cellStyle name="40% - Accent2 19" xfId="958"/>
    <cellStyle name="40% - Accent2 19 2" xfId="959"/>
    <cellStyle name="40% - Accent2 2" xfId="960"/>
    <cellStyle name="40% - Accent2 2 2" xfId="961"/>
    <cellStyle name="40% - Accent2 2 3" xfId="962"/>
    <cellStyle name="40% - Accent2 2 4" xfId="963"/>
    <cellStyle name="40% - Accent2 2 5" xfId="964"/>
    <cellStyle name="40% - Accent2 2 6" xfId="965"/>
    <cellStyle name="40% - Accent2 20" xfId="966"/>
    <cellStyle name="40% - Accent2 20 2" xfId="967"/>
    <cellStyle name="40% - Accent2 21" xfId="968"/>
    <cellStyle name="40% - Accent2 21 2" xfId="969"/>
    <cellStyle name="40% - Accent2 22" xfId="970"/>
    <cellStyle name="40% - Accent2 22 2" xfId="971"/>
    <cellStyle name="40% - Accent2 23" xfId="972"/>
    <cellStyle name="40% - Accent2 23 2" xfId="973"/>
    <cellStyle name="40% - Accent2 24" xfId="974"/>
    <cellStyle name="40% - Accent2 24 2" xfId="975"/>
    <cellStyle name="40% - Accent2 25" xfId="976"/>
    <cellStyle name="40% - Accent2 25 2" xfId="977"/>
    <cellStyle name="40% - Accent2 26" xfId="978"/>
    <cellStyle name="40% - Accent2 26 2" xfId="979"/>
    <cellStyle name="40% - Accent2 27" xfId="980"/>
    <cellStyle name="40% - Accent2 27 2" xfId="981"/>
    <cellStyle name="40% - Accent2 28" xfId="982"/>
    <cellStyle name="40% - Accent2 28 2" xfId="983"/>
    <cellStyle name="40% - Accent2 29" xfId="984"/>
    <cellStyle name="40% - Accent2 29 2" xfId="985"/>
    <cellStyle name="40% - Accent2 3" xfId="986"/>
    <cellStyle name="40% - Accent2 30" xfId="987"/>
    <cellStyle name="40% - Accent2 30 2" xfId="988"/>
    <cellStyle name="40% - Accent2 31" xfId="989"/>
    <cellStyle name="40% - Accent2 31 2" xfId="990"/>
    <cellStyle name="40% - Accent2 32" xfId="991"/>
    <cellStyle name="40% - Accent2 32 2" xfId="992"/>
    <cellStyle name="40% - Accent2 33" xfId="993"/>
    <cellStyle name="40% - Accent2 33 2" xfId="994"/>
    <cellStyle name="40% - Accent2 34" xfId="995"/>
    <cellStyle name="40% - Accent2 34 2" xfId="996"/>
    <cellStyle name="40% - Accent2 35" xfId="997"/>
    <cellStyle name="40% - Accent2 36" xfId="998"/>
    <cellStyle name="40% - Accent2 37" xfId="999"/>
    <cellStyle name="40% - Accent2 38" xfId="1000"/>
    <cellStyle name="40% - Accent2 39" xfId="1001"/>
    <cellStyle name="40% - Accent2 4" xfId="1002"/>
    <cellStyle name="40% - Accent2 4 2" xfId="1003"/>
    <cellStyle name="40% - Accent2 40" xfId="1004"/>
    <cellStyle name="40% - Accent2 41" xfId="1005"/>
    <cellStyle name="40% - Accent2 42" xfId="1006"/>
    <cellStyle name="40% - Accent2 43" xfId="1007"/>
    <cellStyle name="40% - Accent2 44" xfId="1008"/>
    <cellStyle name="40% - Accent2 45" xfId="1009"/>
    <cellStyle name="40% - Accent2 46" xfId="1010"/>
    <cellStyle name="40% - Accent2 47" xfId="1011"/>
    <cellStyle name="40% - Accent2 48" xfId="1012"/>
    <cellStyle name="40% - Accent2 49" xfId="1013"/>
    <cellStyle name="40% - Accent2 5" xfId="1014"/>
    <cellStyle name="40% - Accent2 5 2" xfId="1015"/>
    <cellStyle name="40% - Accent2 50" xfId="1016"/>
    <cellStyle name="40% - Accent2 51" xfId="1017"/>
    <cellStyle name="40% - Accent2 52" xfId="1018"/>
    <cellStyle name="40% - Accent2 53" xfId="1019"/>
    <cellStyle name="40% - Accent2 54" xfId="1020"/>
    <cellStyle name="40% - Accent2 55" xfId="1021"/>
    <cellStyle name="40% - Accent2 56" xfId="1022"/>
    <cellStyle name="40% - Accent2 6" xfId="1023"/>
    <cellStyle name="40% - Accent2 6 2" xfId="1024"/>
    <cellStyle name="40% - Accent2 7" xfId="1025"/>
    <cellStyle name="40% - Accent2 7 2" xfId="1026"/>
    <cellStyle name="40% - Accent2 8" xfId="1027"/>
    <cellStyle name="40% - Accent2 8 2" xfId="1028"/>
    <cellStyle name="40% - Accent2 9" xfId="1029"/>
    <cellStyle name="40% - Accent2 9 2" xfId="1030"/>
    <cellStyle name="40% - Accent3 10" xfId="1031"/>
    <cellStyle name="40% - Accent3 10 2" xfId="1032"/>
    <cellStyle name="40% - Accent3 11" xfId="1033"/>
    <cellStyle name="40% - Accent3 11 2" xfId="1034"/>
    <cellStyle name="40% - Accent3 12" xfId="1035"/>
    <cellStyle name="40% - Accent3 13" xfId="1036"/>
    <cellStyle name="40% - Accent3 14" xfId="1037"/>
    <cellStyle name="40% - Accent3 15" xfId="1038"/>
    <cellStyle name="40% - Accent3 16" xfId="1039"/>
    <cellStyle name="40% - Accent3 17" xfId="1040"/>
    <cellStyle name="40% - Accent3 18" xfId="1041"/>
    <cellStyle name="40% - Accent3 18 2" xfId="1042"/>
    <cellStyle name="40% - Accent3 19" xfId="1043"/>
    <cellStyle name="40% - Accent3 19 2" xfId="1044"/>
    <cellStyle name="40% - Accent3 2" xfId="1045"/>
    <cellStyle name="40% - Accent3 2 2" xfId="1046"/>
    <cellStyle name="40% - Accent3 2 3" xfId="1047"/>
    <cellStyle name="40% - Accent3 2 4" xfId="1048"/>
    <cellStyle name="40% - Accent3 2 5" xfId="1049"/>
    <cellStyle name="40% - Accent3 2 6" xfId="1050"/>
    <cellStyle name="40% - Accent3 20" xfId="1051"/>
    <cellStyle name="40% - Accent3 20 2" xfId="1052"/>
    <cellStyle name="40% - Accent3 21" xfId="1053"/>
    <cellStyle name="40% - Accent3 21 2" xfId="1054"/>
    <cellStyle name="40% - Accent3 22" xfId="1055"/>
    <cellStyle name="40% - Accent3 22 2" xfId="1056"/>
    <cellStyle name="40% - Accent3 23" xfId="1057"/>
    <cellStyle name="40% - Accent3 23 2" xfId="1058"/>
    <cellStyle name="40% - Accent3 24" xfId="1059"/>
    <cellStyle name="40% - Accent3 24 2" xfId="1060"/>
    <cellStyle name="40% - Accent3 25" xfId="1061"/>
    <cellStyle name="40% - Accent3 25 2" xfId="1062"/>
    <cellStyle name="40% - Accent3 26" xfId="1063"/>
    <cellStyle name="40% - Accent3 26 2" xfId="1064"/>
    <cellStyle name="40% - Accent3 27" xfId="1065"/>
    <cellStyle name="40% - Accent3 27 2" xfId="1066"/>
    <cellStyle name="40% - Accent3 28" xfId="1067"/>
    <cellStyle name="40% - Accent3 28 2" xfId="1068"/>
    <cellStyle name="40% - Accent3 29" xfId="1069"/>
    <cellStyle name="40% - Accent3 29 2" xfId="1070"/>
    <cellStyle name="40% - Accent3 3" xfId="1071"/>
    <cellStyle name="40% - Accent3 30" xfId="1072"/>
    <cellStyle name="40% - Accent3 30 2" xfId="1073"/>
    <cellStyle name="40% - Accent3 31" xfId="1074"/>
    <cellStyle name="40% - Accent3 31 2" xfId="1075"/>
    <cellStyle name="40% - Accent3 32" xfId="1076"/>
    <cellStyle name="40% - Accent3 32 2" xfId="1077"/>
    <cellStyle name="40% - Accent3 33" xfId="1078"/>
    <cellStyle name="40% - Accent3 33 2" xfId="1079"/>
    <cellStyle name="40% - Accent3 34" xfId="1080"/>
    <cellStyle name="40% - Accent3 34 2" xfId="1081"/>
    <cellStyle name="40% - Accent3 35" xfId="1082"/>
    <cellStyle name="40% - Accent3 36" xfId="1083"/>
    <cellStyle name="40% - Accent3 37" xfId="1084"/>
    <cellStyle name="40% - Accent3 38" xfId="1085"/>
    <cellStyle name="40% - Accent3 39" xfId="1086"/>
    <cellStyle name="40% - Accent3 4" xfId="1087"/>
    <cellStyle name="40% - Accent3 4 2" xfId="1088"/>
    <cellStyle name="40% - Accent3 40" xfId="1089"/>
    <cellStyle name="40% - Accent3 41" xfId="1090"/>
    <cellStyle name="40% - Accent3 42" xfId="1091"/>
    <cellStyle name="40% - Accent3 43" xfId="1092"/>
    <cellStyle name="40% - Accent3 44" xfId="1093"/>
    <cellStyle name="40% - Accent3 45" xfId="1094"/>
    <cellStyle name="40% - Accent3 46" xfId="1095"/>
    <cellStyle name="40% - Accent3 47" xfId="1096"/>
    <cellStyle name="40% - Accent3 48" xfId="1097"/>
    <cellStyle name="40% - Accent3 49" xfId="1098"/>
    <cellStyle name="40% - Accent3 5" xfId="1099"/>
    <cellStyle name="40% - Accent3 5 2" xfId="1100"/>
    <cellStyle name="40% - Accent3 50" xfId="1101"/>
    <cellStyle name="40% - Accent3 51" xfId="1102"/>
    <cellStyle name="40% - Accent3 52" xfId="1103"/>
    <cellStyle name="40% - Accent3 53" xfId="1104"/>
    <cellStyle name="40% - Accent3 54" xfId="1105"/>
    <cellStyle name="40% - Accent3 55" xfId="1106"/>
    <cellStyle name="40% - Accent3 56" xfId="1107"/>
    <cellStyle name="40% - Accent3 6" xfId="1108"/>
    <cellStyle name="40% - Accent3 6 2" xfId="1109"/>
    <cellStyle name="40% - Accent3 7" xfId="1110"/>
    <cellStyle name="40% - Accent3 7 2" xfId="1111"/>
    <cellStyle name="40% - Accent3 8" xfId="1112"/>
    <cellStyle name="40% - Accent3 8 2" xfId="1113"/>
    <cellStyle name="40% - Accent3 9" xfId="1114"/>
    <cellStyle name="40% - Accent3 9 2" xfId="1115"/>
    <cellStyle name="40% - Accent4 10" xfId="1116"/>
    <cellStyle name="40% - Accent4 10 2" xfId="1117"/>
    <cellStyle name="40% - Accent4 11" xfId="1118"/>
    <cellStyle name="40% - Accent4 11 2" xfId="1119"/>
    <cellStyle name="40% - Accent4 12" xfId="1120"/>
    <cellStyle name="40% - Accent4 13" xfId="1121"/>
    <cellStyle name="40% - Accent4 14" xfId="1122"/>
    <cellStyle name="40% - Accent4 15" xfId="1123"/>
    <cellStyle name="40% - Accent4 16" xfId="1124"/>
    <cellStyle name="40% - Accent4 17" xfId="1125"/>
    <cellStyle name="40% - Accent4 18" xfId="1126"/>
    <cellStyle name="40% - Accent4 18 2" xfId="1127"/>
    <cellStyle name="40% - Accent4 19" xfId="1128"/>
    <cellStyle name="40% - Accent4 19 2" xfId="1129"/>
    <cellStyle name="40% - Accent4 2" xfId="1130"/>
    <cellStyle name="40% - Accent4 2 2" xfId="1131"/>
    <cellStyle name="40% - Accent4 2 3" xfId="1132"/>
    <cellStyle name="40% - Accent4 2 4" xfId="1133"/>
    <cellStyle name="40% - Accent4 2 5" xfId="1134"/>
    <cellStyle name="40% - Accent4 2 6" xfId="1135"/>
    <cellStyle name="40% - Accent4 20" xfId="1136"/>
    <cellStyle name="40% - Accent4 20 2" xfId="1137"/>
    <cellStyle name="40% - Accent4 21" xfId="1138"/>
    <cellStyle name="40% - Accent4 21 2" xfId="1139"/>
    <cellStyle name="40% - Accent4 22" xfId="1140"/>
    <cellStyle name="40% - Accent4 22 2" xfId="1141"/>
    <cellStyle name="40% - Accent4 23" xfId="1142"/>
    <cellStyle name="40% - Accent4 23 2" xfId="1143"/>
    <cellStyle name="40% - Accent4 24" xfId="1144"/>
    <cellStyle name="40% - Accent4 24 2" xfId="1145"/>
    <cellStyle name="40% - Accent4 25" xfId="1146"/>
    <cellStyle name="40% - Accent4 25 2" xfId="1147"/>
    <cellStyle name="40% - Accent4 26" xfId="1148"/>
    <cellStyle name="40% - Accent4 26 2" xfId="1149"/>
    <cellStyle name="40% - Accent4 27" xfId="1150"/>
    <cellStyle name="40% - Accent4 27 2" xfId="1151"/>
    <cellStyle name="40% - Accent4 28" xfId="1152"/>
    <cellStyle name="40% - Accent4 28 2" xfId="1153"/>
    <cellStyle name="40% - Accent4 29" xfId="1154"/>
    <cellStyle name="40% - Accent4 29 2" xfId="1155"/>
    <cellStyle name="40% - Accent4 3" xfId="1156"/>
    <cellStyle name="40% - Accent4 30" xfId="1157"/>
    <cellStyle name="40% - Accent4 30 2" xfId="1158"/>
    <cellStyle name="40% - Accent4 31" xfId="1159"/>
    <cellStyle name="40% - Accent4 31 2" xfId="1160"/>
    <cellStyle name="40% - Accent4 32" xfId="1161"/>
    <cellStyle name="40% - Accent4 32 2" xfId="1162"/>
    <cellStyle name="40% - Accent4 33" xfId="1163"/>
    <cellStyle name="40% - Accent4 33 2" xfId="1164"/>
    <cellStyle name="40% - Accent4 34" xfId="1165"/>
    <cellStyle name="40% - Accent4 34 2" xfId="1166"/>
    <cellStyle name="40% - Accent4 35" xfId="1167"/>
    <cellStyle name="40% - Accent4 36" xfId="1168"/>
    <cellStyle name="40% - Accent4 37" xfId="1169"/>
    <cellStyle name="40% - Accent4 38" xfId="1170"/>
    <cellStyle name="40% - Accent4 39" xfId="1171"/>
    <cellStyle name="40% - Accent4 4" xfId="1172"/>
    <cellStyle name="40% - Accent4 4 2" xfId="1173"/>
    <cellStyle name="40% - Accent4 40" xfId="1174"/>
    <cellStyle name="40% - Accent4 41" xfId="1175"/>
    <cellStyle name="40% - Accent4 42" xfId="1176"/>
    <cellStyle name="40% - Accent4 43" xfId="1177"/>
    <cellStyle name="40% - Accent4 44" xfId="1178"/>
    <cellStyle name="40% - Accent4 45" xfId="1179"/>
    <cellStyle name="40% - Accent4 46" xfId="1180"/>
    <cellStyle name="40% - Accent4 47" xfId="1181"/>
    <cellStyle name="40% - Accent4 48" xfId="1182"/>
    <cellStyle name="40% - Accent4 49" xfId="1183"/>
    <cellStyle name="40% - Accent4 5" xfId="1184"/>
    <cellStyle name="40% - Accent4 5 2" xfId="1185"/>
    <cellStyle name="40% - Accent4 50" xfId="1186"/>
    <cellStyle name="40% - Accent4 51" xfId="1187"/>
    <cellStyle name="40% - Accent4 52" xfId="1188"/>
    <cellStyle name="40% - Accent4 53" xfId="1189"/>
    <cellStyle name="40% - Accent4 54" xfId="1190"/>
    <cellStyle name="40% - Accent4 55" xfId="1191"/>
    <cellStyle name="40% - Accent4 56" xfId="1192"/>
    <cellStyle name="40% - Accent4 6" xfId="1193"/>
    <cellStyle name="40% - Accent4 6 2" xfId="1194"/>
    <cellStyle name="40% - Accent4 7" xfId="1195"/>
    <cellStyle name="40% - Accent4 7 2" xfId="1196"/>
    <cellStyle name="40% - Accent4 8" xfId="1197"/>
    <cellStyle name="40% - Accent4 8 2" xfId="1198"/>
    <cellStyle name="40% - Accent4 9" xfId="1199"/>
    <cellStyle name="40% - Accent4 9 2" xfId="1200"/>
    <cellStyle name="40% - Accent5 10" xfId="1201"/>
    <cellStyle name="40% - Accent5 10 2" xfId="1202"/>
    <cellStyle name="40% - Accent5 11" xfId="1203"/>
    <cellStyle name="40% - Accent5 11 2" xfId="1204"/>
    <cellStyle name="40% - Accent5 12" xfId="1205"/>
    <cellStyle name="40% - Accent5 13" xfId="1206"/>
    <cellStyle name="40% - Accent5 14" xfId="1207"/>
    <cellStyle name="40% - Accent5 15" xfId="1208"/>
    <cellStyle name="40% - Accent5 16" xfId="1209"/>
    <cellStyle name="40% - Accent5 17" xfId="1210"/>
    <cellStyle name="40% - Accent5 18" xfId="1211"/>
    <cellStyle name="40% - Accent5 18 2" xfId="1212"/>
    <cellStyle name="40% - Accent5 19" xfId="1213"/>
    <cellStyle name="40% - Accent5 19 2" xfId="1214"/>
    <cellStyle name="40% - Accent5 2" xfId="1215"/>
    <cellStyle name="40% - Accent5 2 2" xfId="1216"/>
    <cellStyle name="40% - Accent5 2 3" xfId="1217"/>
    <cellStyle name="40% - Accent5 2 4" xfId="1218"/>
    <cellStyle name="40% - Accent5 2 5" xfId="1219"/>
    <cellStyle name="40% - Accent5 2 6" xfId="1220"/>
    <cellStyle name="40% - Accent5 20" xfId="1221"/>
    <cellStyle name="40% - Accent5 20 2" xfId="1222"/>
    <cellStyle name="40% - Accent5 21" xfId="1223"/>
    <cellStyle name="40% - Accent5 21 2" xfId="1224"/>
    <cellStyle name="40% - Accent5 22" xfId="1225"/>
    <cellStyle name="40% - Accent5 22 2" xfId="1226"/>
    <cellStyle name="40% - Accent5 23" xfId="1227"/>
    <cellStyle name="40% - Accent5 23 2" xfId="1228"/>
    <cellStyle name="40% - Accent5 24" xfId="1229"/>
    <cellStyle name="40% - Accent5 24 2" xfId="1230"/>
    <cellStyle name="40% - Accent5 25" xfId="1231"/>
    <cellStyle name="40% - Accent5 25 2" xfId="1232"/>
    <cellStyle name="40% - Accent5 26" xfId="1233"/>
    <cellStyle name="40% - Accent5 26 2" xfId="1234"/>
    <cellStyle name="40% - Accent5 27" xfId="1235"/>
    <cellStyle name="40% - Accent5 27 2" xfId="1236"/>
    <cellStyle name="40% - Accent5 28" xfId="1237"/>
    <cellStyle name="40% - Accent5 28 2" xfId="1238"/>
    <cellStyle name="40% - Accent5 29" xfId="1239"/>
    <cellStyle name="40% - Accent5 29 2" xfId="1240"/>
    <cellStyle name="40% - Accent5 3" xfId="1241"/>
    <cellStyle name="40% - Accent5 30" xfId="1242"/>
    <cellStyle name="40% - Accent5 30 2" xfId="1243"/>
    <cellStyle name="40% - Accent5 31" xfId="1244"/>
    <cellStyle name="40% - Accent5 31 2" xfId="1245"/>
    <cellStyle name="40% - Accent5 32" xfId="1246"/>
    <cellStyle name="40% - Accent5 32 2" xfId="1247"/>
    <cellStyle name="40% - Accent5 33" xfId="1248"/>
    <cellStyle name="40% - Accent5 33 2" xfId="1249"/>
    <cellStyle name="40% - Accent5 34" xfId="1250"/>
    <cellStyle name="40% - Accent5 34 2" xfId="1251"/>
    <cellStyle name="40% - Accent5 35" xfId="1252"/>
    <cellStyle name="40% - Accent5 36" xfId="1253"/>
    <cellStyle name="40% - Accent5 37" xfId="1254"/>
    <cellStyle name="40% - Accent5 38" xfId="1255"/>
    <cellStyle name="40% - Accent5 39" xfId="1256"/>
    <cellStyle name="40% - Accent5 4" xfId="1257"/>
    <cellStyle name="40% - Accent5 4 2" xfId="1258"/>
    <cellStyle name="40% - Accent5 40" xfId="1259"/>
    <cellStyle name="40% - Accent5 41" xfId="1260"/>
    <cellStyle name="40% - Accent5 42" xfId="1261"/>
    <cellStyle name="40% - Accent5 43" xfId="1262"/>
    <cellStyle name="40% - Accent5 44" xfId="1263"/>
    <cellStyle name="40% - Accent5 45" xfId="1264"/>
    <cellStyle name="40% - Accent5 46" xfId="1265"/>
    <cellStyle name="40% - Accent5 47" xfId="1266"/>
    <cellStyle name="40% - Accent5 48" xfId="1267"/>
    <cellStyle name="40% - Accent5 49" xfId="1268"/>
    <cellStyle name="40% - Accent5 5" xfId="1269"/>
    <cellStyle name="40% - Accent5 5 2" xfId="1270"/>
    <cellStyle name="40% - Accent5 50" xfId="1271"/>
    <cellStyle name="40% - Accent5 51" xfId="1272"/>
    <cellStyle name="40% - Accent5 52" xfId="1273"/>
    <cellStyle name="40% - Accent5 53" xfId="1274"/>
    <cellStyle name="40% - Accent5 54" xfId="1275"/>
    <cellStyle name="40% - Accent5 55" xfId="1276"/>
    <cellStyle name="40% - Accent5 56" xfId="1277"/>
    <cellStyle name="40% - Accent5 6" xfId="1278"/>
    <cellStyle name="40% - Accent5 6 2" xfId="1279"/>
    <cellStyle name="40% - Accent5 7" xfId="1280"/>
    <cellStyle name="40% - Accent5 7 2" xfId="1281"/>
    <cellStyle name="40% - Accent5 8" xfId="1282"/>
    <cellStyle name="40% - Accent5 8 2" xfId="1283"/>
    <cellStyle name="40% - Accent5 9" xfId="1284"/>
    <cellStyle name="40% - Accent5 9 2" xfId="1285"/>
    <cellStyle name="40% - Accent6 10" xfId="1286"/>
    <cellStyle name="40% - Accent6 10 2" xfId="1287"/>
    <cellStyle name="40% - Accent6 11" xfId="1288"/>
    <cellStyle name="40% - Accent6 11 2" xfId="1289"/>
    <cellStyle name="40% - Accent6 12" xfId="1290"/>
    <cellStyle name="40% - Accent6 13" xfId="1291"/>
    <cellStyle name="40% - Accent6 14" xfId="1292"/>
    <cellStyle name="40% - Accent6 15" xfId="1293"/>
    <cellStyle name="40% - Accent6 16" xfId="1294"/>
    <cellStyle name="40% - Accent6 17" xfId="1295"/>
    <cellStyle name="40% - Accent6 18" xfId="1296"/>
    <cellStyle name="40% - Accent6 18 2" xfId="1297"/>
    <cellStyle name="40% - Accent6 19" xfId="1298"/>
    <cellStyle name="40% - Accent6 19 2" xfId="1299"/>
    <cellStyle name="40% - Accent6 2" xfId="1300"/>
    <cellStyle name="40% - Accent6 2 2" xfId="1301"/>
    <cellStyle name="40% - Accent6 2 3" xfId="1302"/>
    <cellStyle name="40% - Accent6 2 4" xfId="1303"/>
    <cellStyle name="40% - Accent6 2 5" xfId="1304"/>
    <cellStyle name="40% - Accent6 2 6" xfId="1305"/>
    <cellStyle name="40% - Accent6 20" xfId="1306"/>
    <cellStyle name="40% - Accent6 20 2" xfId="1307"/>
    <cellStyle name="40% - Accent6 21" xfId="1308"/>
    <cellStyle name="40% - Accent6 21 2" xfId="1309"/>
    <cellStyle name="40% - Accent6 22" xfId="1310"/>
    <cellStyle name="40% - Accent6 22 2" xfId="1311"/>
    <cellStyle name="40% - Accent6 23" xfId="1312"/>
    <cellStyle name="40% - Accent6 23 2" xfId="1313"/>
    <cellStyle name="40% - Accent6 24" xfId="1314"/>
    <cellStyle name="40% - Accent6 24 2" xfId="1315"/>
    <cellStyle name="40% - Accent6 25" xfId="1316"/>
    <cellStyle name="40% - Accent6 25 2" xfId="1317"/>
    <cellStyle name="40% - Accent6 26" xfId="1318"/>
    <cellStyle name="40% - Accent6 26 2" xfId="1319"/>
    <cellStyle name="40% - Accent6 27" xfId="1320"/>
    <cellStyle name="40% - Accent6 27 2" xfId="1321"/>
    <cellStyle name="40% - Accent6 28" xfId="1322"/>
    <cellStyle name="40% - Accent6 28 2" xfId="1323"/>
    <cellStyle name="40% - Accent6 29" xfId="1324"/>
    <cellStyle name="40% - Accent6 29 2" xfId="1325"/>
    <cellStyle name="40% - Accent6 3" xfId="1326"/>
    <cellStyle name="40% - Accent6 30" xfId="1327"/>
    <cellStyle name="40% - Accent6 30 2" xfId="1328"/>
    <cellStyle name="40% - Accent6 31" xfId="1329"/>
    <cellStyle name="40% - Accent6 31 2" xfId="1330"/>
    <cellStyle name="40% - Accent6 32" xfId="1331"/>
    <cellStyle name="40% - Accent6 32 2" xfId="1332"/>
    <cellStyle name="40% - Accent6 33" xfId="1333"/>
    <cellStyle name="40% - Accent6 33 2" xfId="1334"/>
    <cellStyle name="40% - Accent6 34" xfId="1335"/>
    <cellStyle name="40% - Accent6 34 2" xfId="1336"/>
    <cellStyle name="40% - Accent6 35" xfId="1337"/>
    <cellStyle name="40% - Accent6 36" xfId="1338"/>
    <cellStyle name="40% - Accent6 37" xfId="1339"/>
    <cellStyle name="40% - Accent6 38" xfId="1340"/>
    <cellStyle name="40% - Accent6 39" xfId="1341"/>
    <cellStyle name="40% - Accent6 4" xfId="1342"/>
    <cellStyle name="40% - Accent6 4 2" xfId="1343"/>
    <cellStyle name="40% - Accent6 40" xfId="1344"/>
    <cellStyle name="40% - Accent6 41" xfId="1345"/>
    <cellStyle name="40% - Accent6 42" xfId="1346"/>
    <cellStyle name="40% - Accent6 43" xfId="1347"/>
    <cellStyle name="40% - Accent6 44" xfId="1348"/>
    <cellStyle name="40% - Accent6 45" xfId="1349"/>
    <cellStyle name="40% - Accent6 46" xfId="1350"/>
    <cellStyle name="40% - Accent6 47" xfId="1351"/>
    <cellStyle name="40% - Accent6 48" xfId="1352"/>
    <cellStyle name="40% - Accent6 49" xfId="1353"/>
    <cellStyle name="40% - Accent6 5" xfId="1354"/>
    <cellStyle name="40% - Accent6 5 2" xfId="1355"/>
    <cellStyle name="40% - Accent6 50" xfId="1356"/>
    <cellStyle name="40% - Accent6 51" xfId="1357"/>
    <cellStyle name="40% - Accent6 52" xfId="1358"/>
    <cellStyle name="40% - Accent6 53" xfId="1359"/>
    <cellStyle name="40% - Accent6 54" xfId="1360"/>
    <cellStyle name="40% - Accent6 55" xfId="1361"/>
    <cellStyle name="40% - Accent6 56" xfId="1362"/>
    <cellStyle name="40% - Accent6 6" xfId="1363"/>
    <cellStyle name="40% - Accent6 6 2" xfId="1364"/>
    <cellStyle name="40% - Accent6 7" xfId="1365"/>
    <cellStyle name="40% - Accent6 7 2" xfId="1366"/>
    <cellStyle name="40% - Accent6 8" xfId="1367"/>
    <cellStyle name="40% - Accent6 8 2" xfId="1368"/>
    <cellStyle name="40% - Accent6 9" xfId="1369"/>
    <cellStyle name="40% - Accent6 9 2" xfId="1370"/>
    <cellStyle name="60% - Accent1 10" xfId="1371"/>
    <cellStyle name="60% - Accent1 10 2" xfId="1372"/>
    <cellStyle name="60% - Accent1 11" xfId="1373"/>
    <cellStyle name="60% - Accent1 11 2" xfId="1374"/>
    <cellStyle name="60% - Accent1 12" xfId="1375"/>
    <cellStyle name="60% - Accent1 13" xfId="1376"/>
    <cellStyle name="60% - Accent1 14" xfId="1377"/>
    <cellStyle name="60% - Accent1 15" xfId="1378"/>
    <cellStyle name="60% - Accent1 16" xfId="1379"/>
    <cellStyle name="60% - Accent1 17" xfId="1380"/>
    <cellStyle name="60% - Accent1 18" xfId="1381"/>
    <cellStyle name="60% - Accent1 19" xfId="1382"/>
    <cellStyle name="60% - Accent1 2" xfId="1383"/>
    <cellStyle name="60% - Accent1 20" xfId="1384"/>
    <cellStyle name="60% - Accent1 21" xfId="1385"/>
    <cellStyle name="60% - Accent1 22" xfId="1386"/>
    <cellStyle name="60% - Accent1 23" xfId="1387"/>
    <cellStyle name="60% - Accent1 24" xfId="1388"/>
    <cellStyle name="60% - Accent1 25" xfId="1389"/>
    <cellStyle name="60% - Accent1 26" xfId="1390"/>
    <cellStyle name="60% - Accent1 27" xfId="1391"/>
    <cellStyle name="60% - Accent1 28" xfId="1392"/>
    <cellStyle name="60% - Accent1 29" xfId="1393"/>
    <cellStyle name="60% - Accent1 3" xfId="1394"/>
    <cellStyle name="60% - Accent1 30" xfId="1395"/>
    <cellStyle name="60% - Accent1 31" xfId="1396"/>
    <cellStyle name="60% - Accent1 32" xfId="1397"/>
    <cellStyle name="60% - Accent1 33" xfId="1398"/>
    <cellStyle name="60% - Accent1 34" xfId="1399"/>
    <cellStyle name="60% - Accent1 35" xfId="1400"/>
    <cellStyle name="60% - Accent1 36" xfId="1401"/>
    <cellStyle name="60% - Accent1 37" xfId="1402"/>
    <cellStyle name="60% - Accent1 38" xfId="1403"/>
    <cellStyle name="60% - Accent1 4" xfId="1404"/>
    <cellStyle name="60% - Accent1 4 2" xfId="1405"/>
    <cellStyle name="60% - Accent1 5" xfId="1406"/>
    <cellStyle name="60% - Accent1 5 2" xfId="1407"/>
    <cellStyle name="60% - Accent1 6" xfId="1408"/>
    <cellStyle name="60% - Accent1 6 2" xfId="1409"/>
    <cellStyle name="60% - Accent1 7" xfId="1410"/>
    <cellStyle name="60% - Accent1 7 2" xfId="1411"/>
    <cellStyle name="60% - Accent1 8" xfId="1412"/>
    <cellStyle name="60% - Accent1 8 2" xfId="1413"/>
    <cellStyle name="60% - Accent1 9" xfId="1414"/>
    <cellStyle name="60% - Accent1 9 2" xfId="1415"/>
    <cellStyle name="60% - Accent2 10" xfId="1416"/>
    <cellStyle name="60% - Accent2 10 2" xfId="1417"/>
    <cellStyle name="60% - Accent2 11" xfId="1418"/>
    <cellStyle name="60% - Accent2 11 2" xfId="1419"/>
    <cellStyle name="60% - Accent2 12" xfId="1420"/>
    <cellStyle name="60% - Accent2 13" xfId="1421"/>
    <cellStyle name="60% - Accent2 14" xfId="1422"/>
    <cellStyle name="60% - Accent2 15" xfId="1423"/>
    <cellStyle name="60% - Accent2 16" xfId="1424"/>
    <cellStyle name="60% - Accent2 17" xfId="1425"/>
    <cellStyle name="60% - Accent2 18" xfId="1426"/>
    <cellStyle name="60% - Accent2 19" xfId="1427"/>
    <cellStyle name="60% - Accent2 2" xfId="1428"/>
    <cellStyle name="60% - Accent2 20" xfId="1429"/>
    <cellStyle name="60% - Accent2 21" xfId="1430"/>
    <cellStyle name="60% - Accent2 22" xfId="1431"/>
    <cellStyle name="60% - Accent2 23" xfId="1432"/>
    <cellStyle name="60% - Accent2 24" xfId="1433"/>
    <cellStyle name="60% - Accent2 25" xfId="1434"/>
    <cellStyle name="60% - Accent2 26" xfId="1435"/>
    <cellStyle name="60% - Accent2 27" xfId="1436"/>
    <cellStyle name="60% - Accent2 28" xfId="1437"/>
    <cellStyle name="60% - Accent2 29" xfId="1438"/>
    <cellStyle name="60% - Accent2 3" xfId="1439"/>
    <cellStyle name="60% - Accent2 30" xfId="1440"/>
    <cellStyle name="60% - Accent2 31" xfId="1441"/>
    <cellStyle name="60% - Accent2 32" xfId="1442"/>
    <cellStyle name="60% - Accent2 33" xfId="1443"/>
    <cellStyle name="60% - Accent2 34" xfId="1444"/>
    <cellStyle name="60% - Accent2 35" xfId="1445"/>
    <cellStyle name="60% - Accent2 36" xfId="1446"/>
    <cellStyle name="60% - Accent2 37" xfId="1447"/>
    <cellStyle name="60% - Accent2 38" xfId="1448"/>
    <cellStyle name="60% - Accent2 4" xfId="1449"/>
    <cellStyle name="60% - Accent2 4 2" xfId="1450"/>
    <cellStyle name="60% - Accent2 5" xfId="1451"/>
    <cellStyle name="60% - Accent2 5 2" xfId="1452"/>
    <cellStyle name="60% - Accent2 6" xfId="1453"/>
    <cellStyle name="60% - Accent2 6 2" xfId="1454"/>
    <cellStyle name="60% - Accent2 7" xfId="1455"/>
    <cellStyle name="60% - Accent2 7 2" xfId="1456"/>
    <cellStyle name="60% - Accent2 8" xfId="1457"/>
    <cellStyle name="60% - Accent2 8 2" xfId="1458"/>
    <cellStyle name="60% - Accent2 9" xfId="1459"/>
    <cellStyle name="60% - Accent2 9 2" xfId="1460"/>
    <cellStyle name="60% - Accent3 10" xfId="1461"/>
    <cellStyle name="60% - Accent3 10 2" xfId="1462"/>
    <cellStyle name="60% - Accent3 11" xfId="1463"/>
    <cellStyle name="60% - Accent3 11 2" xfId="1464"/>
    <cellStyle name="60% - Accent3 12" xfId="1465"/>
    <cellStyle name="60% - Accent3 13" xfId="1466"/>
    <cellStyle name="60% - Accent3 14" xfId="1467"/>
    <cellStyle name="60% - Accent3 15" xfId="1468"/>
    <cellStyle name="60% - Accent3 16" xfId="1469"/>
    <cellStyle name="60% - Accent3 17" xfId="1470"/>
    <cellStyle name="60% - Accent3 18" xfId="1471"/>
    <cellStyle name="60% - Accent3 19" xfId="1472"/>
    <cellStyle name="60% - Accent3 2" xfId="1473"/>
    <cellStyle name="60% - Accent3 20" xfId="1474"/>
    <cellStyle name="60% - Accent3 21" xfId="1475"/>
    <cellStyle name="60% - Accent3 22" xfId="1476"/>
    <cellStyle name="60% - Accent3 23" xfId="1477"/>
    <cellStyle name="60% - Accent3 24" xfId="1478"/>
    <cellStyle name="60% - Accent3 25" xfId="1479"/>
    <cellStyle name="60% - Accent3 26" xfId="1480"/>
    <cellStyle name="60% - Accent3 27" xfId="1481"/>
    <cellStyle name="60% - Accent3 28" xfId="1482"/>
    <cellStyle name="60% - Accent3 29" xfId="1483"/>
    <cellStyle name="60% - Accent3 3" xfId="1484"/>
    <cellStyle name="60% - Accent3 30" xfId="1485"/>
    <cellStyle name="60% - Accent3 31" xfId="1486"/>
    <cellStyle name="60% - Accent3 32" xfId="1487"/>
    <cellStyle name="60% - Accent3 33" xfId="1488"/>
    <cellStyle name="60% - Accent3 34" xfId="1489"/>
    <cellStyle name="60% - Accent3 35" xfId="1490"/>
    <cellStyle name="60% - Accent3 36" xfId="1491"/>
    <cellStyle name="60% - Accent3 37" xfId="1492"/>
    <cellStyle name="60% - Accent3 38" xfId="1493"/>
    <cellStyle name="60% - Accent3 4" xfId="1494"/>
    <cellStyle name="60% - Accent3 4 2" xfId="1495"/>
    <cellStyle name="60% - Accent3 5" xfId="1496"/>
    <cellStyle name="60% - Accent3 5 2" xfId="1497"/>
    <cellStyle name="60% - Accent3 6" xfId="1498"/>
    <cellStyle name="60% - Accent3 6 2" xfId="1499"/>
    <cellStyle name="60% - Accent3 7" xfId="1500"/>
    <cellStyle name="60% - Accent3 7 2" xfId="1501"/>
    <cellStyle name="60% - Accent3 8" xfId="1502"/>
    <cellStyle name="60% - Accent3 8 2" xfId="1503"/>
    <cellStyle name="60% - Accent3 9" xfId="1504"/>
    <cellStyle name="60% - Accent3 9 2" xfId="1505"/>
    <cellStyle name="60% - Accent4 10" xfId="1506"/>
    <cellStyle name="60% - Accent4 10 2" xfId="1507"/>
    <cellStyle name="60% - Accent4 11" xfId="1508"/>
    <cellStyle name="60% - Accent4 11 2" xfId="1509"/>
    <cellStyle name="60% - Accent4 12" xfId="1510"/>
    <cellStyle name="60% - Accent4 13" xfId="1511"/>
    <cellStyle name="60% - Accent4 14" xfId="1512"/>
    <cellStyle name="60% - Accent4 15" xfId="1513"/>
    <cellStyle name="60% - Accent4 16" xfId="1514"/>
    <cellStyle name="60% - Accent4 17" xfId="1515"/>
    <cellStyle name="60% - Accent4 18" xfId="1516"/>
    <cellStyle name="60% - Accent4 19" xfId="1517"/>
    <cellStyle name="60% - Accent4 2" xfId="1518"/>
    <cellStyle name="60% - Accent4 20" xfId="1519"/>
    <cellStyle name="60% - Accent4 21" xfId="1520"/>
    <cellStyle name="60% - Accent4 22" xfId="1521"/>
    <cellStyle name="60% - Accent4 23" xfId="1522"/>
    <cellStyle name="60% - Accent4 24" xfId="1523"/>
    <cellStyle name="60% - Accent4 25" xfId="1524"/>
    <cellStyle name="60% - Accent4 26" xfId="1525"/>
    <cellStyle name="60% - Accent4 27" xfId="1526"/>
    <cellStyle name="60% - Accent4 28" xfId="1527"/>
    <cellStyle name="60% - Accent4 29" xfId="1528"/>
    <cellStyle name="60% - Accent4 3" xfId="1529"/>
    <cellStyle name="60% - Accent4 30" xfId="1530"/>
    <cellStyle name="60% - Accent4 31" xfId="1531"/>
    <cellStyle name="60% - Accent4 32" xfId="1532"/>
    <cellStyle name="60% - Accent4 33" xfId="1533"/>
    <cellStyle name="60% - Accent4 34" xfId="1534"/>
    <cellStyle name="60% - Accent4 35" xfId="1535"/>
    <cellStyle name="60% - Accent4 36" xfId="1536"/>
    <cellStyle name="60% - Accent4 37" xfId="1537"/>
    <cellStyle name="60% - Accent4 38" xfId="1538"/>
    <cellStyle name="60% - Accent4 4" xfId="1539"/>
    <cellStyle name="60% - Accent4 4 2" xfId="1540"/>
    <cellStyle name="60% - Accent4 5" xfId="1541"/>
    <cellStyle name="60% - Accent4 5 2" xfId="1542"/>
    <cellStyle name="60% - Accent4 6" xfId="1543"/>
    <cellStyle name="60% - Accent4 6 2" xfId="1544"/>
    <cellStyle name="60% - Accent4 7" xfId="1545"/>
    <cellStyle name="60% - Accent4 7 2" xfId="1546"/>
    <cellStyle name="60% - Accent4 8" xfId="1547"/>
    <cellStyle name="60% - Accent4 8 2" xfId="1548"/>
    <cellStyle name="60% - Accent4 9" xfId="1549"/>
    <cellStyle name="60% - Accent4 9 2" xfId="1550"/>
    <cellStyle name="60% - Accent5 10" xfId="1551"/>
    <cellStyle name="60% - Accent5 10 2" xfId="1552"/>
    <cellStyle name="60% - Accent5 11" xfId="1553"/>
    <cellStyle name="60% - Accent5 11 2" xfId="1554"/>
    <cellStyle name="60% - Accent5 12" xfId="1555"/>
    <cellStyle name="60% - Accent5 13" xfId="1556"/>
    <cellStyle name="60% - Accent5 14" xfId="1557"/>
    <cellStyle name="60% - Accent5 15" xfId="1558"/>
    <cellStyle name="60% - Accent5 16" xfId="1559"/>
    <cellStyle name="60% - Accent5 17" xfId="1560"/>
    <cellStyle name="60% - Accent5 18" xfId="1561"/>
    <cellStyle name="60% - Accent5 19" xfId="1562"/>
    <cellStyle name="60% - Accent5 2" xfId="1563"/>
    <cellStyle name="60% - Accent5 20" xfId="1564"/>
    <cellStyle name="60% - Accent5 21" xfId="1565"/>
    <cellStyle name="60% - Accent5 22" xfId="1566"/>
    <cellStyle name="60% - Accent5 23" xfId="1567"/>
    <cellStyle name="60% - Accent5 24" xfId="1568"/>
    <cellStyle name="60% - Accent5 25" xfId="1569"/>
    <cellStyle name="60% - Accent5 26" xfId="1570"/>
    <cellStyle name="60% - Accent5 27" xfId="1571"/>
    <cellStyle name="60% - Accent5 28" xfId="1572"/>
    <cellStyle name="60% - Accent5 29" xfId="1573"/>
    <cellStyle name="60% - Accent5 3" xfId="1574"/>
    <cellStyle name="60% - Accent5 30" xfId="1575"/>
    <cellStyle name="60% - Accent5 31" xfId="1576"/>
    <cellStyle name="60% - Accent5 32" xfId="1577"/>
    <cellStyle name="60% - Accent5 33" xfId="1578"/>
    <cellStyle name="60% - Accent5 34" xfId="1579"/>
    <cellStyle name="60% - Accent5 35" xfId="1580"/>
    <cellStyle name="60% - Accent5 36" xfId="1581"/>
    <cellStyle name="60% - Accent5 37" xfId="1582"/>
    <cellStyle name="60% - Accent5 38" xfId="1583"/>
    <cellStyle name="60% - Accent5 4" xfId="1584"/>
    <cellStyle name="60% - Accent5 4 2" xfId="1585"/>
    <cellStyle name="60% - Accent5 5" xfId="1586"/>
    <cellStyle name="60% - Accent5 5 2" xfId="1587"/>
    <cellStyle name="60% - Accent5 6" xfId="1588"/>
    <cellStyle name="60% - Accent5 6 2" xfId="1589"/>
    <cellStyle name="60% - Accent5 7" xfId="1590"/>
    <cellStyle name="60% - Accent5 7 2" xfId="1591"/>
    <cellStyle name="60% - Accent5 8" xfId="1592"/>
    <cellStyle name="60% - Accent5 8 2" xfId="1593"/>
    <cellStyle name="60% - Accent5 9" xfId="1594"/>
    <cellStyle name="60% - Accent5 9 2" xfId="1595"/>
    <cellStyle name="60% - Accent6 10" xfId="1596"/>
    <cellStyle name="60% - Accent6 10 2" xfId="1597"/>
    <cellStyle name="60% - Accent6 11" xfId="1598"/>
    <cellStyle name="60% - Accent6 11 2" xfId="1599"/>
    <cellStyle name="60% - Accent6 12" xfId="1600"/>
    <cellStyle name="60% - Accent6 13" xfId="1601"/>
    <cellStyle name="60% - Accent6 14" xfId="1602"/>
    <cellStyle name="60% - Accent6 15" xfId="1603"/>
    <cellStyle name="60% - Accent6 16" xfId="1604"/>
    <cellStyle name="60% - Accent6 17" xfId="1605"/>
    <cellStyle name="60% - Accent6 18" xfId="1606"/>
    <cellStyle name="60% - Accent6 19" xfId="1607"/>
    <cellStyle name="60% - Accent6 2" xfId="1608"/>
    <cellStyle name="60% - Accent6 20" xfId="1609"/>
    <cellStyle name="60% - Accent6 21" xfId="1610"/>
    <cellStyle name="60% - Accent6 22" xfId="1611"/>
    <cellStyle name="60% - Accent6 23" xfId="1612"/>
    <cellStyle name="60% - Accent6 24" xfId="1613"/>
    <cellStyle name="60% - Accent6 25" xfId="1614"/>
    <cellStyle name="60% - Accent6 26" xfId="1615"/>
    <cellStyle name="60% - Accent6 27" xfId="1616"/>
    <cellStyle name="60% - Accent6 28" xfId="1617"/>
    <cellStyle name="60% - Accent6 29" xfId="1618"/>
    <cellStyle name="60% - Accent6 3" xfId="1619"/>
    <cellStyle name="60% - Accent6 30" xfId="1620"/>
    <cellStyle name="60% - Accent6 31" xfId="1621"/>
    <cellStyle name="60% - Accent6 32" xfId="1622"/>
    <cellStyle name="60% - Accent6 33" xfId="1623"/>
    <cellStyle name="60% - Accent6 34" xfId="1624"/>
    <cellStyle name="60% - Accent6 35" xfId="1625"/>
    <cellStyle name="60% - Accent6 36" xfId="1626"/>
    <cellStyle name="60% - Accent6 37" xfId="1627"/>
    <cellStyle name="60% - Accent6 38" xfId="1628"/>
    <cellStyle name="60% - Accent6 4" xfId="1629"/>
    <cellStyle name="60% - Accent6 4 2" xfId="1630"/>
    <cellStyle name="60% - Accent6 5" xfId="1631"/>
    <cellStyle name="60% - Accent6 5 2" xfId="1632"/>
    <cellStyle name="60% - Accent6 6" xfId="1633"/>
    <cellStyle name="60% - Accent6 6 2" xfId="1634"/>
    <cellStyle name="60% - Accent6 7" xfId="1635"/>
    <cellStyle name="60% - Accent6 7 2" xfId="1636"/>
    <cellStyle name="60% - Accent6 8" xfId="1637"/>
    <cellStyle name="60% - Accent6 8 2" xfId="1638"/>
    <cellStyle name="60% - Accent6 9" xfId="1639"/>
    <cellStyle name="60% - Accent6 9 2" xfId="1640"/>
    <cellStyle name="ac" xfId="1641"/>
    <cellStyle name="Accent1 10" xfId="1642"/>
    <cellStyle name="Accent1 10 2" xfId="1643"/>
    <cellStyle name="Accent1 11" xfId="1644"/>
    <cellStyle name="Accent1 11 2" xfId="1645"/>
    <cellStyle name="Accent1 12" xfId="1646"/>
    <cellStyle name="Accent1 13" xfId="1647"/>
    <cellStyle name="Accent1 14" xfId="1648"/>
    <cellStyle name="Accent1 15" xfId="1649"/>
    <cellStyle name="Accent1 16" xfId="1650"/>
    <cellStyle name="Accent1 17" xfId="1651"/>
    <cellStyle name="Accent1 18" xfId="1652"/>
    <cellStyle name="Accent1 19" xfId="1653"/>
    <cellStyle name="Accent1 2" xfId="1654"/>
    <cellStyle name="Accent1 20" xfId="1655"/>
    <cellStyle name="Accent1 21" xfId="1656"/>
    <cellStyle name="Accent1 22" xfId="1657"/>
    <cellStyle name="Accent1 23" xfId="1658"/>
    <cellStyle name="Accent1 24" xfId="1659"/>
    <cellStyle name="Accent1 25" xfId="1660"/>
    <cellStyle name="Accent1 26" xfId="1661"/>
    <cellStyle name="Accent1 27" xfId="1662"/>
    <cellStyle name="Accent1 28" xfId="1663"/>
    <cellStyle name="Accent1 29" xfId="1664"/>
    <cellStyle name="Accent1 3" xfId="1665"/>
    <cellStyle name="Accent1 30" xfId="1666"/>
    <cellStyle name="Accent1 31" xfId="1667"/>
    <cellStyle name="Accent1 32" xfId="1668"/>
    <cellStyle name="Accent1 33" xfId="1669"/>
    <cellStyle name="Accent1 34" xfId="1670"/>
    <cellStyle name="Accent1 35" xfId="1671"/>
    <cellStyle name="Accent1 36" xfId="1672"/>
    <cellStyle name="Accent1 37" xfId="1673"/>
    <cellStyle name="Accent1 38" xfId="1674"/>
    <cellStyle name="Accent1 4" xfId="1675"/>
    <cellStyle name="Accent1 4 2" xfId="1676"/>
    <cellStyle name="Accent1 5" xfId="1677"/>
    <cellStyle name="Accent1 5 2" xfId="1678"/>
    <cellStyle name="Accent1 6" xfId="1679"/>
    <cellStyle name="Accent1 6 2" xfId="1680"/>
    <cellStyle name="Accent1 7" xfId="1681"/>
    <cellStyle name="Accent1 7 2" xfId="1682"/>
    <cellStyle name="Accent1 8" xfId="1683"/>
    <cellStyle name="Accent1 8 2" xfId="1684"/>
    <cellStyle name="Accent1 9" xfId="1685"/>
    <cellStyle name="Accent1 9 2" xfId="1686"/>
    <cellStyle name="Accent2 10" xfId="1687"/>
    <cellStyle name="Accent2 10 2" xfId="1688"/>
    <cellStyle name="Accent2 11" xfId="1689"/>
    <cellStyle name="Accent2 11 2" xfId="1690"/>
    <cellStyle name="Accent2 12" xfId="1691"/>
    <cellStyle name="Accent2 13" xfId="1692"/>
    <cellStyle name="Accent2 14" xfId="1693"/>
    <cellStyle name="Accent2 15" xfId="1694"/>
    <cellStyle name="Accent2 16" xfId="1695"/>
    <cellStyle name="Accent2 17" xfId="1696"/>
    <cellStyle name="Accent2 18" xfId="1697"/>
    <cellStyle name="Accent2 19" xfId="1698"/>
    <cellStyle name="Accent2 2" xfId="1699"/>
    <cellStyle name="Accent2 20" xfId="1700"/>
    <cellStyle name="Accent2 21" xfId="1701"/>
    <cellStyle name="Accent2 22" xfId="1702"/>
    <cellStyle name="Accent2 23" xfId="1703"/>
    <cellStyle name="Accent2 24" xfId="1704"/>
    <cellStyle name="Accent2 25" xfId="1705"/>
    <cellStyle name="Accent2 26" xfId="1706"/>
    <cellStyle name="Accent2 27" xfId="1707"/>
    <cellStyle name="Accent2 28" xfId="1708"/>
    <cellStyle name="Accent2 29" xfId="1709"/>
    <cellStyle name="Accent2 3" xfId="1710"/>
    <cellStyle name="Accent2 30" xfId="1711"/>
    <cellStyle name="Accent2 31" xfId="1712"/>
    <cellStyle name="Accent2 32" xfId="1713"/>
    <cellStyle name="Accent2 33" xfId="1714"/>
    <cellStyle name="Accent2 34" xfId="1715"/>
    <cellStyle name="Accent2 35" xfId="1716"/>
    <cellStyle name="Accent2 36" xfId="1717"/>
    <cellStyle name="Accent2 37" xfId="1718"/>
    <cellStyle name="Accent2 38" xfId="1719"/>
    <cellStyle name="Accent2 4" xfId="1720"/>
    <cellStyle name="Accent2 4 2" xfId="1721"/>
    <cellStyle name="Accent2 5" xfId="1722"/>
    <cellStyle name="Accent2 5 2" xfId="1723"/>
    <cellStyle name="Accent2 6" xfId="1724"/>
    <cellStyle name="Accent2 6 2" xfId="1725"/>
    <cellStyle name="Accent2 7" xfId="1726"/>
    <cellStyle name="Accent2 7 2" xfId="1727"/>
    <cellStyle name="Accent2 8" xfId="1728"/>
    <cellStyle name="Accent2 8 2" xfId="1729"/>
    <cellStyle name="Accent2 9" xfId="1730"/>
    <cellStyle name="Accent2 9 2" xfId="1731"/>
    <cellStyle name="Accent3 10" xfId="1732"/>
    <cellStyle name="Accent3 10 2" xfId="1733"/>
    <cellStyle name="Accent3 11" xfId="1734"/>
    <cellStyle name="Accent3 11 2" xfId="1735"/>
    <cellStyle name="Accent3 12" xfId="1736"/>
    <cellStyle name="Accent3 13" xfId="1737"/>
    <cellStyle name="Accent3 14" xfId="1738"/>
    <cellStyle name="Accent3 15" xfId="1739"/>
    <cellStyle name="Accent3 16" xfId="1740"/>
    <cellStyle name="Accent3 17" xfId="1741"/>
    <cellStyle name="Accent3 18" xfId="1742"/>
    <cellStyle name="Accent3 19" xfId="1743"/>
    <cellStyle name="Accent3 2" xfId="1744"/>
    <cellStyle name="Accent3 20" xfId="1745"/>
    <cellStyle name="Accent3 21" xfId="1746"/>
    <cellStyle name="Accent3 22" xfId="1747"/>
    <cellStyle name="Accent3 23" xfId="1748"/>
    <cellStyle name="Accent3 24" xfId="1749"/>
    <cellStyle name="Accent3 25" xfId="1750"/>
    <cellStyle name="Accent3 26" xfId="1751"/>
    <cellStyle name="Accent3 27" xfId="1752"/>
    <cellStyle name="Accent3 28" xfId="1753"/>
    <cellStyle name="Accent3 29" xfId="1754"/>
    <cellStyle name="Accent3 3" xfId="1755"/>
    <cellStyle name="Accent3 30" xfId="1756"/>
    <cellStyle name="Accent3 31" xfId="1757"/>
    <cellStyle name="Accent3 32" xfId="1758"/>
    <cellStyle name="Accent3 33" xfId="1759"/>
    <cellStyle name="Accent3 34" xfId="1760"/>
    <cellStyle name="Accent3 35" xfId="1761"/>
    <cellStyle name="Accent3 36" xfId="1762"/>
    <cellStyle name="Accent3 37" xfId="1763"/>
    <cellStyle name="Accent3 38" xfId="1764"/>
    <cellStyle name="Accent3 4" xfId="1765"/>
    <cellStyle name="Accent3 4 2" xfId="1766"/>
    <cellStyle name="Accent3 5" xfId="1767"/>
    <cellStyle name="Accent3 5 2" xfId="1768"/>
    <cellStyle name="Accent3 6" xfId="1769"/>
    <cellStyle name="Accent3 6 2" xfId="1770"/>
    <cellStyle name="Accent3 7" xfId="1771"/>
    <cellStyle name="Accent3 7 2" xfId="1772"/>
    <cellStyle name="Accent3 8" xfId="1773"/>
    <cellStyle name="Accent3 8 2" xfId="1774"/>
    <cellStyle name="Accent3 9" xfId="1775"/>
    <cellStyle name="Accent3 9 2" xfId="1776"/>
    <cellStyle name="Accent4 10" xfId="1777"/>
    <cellStyle name="Accent4 10 2" xfId="1778"/>
    <cellStyle name="Accent4 11" xfId="1779"/>
    <cellStyle name="Accent4 11 2" xfId="1780"/>
    <cellStyle name="Accent4 12" xfId="1781"/>
    <cellStyle name="Accent4 13" xfId="1782"/>
    <cellStyle name="Accent4 14" xfId="1783"/>
    <cellStyle name="Accent4 15" xfId="1784"/>
    <cellStyle name="Accent4 16" xfId="1785"/>
    <cellStyle name="Accent4 17" xfId="1786"/>
    <cellStyle name="Accent4 18" xfId="1787"/>
    <cellStyle name="Accent4 19" xfId="1788"/>
    <cellStyle name="Accent4 2" xfId="1789"/>
    <cellStyle name="Accent4 20" xfId="1790"/>
    <cellStyle name="Accent4 21" xfId="1791"/>
    <cellStyle name="Accent4 22" xfId="1792"/>
    <cellStyle name="Accent4 23" xfId="1793"/>
    <cellStyle name="Accent4 24" xfId="1794"/>
    <cellStyle name="Accent4 25" xfId="1795"/>
    <cellStyle name="Accent4 26" xfId="1796"/>
    <cellStyle name="Accent4 27" xfId="1797"/>
    <cellStyle name="Accent4 28" xfId="1798"/>
    <cellStyle name="Accent4 29" xfId="1799"/>
    <cellStyle name="Accent4 3" xfId="1800"/>
    <cellStyle name="Accent4 30" xfId="1801"/>
    <cellStyle name="Accent4 31" xfId="1802"/>
    <cellStyle name="Accent4 32" xfId="1803"/>
    <cellStyle name="Accent4 33" xfId="1804"/>
    <cellStyle name="Accent4 34" xfId="1805"/>
    <cellStyle name="Accent4 35" xfId="1806"/>
    <cellStyle name="Accent4 36" xfId="1807"/>
    <cellStyle name="Accent4 37" xfId="1808"/>
    <cellStyle name="Accent4 38" xfId="1809"/>
    <cellStyle name="Accent4 4" xfId="1810"/>
    <cellStyle name="Accent4 4 2" xfId="1811"/>
    <cellStyle name="Accent4 5" xfId="1812"/>
    <cellStyle name="Accent4 5 2" xfId="1813"/>
    <cellStyle name="Accent4 6" xfId="1814"/>
    <cellStyle name="Accent4 6 2" xfId="1815"/>
    <cellStyle name="Accent4 7" xfId="1816"/>
    <cellStyle name="Accent4 7 2" xfId="1817"/>
    <cellStyle name="Accent4 8" xfId="1818"/>
    <cellStyle name="Accent4 8 2" xfId="1819"/>
    <cellStyle name="Accent4 9" xfId="1820"/>
    <cellStyle name="Accent4 9 2" xfId="1821"/>
    <cellStyle name="Accent5 10" xfId="1822"/>
    <cellStyle name="Accent5 10 2" xfId="1823"/>
    <cellStyle name="Accent5 11" xfId="1824"/>
    <cellStyle name="Accent5 11 2" xfId="1825"/>
    <cellStyle name="Accent5 12" xfId="1826"/>
    <cellStyle name="Accent5 13" xfId="1827"/>
    <cellStyle name="Accent5 14" xfId="1828"/>
    <cellStyle name="Accent5 15" xfId="1829"/>
    <cellStyle name="Accent5 16" xfId="1830"/>
    <cellStyle name="Accent5 17" xfId="1831"/>
    <cellStyle name="Accent5 18" xfId="1832"/>
    <cellStyle name="Accent5 19" xfId="1833"/>
    <cellStyle name="Accent5 2" xfId="1834"/>
    <cellStyle name="Accent5 20" xfId="1835"/>
    <cellStyle name="Accent5 21" xfId="1836"/>
    <cellStyle name="Accent5 22" xfId="1837"/>
    <cellStyle name="Accent5 23" xfId="1838"/>
    <cellStyle name="Accent5 24" xfId="1839"/>
    <cellStyle name="Accent5 25" xfId="1840"/>
    <cellStyle name="Accent5 26" xfId="1841"/>
    <cellStyle name="Accent5 27" xfId="1842"/>
    <cellStyle name="Accent5 28" xfId="1843"/>
    <cellStyle name="Accent5 29" xfId="1844"/>
    <cellStyle name="Accent5 3" xfId="1845"/>
    <cellStyle name="Accent5 30" xfId="1846"/>
    <cellStyle name="Accent5 31" xfId="1847"/>
    <cellStyle name="Accent5 32" xfId="1848"/>
    <cellStyle name="Accent5 33" xfId="1849"/>
    <cellStyle name="Accent5 34" xfId="1850"/>
    <cellStyle name="Accent5 35" xfId="1851"/>
    <cellStyle name="Accent5 36" xfId="1852"/>
    <cellStyle name="Accent5 37" xfId="1853"/>
    <cellStyle name="Accent5 38" xfId="1854"/>
    <cellStyle name="Accent5 4" xfId="1855"/>
    <cellStyle name="Accent5 4 2" xfId="1856"/>
    <cellStyle name="Accent5 5" xfId="1857"/>
    <cellStyle name="Accent5 5 2" xfId="1858"/>
    <cellStyle name="Accent5 6" xfId="1859"/>
    <cellStyle name="Accent5 6 2" xfId="1860"/>
    <cellStyle name="Accent5 7" xfId="1861"/>
    <cellStyle name="Accent5 7 2" xfId="1862"/>
    <cellStyle name="Accent5 8" xfId="1863"/>
    <cellStyle name="Accent5 8 2" xfId="1864"/>
    <cellStyle name="Accent5 9" xfId="1865"/>
    <cellStyle name="Accent5 9 2" xfId="1866"/>
    <cellStyle name="Accent6 10" xfId="1867"/>
    <cellStyle name="Accent6 10 2" xfId="1868"/>
    <cellStyle name="Accent6 11" xfId="1869"/>
    <cellStyle name="Accent6 11 2" xfId="1870"/>
    <cellStyle name="Accent6 12" xfId="1871"/>
    <cellStyle name="Accent6 13" xfId="1872"/>
    <cellStyle name="Accent6 14" xfId="1873"/>
    <cellStyle name="Accent6 15" xfId="1874"/>
    <cellStyle name="Accent6 16" xfId="1875"/>
    <cellStyle name="Accent6 17" xfId="1876"/>
    <cellStyle name="Accent6 18" xfId="1877"/>
    <cellStyle name="Accent6 19" xfId="1878"/>
    <cellStyle name="Accent6 2" xfId="1879"/>
    <cellStyle name="Accent6 20" xfId="1880"/>
    <cellStyle name="Accent6 21" xfId="1881"/>
    <cellStyle name="Accent6 22" xfId="1882"/>
    <cellStyle name="Accent6 23" xfId="1883"/>
    <cellStyle name="Accent6 24" xfId="1884"/>
    <cellStyle name="Accent6 25" xfId="1885"/>
    <cellStyle name="Accent6 26" xfId="1886"/>
    <cellStyle name="Accent6 27" xfId="1887"/>
    <cellStyle name="Accent6 28" xfId="1888"/>
    <cellStyle name="Accent6 29" xfId="1889"/>
    <cellStyle name="Accent6 3" xfId="1890"/>
    <cellStyle name="Accent6 30" xfId="1891"/>
    <cellStyle name="Accent6 31" xfId="1892"/>
    <cellStyle name="Accent6 32" xfId="1893"/>
    <cellStyle name="Accent6 33" xfId="1894"/>
    <cellStyle name="Accent6 34" xfId="1895"/>
    <cellStyle name="Accent6 35" xfId="1896"/>
    <cellStyle name="Accent6 36" xfId="1897"/>
    <cellStyle name="Accent6 37" xfId="1898"/>
    <cellStyle name="Accent6 38" xfId="1899"/>
    <cellStyle name="Accent6 4" xfId="1900"/>
    <cellStyle name="Accent6 4 2" xfId="1901"/>
    <cellStyle name="Accent6 5" xfId="1902"/>
    <cellStyle name="Accent6 5 2" xfId="1903"/>
    <cellStyle name="Accent6 6" xfId="1904"/>
    <cellStyle name="Accent6 6 2" xfId="1905"/>
    <cellStyle name="Accent6 7" xfId="1906"/>
    <cellStyle name="Accent6 7 2" xfId="1907"/>
    <cellStyle name="Accent6 8" xfId="1908"/>
    <cellStyle name="Accent6 8 2" xfId="1909"/>
    <cellStyle name="Accent6 9" xfId="1910"/>
    <cellStyle name="Accent6 9 2" xfId="1911"/>
    <cellStyle name="Accounting" xfId="1912"/>
    <cellStyle name="ÅëÈ­ [0]_¿ì¹°Åë" xfId="1913"/>
    <cellStyle name="AeE­ [0]_INQUIRY ¿?¾÷AßAø " xfId="1914"/>
    <cellStyle name="ÅëÈ­ [0]_laroux" xfId="1915"/>
    <cellStyle name="ÅëÈ­_¿ì¹°Åë" xfId="1916"/>
    <cellStyle name="AeE­_INQUIRY ¿?¾÷AßAø " xfId="1917"/>
    <cellStyle name="ÅëÈ­_laroux" xfId="1918"/>
    <cellStyle name="args.style" xfId="1919"/>
    <cellStyle name="arial" xfId="1920"/>
    <cellStyle name="ÄÞ¸¶ [0]_¿ì¹°Åë" xfId="1921"/>
    <cellStyle name="AÞ¸¶ [0]_INQUIRY ¿?¾÷AßAø " xfId="1922"/>
    <cellStyle name="ÄÞ¸¶ [0]_laroux" xfId="1923"/>
    <cellStyle name="ÄÞ¸¶_¿ì¹°Åë" xfId="1924"/>
    <cellStyle name="AÞ¸¶_INQUIRY ¿?¾÷AßAø " xfId="1925"/>
    <cellStyle name="ÄÞ¸¶_laroux" xfId="1926"/>
    <cellStyle name="Bad 10" xfId="1927"/>
    <cellStyle name="Bad 10 2" xfId="1928"/>
    <cellStyle name="Bad 11" xfId="1929"/>
    <cellStyle name="Bad 11 2" xfId="1930"/>
    <cellStyle name="Bad 12" xfId="1931"/>
    <cellStyle name="Bad 13" xfId="1932"/>
    <cellStyle name="Bad 14" xfId="1933"/>
    <cellStyle name="Bad 15" xfId="1934"/>
    <cellStyle name="Bad 16" xfId="1935"/>
    <cellStyle name="Bad 17" xfId="1936"/>
    <cellStyle name="Bad 18" xfId="1937"/>
    <cellStyle name="Bad 19" xfId="1938"/>
    <cellStyle name="Bad 2" xfId="1939"/>
    <cellStyle name="Bad 20" xfId="1940"/>
    <cellStyle name="Bad 21" xfId="1941"/>
    <cellStyle name="Bad 22" xfId="1942"/>
    <cellStyle name="Bad 23" xfId="1943"/>
    <cellStyle name="Bad 24" xfId="1944"/>
    <cellStyle name="Bad 25" xfId="1945"/>
    <cellStyle name="Bad 26" xfId="1946"/>
    <cellStyle name="Bad 27" xfId="1947"/>
    <cellStyle name="Bad 28" xfId="1948"/>
    <cellStyle name="Bad 29" xfId="1949"/>
    <cellStyle name="Bad 3" xfId="1950"/>
    <cellStyle name="Bad 30" xfId="1951"/>
    <cellStyle name="Bad 31" xfId="1952"/>
    <cellStyle name="Bad 32" xfId="1953"/>
    <cellStyle name="Bad 33" xfId="1954"/>
    <cellStyle name="Bad 34" xfId="1955"/>
    <cellStyle name="Bad 35" xfId="1956"/>
    <cellStyle name="Bad 36" xfId="1957"/>
    <cellStyle name="Bad 37" xfId="1958"/>
    <cellStyle name="Bad 38" xfId="1959"/>
    <cellStyle name="Bad 4" xfId="1960"/>
    <cellStyle name="Bad 4 2" xfId="1961"/>
    <cellStyle name="Bad 5" xfId="1962"/>
    <cellStyle name="Bad 5 2" xfId="1963"/>
    <cellStyle name="Bad 6" xfId="1964"/>
    <cellStyle name="Bad 6 2" xfId="1965"/>
    <cellStyle name="Bad 7" xfId="1966"/>
    <cellStyle name="Bad 7 2" xfId="1967"/>
    <cellStyle name="Bad 8" xfId="1968"/>
    <cellStyle name="Bad 8 2" xfId="1969"/>
    <cellStyle name="Bad 9" xfId="1970"/>
    <cellStyle name="Bad 9 2" xfId="1971"/>
    <cellStyle name="blue" xfId="1972"/>
    <cellStyle name="Bolivars" xfId="1973"/>
    <cellStyle name="C?AØ_¿?¾÷CoE² " xfId="1974"/>
    <cellStyle name="Ç¥ÁØ_´çÃÊ±¸ÀÔ»ý»ê" xfId="1975"/>
    <cellStyle name="C￥AØ_¿μ¾÷CoE² " xfId="1976"/>
    <cellStyle name="Ç¥ÁØ_±³°¢¼ö·®" xfId="1977"/>
    <cellStyle name="C￥AØ_Sheet1_¿μ¾÷CoE² " xfId="1978"/>
    <cellStyle name="Calc Currency (0)" xfId="1979"/>
    <cellStyle name="Calc Units (2)" xfId="1980"/>
    <cellStyle name="Calculation 10" xfId="1981"/>
    <cellStyle name="Calculation 10 2" xfId="1982"/>
    <cellStyle name="Calculation 11" xfId="1983"/>
    <cellStyle name="Calculation 11 2" xfId="1984"/>
    <cellStyle name="Calculation 12" xfId="1985"/>
    <cellStyle name="Calculation 13" xfId="1986"/>
    <cellStyle name="Calculation 14" xfId="1987"/>
    <cellStyle name="Calculation 15" xfId="1988"/>
    <cellStyle name="Calculation 16" xfId="1989"/>
    <cellStyle name="Calculation 17" xfId="1990"/>
    <cellStyle name="Calculation 18" xfId="1991"/>
    <cellStyle name="Calculation 19" xfId="1992"/>
    <cellStyle name="Calculation 2" xfId="1993"/>
    <cellStyle name="Calculation 20" xfId="1994"/>
    <cellStyle name="Calculation 21" xfId="1995"/>
    <cellStyle name="Calculation 22" xfId="1996"/>
    <cellStyle name="Calculation 23" xfId="1997"/>
    <cellStyle name="Calculation 24" xfId="1998"/>
    <cellStyle name="Calculation 25" xfId="1999"/>
    <cellStyle name="Calculation 26" xfId="2000"/>
    <cellStyle name="Calculation 27" xfId="2001"/>
    <cellStyle name="Calculation 28" xfId="2002"/>
    <cellStyle name="Calculation 29" xfId="2003"/>
    <cellStyle name="Calculation 3" xfId="2004"/>
    <cellStyle name="Calculation 30" xfId="2005"/>
    <cellStyle name="Calculation 31" xfId="2006"/>
    <cellStyle name="Calculation 32" xfId="2007"/>
    <cellStyle name="Calculation 33" xfId="2008"/>
    <cellStyle name="Calculation 34" xfId="2009"/>
    <cellStyle name="Calculation 35" xfId="2010"/>
    <cellStyle name="Calculation 36" xfId="2011"/>
    <cellStyle name="Calculation 37" xfId="2012"/>
    <cellStyle name="Calculation 38" xfId="2013"/>
    <cellStyle name="Calculation 4" xfId="2014"/>
    <cellStyle name="Calculation 4 2" xfId="2015"/>
    <cellStyle name="Calculation 5" xfId="2016"/>
    <cellStyle name="Calculation 5 2" xfId="2017"/>
    <cellStyle name="Calculation 6" xfId="2018"/>
    <cellStyle name="Calculation 6 2" xfId="2019"/>
    <cellStyle name="Calculation 7" xfId="2020"/>
    <cellStyle name="Calculation 7 2" xfId="2021"/>
    <cellStyle name="Calculation 8" xfId="2022"/>
    <cellStyle name="Calculation 8 2" xfId="2023"/>
    <cellStyle name="Calculation 9" xfId="2024"/>
    <cellStyle name="Calculation 9 2" xfId="2025"/>
    <cellStyle name="category" xfId="2026"/>
    <cellStyle name="Check Cell 10" xfId="2027"/>
    <cellStyle name="Check Cell 10 2" xfId="2028"/>
    <cellStyle name="Check Cell 11" xfId="2029"/>
    <cellStyle name="Check Cell 11 2" xfId="2030"/>
    <cellStyle name="Check Cell 12" xfId="2031"/>
    <cellStyle name="Check Cell 13" xfId="2032"/>
    <cellStyle name="Check Cell 14" xfId="2033"/>
    <cellStyle name="Check Cell 15" xfId="2034"/>
    <cellStyle name="Check Cell 16" xfId="2035"/>
    <cellStyle name="Check Cell 17" xfId="2036"/>
    <cellStyle name="Check Cell 18" xfId="2037"/>
    <cellStyle name="Check Cell 19" xfId="2038"/>
    <cellStyle name="Check Cell 2" xfId="2039"/>
    <cellStyle name="Check Cell 20" xfId="2040"/>
    <cellStyle name="Check Cell 21" xfId="2041"/>
    <cellStyle name="Check Cell 22" xfId="2042"/>
    <cellStyle name="Check Cell 23" xfId="2043"/>
    <cellStyle name="Check Cell 24" xfId="2044"/>
    <cellStyle name="Check Cell 25" xfId="2045"/>
    <cellStyle name="Check Cell 26" xfId="2046"/>
    <cellStyle name="Check Cell 27" xfId="2047"/>
    <cellStyle name="Check Cell 28" xfId="2048"/>
    <cellStyle name="Check Cell 29" xfId="2049"/>
    <cellStyle name="Check Cell 3" xfId="2050"/>
    <cellStyle name="Check Cell 30" xfId="2051"/>
    <cellStyle name="Check Cell 31" xfId="2052"/>
    <cellStyle name="Check Cell 32" xfId="2053"/>
    <cellStyle name="Check Cell 33" xfId="2054"/>
    <cellStyle name="Check Cell 34" xfId="2055"/>
    <cellStyle name="Check Cell 35" xfId="2056"/>
    <cellStyle name="Check Cell 36" xfId="2057"/>
    <cellStyle name="Check Cell 37" xfId="2058"/>
    <cellStyle name="Check Cell 38" xfId="2059"/>
    <cellStyle name="Check Cell 4" xfId="2060"/>
    <cellStyle name="Check Cell 4 2" xfId="2061"/>
    <cellStyle name="Check Cell 5" xfId="2062"/>
    <cellStyle name="Check Cell 5 2" xfId="2063"/>
    <cellStyle name="Check Cell 6" xfId="2064"/>
    <cellStyle name="Check Cell 6 2" xfId="2065"/>
    <cellStyle name="Check Cell 7" xfId="2066"/>
    <cellStyle name="Check Cell 7 2" xfId="2067"/>
    <cellStyle name="Check Cell 8" xfId="2068"/>
    <cellStyle name="Check Cell 8 2" xfId="2069"/>
    <cellStyle name="Check Cell 9" xfId="2070"/>
    <cellStyle name="Check Cell 9 2" xfId="2071"/>
    <cellStyle name="Chi phÝ kh¸c_Book1" xfId="2072"/>
    <cellStyle name="colour" xfId="2073"/>
    <cellStyle name="Comma [00]" xfId="2074"/>
    <cellStyle name="Comma 17 2" xfId="2075"/>
    <cellStyle name="Comma 3 2 2 2" xfId="2076"/>
    <cellStyle name="Comma 5 2" xfId="2077"/>
    <cellStyle name="comma zerodec" xfId="2078"/>
    <cellStyle name="Comma[2]" xfId="2079"/>
    <cellStyle name="Comma0" xfId="2080"/>
    <cellStyle name="Currency $" xfId="2081"/>
    <cellStyle name="Currency [0] 2" xfId="2082"/>
    <cellStyle name="Currency [00]" xfId="2083"/>
    <cellStyle name="Currency 2" xfId="2084"/>
    <cellStyle name="Currency[2]" xfId="2085"/>
    <cellStyle name="Currency0" xfId="2086"/>
    <cellStyle name="Currency1" xfId="2087"/>
    <cellStyle name="custom" xfId="2088"/>
    <cellStyle name="Date" xfId="2089"/>
    <cellStyle name="Date Short" xfId="2090"/>
    <cellStyle name="Date_66CFVAR" xfId="2091"/>
    <cellStyle name="dolblue" xfId="2092"/>
    <cellStyle name="Dollar" xfId="2093"/>
    <cellStyle name="Dollar (zero dec)" xfId="2094"/>
    <cellStyle name="Dollar-Acctg" xfId="2095"/>
    <cellStyle name="Dollar-Actg" xfId="2096"/>
    <cellStyle name="Dollars" xfId="2097"/>
    <cellStyle name="Dziesi?tny [0]_Invoices2001Slovakia" xfId="2098"/>
    <cellStyle name="Dziesi?tny_Invoices2001Slovakia" xfId="2099"/>
    <cellStyle name="Dziesietny [0]_Invoices2001Slovakia" xfId="2100"/>
    <cellStyle name="Dziesiętny [0]_Invoices2001Slovakia" xfId="2101"/>
    <cellStyle name="Dziesietny [0]_Invoices2001Slovakia_Book1" xfId="2102"/>
    <cellStyle name="Dziesiętny [0]_Invoices2001Slovakia_Book1" xfId="2103"/>
    <cellStyle name="Dziesietny [0]_Invoices2001Slovakia_Book1_Tong hop Cac tuyen(9-1-06)" xfId="2104"/>
    <cellStyle name="Dziesiętny [0]_Invoices2001Slovakia_Book1_Tong hop Cac tuyen(9-1-06)" xfId="2105"/>
    <cellStyle name="Dziesietny [0]_Invoices2001Slovakia_KL K.C mat duong" xfId="2106"/>
    <cellStyle name="Dziesiętny [0]_Invoices2001Slovakia_Nhalamviec VTC(25-1-05)" xfId="2107"/>
    <cellStyle name="Dziesietny [0]_Invoices2001Slovakia_TDT KHANH HOA" xfId="2108"/>
    <cellStyle name="Dziesiętny [0]_Invoices2001Slovakia_TDT KHANH HOA" xfId="2109"/>
    <cellStyle name="Dziesietny [0]_Invoices2001Slovakia_TDT KHANH HOA_Tong hop Cac tuyen(9-1-06)" xfId="2110"/>
    <cellStyle name="Dziesiętny [0]_Invoices2001Slovakia_TDT KHANH HOA_Tong hop Cac tuyen(9-1-06)" xfId="2111"/>
    <cellStyle name="Dziesietny [0]_Invoices2001Slovakia_TDT quangngai" xfId="2112"/>
    <cellStyle name="Dziesiętny [0]_Invoices2001Slovakia_TDT quangngai" xfId="2113"/>
    <cellStyle name="Dziesietny [0]_Invoices2001Slovakia_Tong hop Cac tuyen(9-1-06)" xfId="2114"/>
    <cellStyle name="Dziesietny_Invoices2001Slovakia" xfId="2115"/>
    <cellStyle name="Dziesiętny_Invoices2001Slovakia" xfId="2116"/>
    <cellStyle name="Dziesietny_Invoices2001Slovakia_Book1" xfId="2117"/>
    <cellStyle name="Dziesiętny_Invoices2001Slovakia_Book1" xfId="2118"/>
    <cellStyle name="Dziesietny_Invoices2001Slovakia_Book1_Tong hop Cac tuyen(9-1-06)" xfId="2119"/>
    <cellStyle name="Dziesiętny_Invoices2001Slovakia_Book1_Tong hop Cac tuyen(9-1-06)" xfId="2120"/>
    <cellStyle name="Dziesietny_Invoices2001Slovakia_KL K.C mat duong" xfId="2121"/>
    <cellStyle name="Dziesiętny_Invoices2001Slovakia_Nhalamviec VTC(25-1-05)" xfId="2122"/>
    <cellStyle name="Dziesietny_Invoices2001Slovakia_TDT KHANH HOA" xfId="2123"/>
    <cellStyle name="Dziesiętny_Invoices2001Slovakia_TDT KHANH HOA" xfId="2124"/>
    <cellStyle name="Dziesietny_Invoices2001Slovakia_TDT KHANH HOA_Tong hop Cac tuyen(9-1-06)" xfId="2125"/>
    <cellStyle name="Dziesiętny_Invoices2001Slovakia_TDT KHANH HOA_Tong hop Cac tuyen(9-1-06)" xfId="2126"/>
    <cellStyle name="Dziesietny_Invoices2001Slovakia_TDT quangngai" xfId="2127"/>
    <cellStyle name="Dziesiętny_Invoices2001Slovakia_TDT quangngai" xfId="2128"/>
    <cellStyle name="Dziesietny_Invoices2001Slovakia_Tong hop Cac tuyen(9-1-06)" xfId="2129"/>
    <cellStyle name="Enter Currency (0)" xfId="2130"/>
    <cellStyle name="Enter Currency (2)" xfId="2131"/>
    <cellStyle name="Enter Units (0)" xfId="2132"/>
    <cellStyle name="Enter Units (1)" xfId="2133"/>
    <cellStyle name="Enter Units (2)" xfId="2134"/>
    <cellStyle name="Explanatory Text 10" xfId="2135"/>
    <cellStyle name="Explanatory Text 10 2" xfId="2136"/>
    <cellStyle name="Explanatory Text 11" xfId="2137"/>
    <cellStyle name="Explanatory Text 11 2" xfId="2138"/>
    <cellStyle name="Explanatory Text 12" xfId="2139"/>
    <cellStyle name="Explanatory Text 13" xfId="2140"/>
    <cellStyle name="Explanatory Text 14" xfId="2141"/>
    <cellStyle name="Explanatory Text 15" xfId="2142"/>
    <cellStyle name="Explanatory Text 16" xfId="2143"/>
    <cellStyle name="Explanatory Text 17" xfId="2144"/>
    <cellStyle name="Explanatory Text 18" xfId="2145"/>
    <cellStyle name="Explanatory Text 19" xfId="2146"/>
    <cellStyle name="Explanatory Text 2" xfId="2147"/>
    <cellStyle name="Explanatory Text 20" xfId="2148"/>
    <cellStyle name="Explanatory Text 21" xfId="2149"/>
    <cellStyle name="Explanatory Text 22" xfId="2150"/>
    <cellStyle name="Explanatory Text 23" xfId="2151"/>
    <cellStyle name="Explanatory Text 24" xfId="2152"/>
    <cellStyle name="Explanatory Text 25" xfId="2153"/>
    <cellStyle name="Explanatory Text 26" xfId="2154"/>
    <cellStyle name="Explanatory Text 27" xfId="2155"/>
    <cellStyle name="Explanatory Text 28" xfId="2156"/>
    <cellStyle name="Explanatory Text 29" xfId="2157"/>
    <cellStyle name="Explanatory Text 3" xfId="2158"/>
    <cellStyle name="Explanatory Text 30" xfId="2159"/>
    <cellStyle name="Explanatory Text 31" xfId="2160"/>
    <cellStyle name="Explanatory Text 32" xfId="2161"/>
    <cellStyle name="Explanatory Text 33" xfId="2162"/>
    <cellStyle name="Explanatory Text 34" xfId="2163"/>
    <cellStyle name="Explanatory Text 35" xfId="2164"/>
    <cellStyle name="Explanatory Text 36" xfId="2165"/>
    <cellStyle name="Explanatory Text 37" xfId="2166"/>
    <cellStyle name="Explanatory Text 38" xfId="2167"/>
    <cellStyle name="Explanatory Text 4" xfId="2168"/>
    <cellStyle name="Explanatory Text 4 2" xfId="2169"/>
    <cellStyle name="Explanatory Text 5" xfId="2170"/>
    <cellStyle name="Explanatory Text 5 2" xfId="2171"/>
    <cellStyle name="Explanatory Text 6" xfId="2172"/>
    <cellStyle name="Explanatory Text 6 2" xfId="2173"/>
    <cellStyle name="Explanatory Text 7" xfId="2174"/>
    <cellStyle name="Explanatory Text 7 2" xfId="2175"/>
    <cellStyle name="Explanatory Text 8" xfId="2176"/>
    <cellStyle name="Explanatory Text 8 2" xfId="2177"/>
    <cellStyle name="Explanatory Text 9" xfId="2178"/>
    <cellStyle name="Explanatory Text 9 2" xfId="2179"/>
    <cellStyle name="Fill" xfId="2180"/>
    <cellStyle name="Fixed" xfId="2181"/>
    <cellStyle name="ƒp[ƒZƒ“ƒg_Asmp." xfId="2182"/>
    <cellStyle name="GB?" xfId="2183"/>
    <cellStyle name="GB?-Acctg" xfId="2184"/>
    <cellStyle name="GB£" xfId="2185"/>
    <cellStyle name="GB£-Acctg" xfId="2186"/>
    <cellStyle name="General" xfId="2187"/>
    <cellStyle name="Good 10" xfId="2188"/>
    <cellStyle name="Good 10 2" xfId="2189"/>
    <cellStyle name="Good 11" xfId="2190"/>
    <cellStyle name="Good 11 2" xfId="2191"/>
    <cellStyle name="Good 12" xfId="2192"/>
    <cellStyle name="Good 13" xfId="2193"/>
    <cellStyle name="Good 14" xfId="2194"/>
    <cellStyle name="Good 15" xfId="2195"/>
    <cellStyle name="Good 16" xfId="2196"/>
    <cellStyle name="Good 17" xfId="2197"/>
    <cellStyle name="Good 18" xfId="2198"/>
    <cellStyle name="Good 19" xfId="2199"/>
    <cellStyle name="Good 2" xfId="2200"/>
    <cellStyle name="Good 20" xfId="2201"/>
    <cellStyle name="Good 21" xfId="2202"/>
    <cellStyle name="Good 22" xfId="2203"/>
    <cellStyle name="Good 23" xfId="2204"/>
    <cellStyle name="Good 24" xfId="2205"/>
    <cellStyle name="Good 25" xfId="2206"/>
    <cellStyle name="Good 26" xfId="2207"/>
    <cellStyle name="Good 27" xfId="2208"/>
    <cellStyle name="Good 28" xfId="2209"/>
    <cellStyle name="Good 29" xfId="2210"/>
    <cellStyle name="Good 3" xfId="2211"/>
    <cellStyle name="Good 30" xfId="2212"/>
    <cellStyle name="Good 31" xfId="2213"/>
    <cellStyle name="Good 32" xfId="2214"/>
    <cellStyle name="Good 33" xfId="2215"/>
    <cellStyle name="Good 34" xfId="2216"/>
    <cellStyle name="Good 35" xfId="2217"/>
    <cellStyle name="Good 36" xfId="2218"/>
    <cellStyle name="Good 37" xfId="2219"/>
    <cellStyle name="Good 38" xfId="2220"/>
    <cellStyle name="Good 4" xfId="2221"/>
    <cellStyle name="Good 4 2" xfId="2222"/>
    <cellStyle name="Good 5" xfId="2223"/>
    <cellStyle name="Good 5 2" xfId="2224"/>
    <cellStyle name="Good 6" xfId="2225"/>
    <cellStyle name="Good 6 2" xfId="2226"/>
    <cellStyle name="Good 7" xfId="2227"/>
    <cellStyle name="Good 7 2" xfId="2228"/>
    <cellStyle name="Good 8" xfId="2229"/>
    <cellStyle name="Good 8 2" xfId="2230"/>
    <cellStyle name="Good 9" xfId="2231"/>
    <cellStyle name="Good 9 2" xfId="2232"/>
    <cellStyle name="Grey" xfId="2233"/>
    <cellStyle name="HEADER" xfId="2234"/>
    <cellStyle name="Header1" xfId="2235"/>
    <cellStyle name="Header2" xfId="2236"/>
    <cellStyle name="Heading 1 10" xfId="2237"/>
    <cellStyle name="Heading 1 10 2" xfId="2238"/>
    <cellStyle name="Heading 1 11" xfId="2239"/>
    <cellStyle name="Heading 1 11 2" xfId="2240"/>
    <cellStyle name="Heading 1 12" xfId="2241"/>
    <cellStyle name="Heading 1 13" xfId="2242"/>
    <cellStyle name="Heading 1 14" xfId="2243"/>
    <cellStyle name="Heading 1 15" xfId="2244"/>
    <cellStyle name="Heading 1 16" xfId="2245"/>
    <cellStyle name="Heading 1 17" xfId="2246"/>
    <cellStyle name="Heading 1 18" xfId="2247"/>
    <cellStyle name="Heading 1 19" xfId="2248"/>
    <cellStyle name="Heading 1 2" xfId="2249"/>
    <cellStyle name="Heading 1 20" xfId="2250"/>
    <cellStyle name="Heading 1 21" xfId="2251"/>
    <cellStyle name="Heading 1 22" xfId="2252"/>
    <cellStyle name="Heading 1 23" xfId="2253"/>
    <cellStyle name="Heading 1 24" xfId="2254"/>
    <cellStyle name="Heading 1 25" xfId="2255"/>
    <cellStyle name="Heading 1 26" xfId="2256"/>
    <cellStyle name="Heading 1 27" xfId="2257"/>
    <cellStyle name="Heading 1 28" xfId="2258"/>
    <cellStyle name="Heading 1 29" xfId="2259"/>
    <cellStyle name="Heading 1 3" xfId="2260"/>
    <cellStyle name="Heading 1 30" xfId="2261"/>
    <cellStyle name="Heading 1 31" xfId="2262"/>
    <cellStyle name="Heading 1 32" xfId="2263"/>
    <cellStyle name="Heading 1 33" xfId="2264"/>
    <cellStyle name="Heading 1 34" xfId="2265"/>
    <cellStyle name="Heading 1 35" xfId="2266"/>
    <cellStyle name="Heading 1 36" xfId="2267"/>
    <cellStyle name="Heading 1 37" xfId="2268"/>
    <cellStyle name="Heading 1 38" xfId="2269"/>
    <cellStyle name="Heading 1 4" xfId="2270"/>
    <cellStyle name="Heading 1 4 2" xfId="2271"/>
    <cellStyle name="Heading 1 5" xfId="2272"/>
    <cellStyle name="Heading 1 5 2" xfId="2273"/>
    <cellStyle name="Heading 1 6" xfId="2274"/>
    <cellStyle name="Heading 1 6 2" xfId="2275"/>
    <cellStyle name="Heading 1 7" xfId="2276"/>
    <cellStyle name="Heading 1 7 2" xfId="2277"/>
    <cellStyle name="Heading 1 8" xfId="2278"/>
    <cellStyle name="Heading 1 8 2" xfId="2279"/>
    <cellStyle name="Heading 1 9" xfId="2280"/>
    <cellStyle name="Heading 1 9 2" xfId="2281"/>
    <cellStyle name="Heading 2 10" xfId="2282"/>
    <cellStyle name="Heading 2 10 2" xfId="2283"/>
    <cellStyle name="Heading 2 11" xfId="2284"/>
    <cellStyle name="Heading 2 11 2" xfId="2285"/>
    <cellStyle name="Heading 2 12" xfId="2286"/>
    <cellStyle name="Heading 2 13" xfId="2287"/>
    <cellStyle name="Heading 2 14" xfId="2288"/>
    <cellStyle name="Heading 2 15" xfId="2289"/>
    <cellStyle name="Heading 2 16" xfId="2290"/>
    <cellStyle name="Heading 2 17" xfId="2291"/>
    <cellStyle name="Heading 2 18" xfId="2292"/>
    <cellStyle name="Heading 2 19" xfId="2293"/>
    <cellStyle name="Heading 2 2" xfId="2294"/>
    <cellStyle name="Heading 2 20" xfId="2295"/>
    <cellStyle name="Heading 2 21" xfId="2296"/>
    <cellStyle name="Heading 2 22" xfId="2297"/>
    <cellStyle name="Heading 2 23" xfId="2298"/>
    <cellStyle name="Heading 2 24" xfId="2299"/>
    <cellStyle name="Heading 2 25" xfId="2300"/>
    <cellStyle name="Heading 2 26" xfId="2301"/>
    <cellStyle name="Heading 2 27" xfId="2302"/>
    <cellStyle name="Heading 2 28" xfId="2303"/>
    <cellStyle name="Heading 2 29" xfId="2304"/>
    <cellStyle name="Heading 2 3" xfId="2305"/>
    <cellStyle name="Heading 2 30" xfId="2306"/>
    <cellStyle name="Heading 2 31" xfId="2307"/>
    <cellStyle name="Heading 2 32" xfId="2308"/>
    <cellStyle name="Heading 2 33" xfId="2309"/>
    <cellStyle name="Heading 2 34" xfId="2310"/>
    <cellStyle name="Heading 2 35" xfId="2311"/>
    <cellStyle name="Heading 2 36" xfId="2312"/>
    <cellStyle name="Heading 2 37" xfId="2313"/>
    <cellStyle name="Heading 2 38" xfId="2314"/>
    <cellStyle name="Heading 2 4" xfId="2315"/>
    <cellStyle name="Heading 2 4 2" xfId="2316"/>
    <cellStyle name="Heading 2 5" xfId="2317"/>
    <cellStyle name="Heading 2 5 2" xfId="2318"/>
    <cellStyle name="Heading 2 6" xfId="2319"/>
    <cellStyle name="Heading 2 6 2" xfId="2320"/>
    <cellStyle name="Heading 2 7" xfId="2321"/>
    <cellStyle name="Heading 2 7 2" xfId="2322"/>
    <cellStyle name="Heading 2 8" xfId="2323"/>
    <cellStyle name="Heading 2 8 2" xfId="2324"/>
    <cellStyle name="Heading 2 9" xfId="2325"/>
    <cellStyle name="Heading 2 9 2" xfId="2326"/>
    <cellStyle name="Heading 3 10" xfId="2327"/>
    <cellStyle name="Heading 3 10 2" xfId="2328"/>
    <cellStyle name="Heading 3 11" xfId="2329"/>
    <cellStyle name="Heading 3 11 2" xfId="2330"/>
    <cellStyle name="Heading 3 12" xfId="2331"/>
    <cellStyle name="Heading 3 13" xfId="2332"/>
    <cellStyle name="Heading 3 14" xfId="2333"/>
    <cellStyle name="Heading 3 15" xfId="2334"/>
    <cellStyle name="Heading 3 16" xfId="2335"/>
    <cellStyle name="Heading 3 17" xfId="2336"/>
    <cellStyle name="Heading 3 18" xfId="2337"/>
    <cellStyle name="Heading 3 19" xfId="2338"/>
    <cellStyle name="Heading 3 2" xfId="2339"/>
    <cellStyle name="Heading 3 20" xfId="2340"/>
    <cellStyle name="Heading 3 21" xfId="2341"/>
    <cellStyle name="Heading 3 22" xfId="2342"/>
    <cellStyle name="Heading 3 23" xfId="2343"/>
    <cellStyle name="Heading 3 24" xfId="2344"/>
    <cellStyle name="Heading 3 25" xfId="2345"/>
    <cellStyle name="Heading 3 26" xfId="2346"/>
    <cellStyle name="Heading 3 27" xfId="2347"/>
    <cellStyle name="Heading 3 28" xfId="2348"/>
    <cellStyle name="Heading 3 29" xfId="2349"/>
    <cellStyle name="Heading 3 3" xfId="2350"/>
    <cellStyle name="Heading 3 30" xfId="2351"/>
    <cellStyle name="Heading 3 31" xfId="2352"/>
    <cellStyle name="Heading 3 32" xfId="2353"/>
    <cellStyle name="Heading 3 33" xfId="2354"/>
    <cellStyle name="Heading 3 34" xfId="2355"/>
    <cellStyle name="Heading 3 35" xfId="2356"/>
    <cellStyle name="Heading 3 36" xfId="2357"/>
    <cellStyle name="Heading 3 37" xfId="2358"/>
    <cellStyle name="Heading 3 38" xfId="2359"/>
    <cellStyle name="Heading 3 4" xfId="2360"/>
    <cellStyle name="Heading 3 4 2" xfId="2361"/>
    <cellStyle name="Heading 3 5" xfId="2362"/>
    <cellStyle name="Heading 3 5 2" xfId="2363"/>
    <cellStyle name="Heading 3 6" xfId="2364"/>
    <cellStyle name="Heading 3 6 2" xfId="2365"/>
    <cellStyle name="Heading 3 7" xfId="2366"/>
    <cellStyle name="Heading 3 7 2" xfId="2367"/>
    <cellStyle name="Heading 3 8" xfId="2368"/>
    <cellStyle name="Heading 3 8 2" xfId="2369"/>
    <cellStyle name="Heading 3 9" xfId="2370"/>
    <cellStyle name="Heading 3 9 2" xfId="2371"/>
    <cellStyle name="Heading 4 10" xfId="2372"/>
    <cellStyle name="Heading 4 10 2" xfId="2373"/>
    <cellStyle name="Heading 4 11" xfId="2374"/>
    <cellStyle name="Heading 4 11 2" xfId="2375"/>
    <cellStyle name="Heading 4 12" xfId="2376"/>
    <cellStyle name="Heading 4 13" xfId="2377"/>
    <cellStyle name="Heading 4 14" xfId="2378"/>
    <cellStyle name="Heading 4 15" xfId="2379"/>
    <cellStyle name="Heading 4 16" xfId="2380"/>
    <cellStyle name="Heading 4 17" xfId="2381"/>
    <cellStyle name="Heading 4 18" xfId="2382"/>
    <cellStyle name="Heading 4 19" xfId="2383"/>
    <cellStyle name="Heading 4 2" xfId="2384"/>
    <cellStyle name="Heading 4 20" xfId="2385"/>
    <cellStyle name="Heading 4 21" xfId="2386"/>
    <cellStyle name="Heading 4 22" xfId="2387"/>
    <cellStyle name="Heading 4 23" xfId="2388"/>
    <cellStyle name="Heading 4 24" xfId="2389"/>
    <cellStyle name="Heading 4 25" xfId="2390"/>
    <cellStyle name="Heading 4 26" xfId="2391"/>
    <cellStyle name="Heading 4 27" xfId="2392"/>
    <cellStyle name="Heading 4 28" xfId="2393"/>
    <cellStyle name="Heading 4 29" xfId="2394"/>
    <cellStyle name="Heading 4 3" xfId="2395"/>
    <cellStyle name="Heading 4 30" xfId="2396"/>
    <cellStyle name="Heading 4 31" xfId="2397"/>
    <cellStyle name="Heading 4 32" xfId="2398"/>
    <cellStyle name="Heading 4 33" xfId="2399"/>
    <cellStyle name="Heading 4 34" xfId="2400"/>
    <cellStyle name="Heading 4 35" xfId="2401"/>
    <cellStyle name="Heading 4 36" xfId="2402"/>
    <cellStyle name="Heading 4 37" xfId="2403"/>
    <cellStyle name="Heading 4 38" xfId="2404"/>
    <cellStyle name="Heading 4 4" xfId="2405"/>
    <cellStyle name="Heading 4 4 2" xfId="2406"/>
    <cellStyle name="Heading 4 5" xfId="2407"/>
    <cellStyle name="Heading 4 5 2" xfId="2408"/>
    <cellStyle name="Heading 4 6" xfId="2409"/>
    <cellStyle name="Heading 4 6 2" xfId="2410"/>
    <cellStyle name="Heading 4 7" xfId="2411"/>
    <cellStyle name="Heading 4 7 2" xfId="2412"/>
    <cellStyle name="Heading 4 8" xfId="2413"/>
    <cellStyle name="Heading 4 8 2" xfId="2414"/>
    <cellStyle name="Heading 4 9" xfId="2415"/>
    <cellStyle name="Heading 4 9 2" xfId="2416"/>
    <cellStyle name="HEADING1" xfId="2417"/>
    <cellStyle name="HEADING2" xfId="2418"/>
    <cellStyle name="headoption" xfId="2419"/>
    <cellStyle name="Hoa-Scholl" xfId="2420"/>
    <cellStyle name="Input [yellow]" xfId="2421"/>
    <cellStyle name="Input 10" xfId="2422"/>
    <cellStyle name="Input 10 2" xfId="2423"/>
    <cellStyle name="Input 11" xfId="2424"/>
    <cellStyle name="Input 11 2" xfId="2425"/>
    <cellStyle name="Input 12" xfId="2426"/>
    <cellStyle name="Input 13" xfId="2427"/>
    <cellStyle name="Input 14" xfId="2428"/>
    <cellStyle name="Input 15" xfId="2429"/>
    <cellStyle name="Input 16" xfId="2430"/>
    <cellStyle name="Input 17" xfId="2431"/>
    <cellStyle name="Input 18" xfId="2432"/>
    <cellStyle name="Input 19" xfId="2433"/>
    <cellStyle name="Input 2" xfId="2434"/>
    <cellStyle name="Input 20" xfId="2435"/>
    <cellStyle name="Input 21" xfId="2436"/>
    <cellStyle name="Input 22" xfId="2437"/>
    <cellStyle name="Input 23" xfId="2438"/>
    <cellStyle name="Input 24" xfId="2439"/>
    <cellStyle name="Input 25" xfId="2440"/>
    <cellStyle name="Input 26" xfId="2441"/>
    <cellStyle name="Input 27" xfId="2442"/>
    <cellStyle name="Input 28" xfId="2443"/>
    <cellStyle name="Input 29" xfId="2444"/>
    <cellStyle name="Input 3" xfId="2445"/>
    <cellStyle name="Input 30" xfId="2446"/>
    <cellStyle name="Input 31" xfId="2447"/>
    <cellStyle name="Input 32" xfId="2448"/>
    <cellStyle name="Input 33" xfId="2449"/>
    <cellStyle name="Input 34" xfId="2450"/>
    <cellStyle name="Input 35" xfId="2451"/>
    <cellStyle name="Input 36" xfId="2452"/>
    <cellStyle name="Input 37" xfId="2453"/>
    <cellStyle name="Input 38" xfId="2454"/>
    <cellStyle name="Input 4" xfId="2455"/>
    <cellStyle name="Input 4 2" xfId="2456"/>
    <cellStyle name="Input 5" xfId="2457"/>
    <cellStyle name="Input 5 2" xfId="2458"/>
    <cellStyle name="Input 6" xfId="2459"/>
    <cellStyle name="Input 6 2" xfId="2460"/>
    <cellStyle name="Input 7" xfId="2461"/>
    <cellStyle name="Input 7 2" xfId="2462"/>
    <cellStyle name="Input 8" xfId="2463"/>
    <cellStyle name="Input 8 2" xfId="2464"/>
    <cellStyle name="Input 9" xfId="2465"/>
    <cellStyle name="Input 9 2" xfId="2466"/>
    <cellStyle name="khanh" xfId="2467"/>
    <cellStyle name="Link Currency (0)" xfId="2468"/>
    <cellStyle name="Link Currency (2)" xfId="2469"/>
    <cellStyle name="Link Units (0)" xfId="2470"/>
    <cellStyle name="Link Units (1)" xfId="2471"/>
    <cellStyle name="Link Units (2)" xfId="2472"/>
    <cellStyle name="Linked Cell 10" xfId="2473"/>
    <cellStyle name="Linked Cell 10 2" xfId="2474"/>
    <cellStyle name="Linked Cell 11" xfId="2475"/>
    <cellStyle name="Linked Cell 11 2" xfId="2476"/>
    <cellStyle name="Linked Cell 12" xfId="2477"/>
    <cellStyle name="Linked Cell 13" xfId="2478"/>
    <cellStyle name="Linked Cell 14" xfId="2479"/>
    <cellStyle name="Linked Cell 15" xfId="2480"/>
    <cellStyle name="Linked Cell 16" xfId="2481"/>
    <cellStyle name="Linked Cell 17" xfId="2482"/>
    <cellStyle name="Linked Cell 18" xfId="2483"/>
    <cellStyle name="Linked Cell 19" xfId="2484"/>
    <cellStyle name="Linked Cell 2" xfId="2485"/>
    <cellStyle name="Linked Cell 20" xfId="2486"/>
    <cellStyle name="Linked Cell 21" xfId="2487"/>
    <cellStyle name="Linked Cell 22" xfId="2488"/>
    <cellStyle name="Linked Cell 23" xfId="2489"/>
    <cellStyle name="Linked Cell 24" xfId="2490"/>
    <cellStyle name="Linked Cell 25" xfId="2491"/>
    <cellStyle name="Linked Cell 26" xfId="2492"/>
    <cellStyle name="Linked Cell 27" xfId="2493"/>
    <cellStyle name="Linked Cell 28" xfId="2494"/>
    <cellStyle name="Linked Cell 29" xfId="2495"/>
    <cellStyle name="Linked Cell 3" xfId="2496"/>
    <cellStyle name="Linked Cell 30" xfId="2497"/>
    <cellStyle name="Linked Cell 31" xfId="2498"/>
    <cellStyle name="Linked Cell 32" xfId="2499"/>
    <cellStyle name="Linked Cell 33" xfId="2500"/>
    <cellStyle name="Linked Cell 34" xfId="2501"/>
    <cellStyle name="Linked Cell 35" xfId="2502"/>
    <cellStyle name="Linked Cell 36" xfId="2503"/>
    <cellStyle name="Linked Cell 37" xfId="2504"/>
    <cellStyle name="Linked Cell 38" xfId="2505"/>
    <cellStyle name="Linked Cell 4" xfId="2506"/>
    <cellStyle name="Linked Cell 4 2" xfId="2507"/>
    <cellStyle name="Linked Cell 5" xfId="2508"/>
    <cellStyle name="Linked Cell 5 2" xfId="2509"/>
    <cellStyle name="Linked Cell 6" xfId="2510"/>
    <cellStyle name="Linked Cell 6 2" xfId="2511"/>
    <cellStyle name="Linked Cell 7" xfId="2512"/>
    <cellStyle name="Linked Cell 7 2" xfId="2513"/>
    <cellStyle name="Linked Cell 8" xfId="2514"/>
    <cellStyle name="Linked Cell 8 2" xfId="2515"/>
    <cellStyle name="Linked Cell 9" xfId="2516"/>
    <cellStyle name="Linked Cell 9 2" xfId="2517"/>
    <cellStyle name="Millares [0]_Well Timing" xfId="2518"/>
    <cellStyle name="Millares_Well Timing" xfId="2519"/>
    <cellStyle name="Milliers [0]_!!!GO" xfId="2520"/>
    <cellStyle name="Milliers_!!!GO" xfId="2521"/>
    <cellStyle name="Model" xfId="2522"/>
    <cellStyle name="moi" xfId="2523"/>
    <cellStyle name="Moneda [0]_Well Timing" xfId="2524"/>
    <cellStyle name="Moneda_Well Timing" xfId="2525"/>
    <cellStyle name="Monétaire [0]_!!!GO" xfId="2526"/>
    <cellStyle name="Monétaire_!!!GO" xfId="2527"/>
    <cellStyle name="Mon彋aire [0]_!!!GO" xfId="2528"/>
    <cellStyle name="Mon彋aire_!!!GO" xfId="2529"/>
    <cellStyle name="n" xfId="2530"/>
    <cellStyle name="Neutral 10" xfId="2531"/>
    <cellStyle name="Neutral 10 2" xfId="2532"/>
    <cellStyle name="Neutral 11" xfId="2533"/>
    <cellStyle name="Neutral 11 2" xfId="2534"/>
    <cellStyle name="Neutral 12" xfId="2535"/>
    <cellStyle name="Neutral 13" xfId="2536"/>
    <cellStyle name="Neutral 14" xfId="2537"/>
    <cellStyle name="Neutral 15" xfId="2538"/>
    <cellStyle name="Neutral 16" xfId="2539"/>
    <cellStyle name="Neutral 17" xfId="2540"/>
    <cellStyle name="Neutral 18" xfId="2541"/>
    <cellStyle name="Neutral 19" xfId="2542"/>
    <cellStyle name="Neutral 2" xfId="2543"/>
    <cellStyle name="Neutral 20" xfId="2544"/>
    <cellStyle name="Neutral 21" xfId="2545"/>
    <cellStyle name="Neutral 22" xfId="2546"/>
    <cellStyle name="Neutral 23" xfId="2547"/>
    <cellStyle name="Neutral 24" xfId="2548"/>
    <cellStyle name="Neutral 25" xfId="2549"/>
    <cellStyle name="Neutral 26" xfId="2550"/>
    <cellStyle name="Neutral 27" xfId="2551"/>
    <cellStyle name="Neutral 28" xfId="2552"/>
    <cellStyle name="Neutral 29" xfId="2553"/>
    <cellStyle name="Neutral 3" xfId="2554"/>
    <cellStyle name="Neutral 30" xfId="2555"/>
    <cellStyle name="Neutral 31" xfId="2556"/>
    <cellStyle name="Neutral 32" xfId="2557"/>
    <cellStyle name="Neutral 33" xfId="2558"/>
    <cellStyle name="Neutral 34" xfId="2559"/>
    <cellStyle name="Neutral 35" xfId="2560"/>
    <cellStyle name="Neutral 36" xfId="2561"/>
    <cellStyle name="Neutral 37" xfId="2562"/>
    <cellStyle name="Neutral 38" xfId="2563"/>
    <cellStyle name="Neutral 4" xfId="2564"/>
    <cellStyle name="Neutral 4 2" xfId="2565"/>
    <cellStyle name="Neutral 5" xfId="2566"/>
    <cellStyle name="Neutral 5 2" xfId="2567"/>
    <cellStyle name="Neutral 6" xfId="2568"/>
    <cellStyle name="Neutral 6 2" xfId="2569"/>
    <cellStyle name="Neutral 7" xfId="2570"/>
    <cellStyle name="Neutral 7 2" xfId="2571"/>
    <cellStyle name="Neutral 8" xfId="2572"/>
    <cellStyle name="Neutral 8 2" xfId="2573"/>
    <cellStyle name="Neutral 9" xfId="2574"/>
    <cellStyle name="Neutral 9 2" xfId="2575"/>
    <cellStyle name="New Times Roman" xfId="2576"/>
    <cellStyle name="no dec" xfId="2577"/>
    <cellStyle name="Normal - Style1" xfId="2578"/>
    <cellStyle name="Normal 10 2" xfId="2579"/>
    <cellStyle name="Normal 12 2" xfId="2580"/>
    <cellStyle name="Normal 13" xfId="2581"/>
    <cellStyle name="Normal 14" xfId="2582"/>
    <cellStyle name="Normal 14 2" xfId="2583"/>
    <cellStyle name="Normal 15" xfId="2584"/>
    <cellStyle name="Normal 16" xfId="2585"/>
    <cellStyle name="Normal 16 2" xfId="2586"/>
    <cellStyle name="Normal 17" xfId="2587"/>
    <cellStyle name="Normal 18" xfId="2588"/>
    <cellStyle name="Normal 18 2" xfId="2589"/>
    <cellStyle name="Normal 19" xfId="2590"/>
    <cellStyle name="Normal 19 2" xfId="2591"/>
    <cellStyle name="Normal 2 2 2" xfId="2592"/>
    <cellStyle name="Normal 2 2 2 2" xfId="2593"/>
    <cellStyle name="Normal 2 2 2 3" xfId="2594"/>
    <cellStyle name="Normal 2 2 3" xfId="2595"/>
    <cellStyle name="Normal 2 7" xfId="2596"/>
    <cellStyle name="Normal 2 8" xfId="2597"/>
    <cellStyle name="Normal 20" xfId="2598"/>
    <cellStyle name="Normal 21" xfId="2599"/>
    <cellStyle name="Normal 21 2" xfId="2600"/>
    <cellStyle name="Normal 22" xfId="2601"/>
    <cellStyle name="Normal 22 2" xfId="2602"/>
    <cellStyle name="Normal 23" xfId="2603"/>
    <cellStyle name="Normal 24" xfId="2604"/>
    <cellStyle name="Normal 25" xfId="2605"/>
    <cellStyle name="Normal 26" xfId="2606"/>
    <cellStyle name="Normal 27" xfId="2607"/>
    <cellStyle name="Normal 28" xfId="2608"/>
    <cellStyle name="Normal 28 2" xfId="2609"/>
    <cellStyle name="Normal 29" xfId="2610"/>
    <cellStyle name="Normal 30" xfId="2611"/>
    <cellStyle name="Normal 31" xfId="2612"/>
    <cellStyle name="Normal 32" xfId="2613"/>
    <cellStyle name="Normal 33" xfId="2614"/>
    <cellStyle name="Normal 34" xfId="2615"/>
    <cellStyle name="Normal 35" xfId="2616"/>
    <cellStyle name="Normal 36" xfId="2617"/>
    <cellStyle name="Normal 37" xfId="2618"/>
    <cellStyle name="Normal 38" xfId="2619"/>
    <cellStyle name="Normal 39" xfId="2620"/>
    <cellStyle name="Normal 40" xfId="2621"/>
    <cellStyle name="Normal 42" xfId="2622"/>
    <cellStyle name="Normal 43" xfId="2623"/>
    <cellStyle name="Normal 44" xfId="2624"/>
    <cellStyle name="Normal 45" xfId="2625"/>
    <cellStyle name="Normal 46" xfId="2626"/>
    <cellStyle name="Normal 47" xfId="2627"/>
    <cellStyle name="Normal 48" xfId="2628"/>
    <cellStyle name="Normal 49" xfId="2629"/>
    <cellStyle name="Normal 5 2" xfId="2630"/>
    <cellStyle name="Normal 5 3" xfId="2631"/>
    <cellStyle name="Normal 50" xfId="2632"/>
    <cellStyle name="Normal 51" xfId="2633"/>
    <cellStyle name="Normal 52" xfId="2634"/>
    <cellStyle name="Normal 53" xfId="2635"/>
    <cellStyle name="Normal 54" xfId="2636"/>
    <cellStyle name="Normal 55" xfId="2637"/>
    <cellStyle name="Normal 56" xfId="2638"/>
    <cellStyle name="Normal 57" xfId="2639"/>
    <cellStyle name="Normal 7 2" xfId="2640"/>
    <cellStyle name="Normal 8 2" xfId="2641"/>
    <cellStyle name="Normal1" xfId="2642"/>
    <cellStyle name="Normalny_Cennik obowiazuje od 06-08-2001 r (1)" xfId="2643"/>
    <cellStyle name="Note 10" xfId="2644"/>
    <cellStyle name="Note 10 2" xfId="2645"/>
    <cellStyle name="Note 11" xfId="2646"/>
    <cellStyle name="Note 11 2" xfId="2647"/>
    <cellStyle name="Note 12" xfId="2648"/>
    <cellStyle name="Note 13" xfId="2649"/>
    <cellStyle name="Note 14" xfId="2650"/>
    <cellStyle name="Note 15" xfId="2651"/>
    <cellStyle name="Note 16" xfId="2652"/>
    <cellStyle name="Note 17" xfId="2653"/>
    <cellStyle name="Note 18" xfId="2654"/>
    <cellStyle name="Note 18 2" xfId="2655"/>
    <cellStyle name="Note 19" xfId="2656"/>
    <cellStyle name="Note 19 2" xfId="2657"/>
    <cellStyle name="Note 2" xfId="2658"/>
    <cellStyle name="Note 2 2" xfId="2659"/>
    <cellStyle name="Note 2 3" xfId="2660"/>
    <cellStyle name="Note 2 4" xfId="2661"/>
    <cellStyle name="Note 2 5" xfId="2662"/>
    <cellStyle name="Note 2 6" xfId="2663"/>
    <cellStyle name="Note 2 7" xfId="2664"/>
    <cellStyle name="Note 20" xfId="2665"/>
    <cellStyle name="Note 20 2" xfId="2666"/>
    <cellStyle name="Note 21" xfId="2667"/>
    <cellStyle name="Note 21 2" xfId="2668"/>
    <cellStyle name="Note 22" xfId="2669"/>
    <cellStyle name="Note 22 2" xfId="2670"/>
    <cellStyle name="Note 23" xfId="2671"/>
    <cellStyle name="Note 23 2" xfId="2672"/>
    <cellStyle name="Note 24" xfId="2673"/>
    <cellStyle name="Note 24 2" xfId="2674"/>
    <cellStyle name="Note 25" xfId="2675"/>
    <cellStyle name="Note 25 2" xfId="2676"/>
    <cellStyle name="Note 26" xfId="2677"/>
    <cellStyle name="Note 26 2" xfId="2678"/>
    <cellStyle name="Note 27" xfId="2679"/>
    <cellStyle name="Note 27 2" xfId="2680"/>
    <cellStyle name="Note 28" xfId="2681"/>
    <cellStyle name="Note 28 2" xfId="2682"/>
    <cellStyle name="Note 29" xfId="2683"/>
    <cellStyle name="Note 29 2" xfId="2684"/>
    <cellStyle name="Note 3" xfId="2685"/>
    <cellStyle name="Note 30" xfId="2686"/>
    <cellStyle name="Note 30 2" xfId="2687"/>
    <cellStyle name="Note 31" xfId="2688"/>
    <cellStyle name="Note 31 2" xfId="2689"/>
    <cellStyle name="Note 32" xfId="2690"/>
    <cellStyle name="Note 32 2" xfId="2691"/>
    <cellStyle name="Note 33" xfId="2692"/>
    <cellStyle name="Note 33 2" xfId="2693"/>
    <cellStyle name="Note 34" xfId="2694"/>
    <cellStyle name="Note 34 2" xfId="2695"/>
    <cellStyle name="Note 35" xfId="2696"/>
    <cellStyle name="Note 36" xfId="2697"/>
    <cellStyle name="Note 37" xfId="2698"/>
    <cellStyle name="Note 38" xfId="2699"/>
    <cellStyle name="Note 39" xfId="2700"/>
    <cellStyle name="Note 4" xfId="2701"/>
    <cellStyle name="Note 4 2" xfId="2702"/>
    <cellStyle name="Note 40" xfId="2703"/>
    <cellStyle name="Note 41" xfId="2704"/>
    <cellStyle name="Note 42" xfId="2705"/>
    <cellStyle name="Note 43" xfId="2706"/>
    <cellStyle name="Note 44" xfId="2707"/>
    <cellStyle name="Note 45" xfId="2708"/>
    <cellStyle name="Note 46" xfId="2709"/>
    <cellStyle name="Note 47" xfId="2710"/>
    <cellStyle name="Note 48" xfId="2711"/>
    <cellStyle name="Note 49" xfId="2712"/>
    <cellStyle name="Note 5" xfId="2713"/>
    <cellStyle name="Note 5 2" xfId="2714"/>
    <cellStyle name="Note 50" xfId="2715"/>
    <cellStyle name="Note 51" xfId="2716"/>
    <cellStyle name="Note 52" xfId="2717"/>
    <cellStyle name="Note 53" xfId="2718"/>
    <cellStyle name="Note 54" xfId="2719"/>
    <cellStyle name="Note 55" xfId="2720"/>
    <cellStyle name="Note 56" xfId="2721"/>
    <cellStyle name="Note 57" xfId="2722"/>
    <cellStyle name="Note 6" xfId="2723"/>
    <cellStyle name="Note 6 2" xfId="2724"/>
    <cellStyle name="Note 7" xfId="2725"/>
    <cellStyle name="Note 7 2" xfId="2726"/>
    <cellStyle name="Note 8" xfId="2727"/>
    <cellStyle name="Note 8 2" xfId="2728"/>
    <cellStyle name="Note 9" xfId="2729"/>
    <cellStyle name="Note 9 2" xfId="2730"/>
    <cellStyle name="Number" xfId="2731"/>
    <cellStyle name="Number-Acctg" xfId="2732"/>
    <cellStyle name="Number-Actg" xfId="2733"/>
    <cellStyle name="Œ…‹æØ‚è [0.00]_!!!GO" xfId="2734"/>
    <cellStyle name="Œ…‹æØ‚è_!!!GO" xfId="2735"/>
    <cellStyle name="Output 10" xfId="2736"/>
    <cellStyle name="Output 10 2" xfId="2737"/>
    <cellStyle name="Output 11" xfId="2738"/>
    <cellStyle name="Output 11 2" xfId="2739"/>
    <cellStyle name="Output 12" xfId="2740"/>
    <cellStyle name="Output 13" xfId="2741"/>
    <cellStyle name="Output 14" xfId="2742"/>
    <cellStyle name="Output 15" xfId="2743"/>
    <cellStyle name="Output 16" xfId="2744"/>
    <cellStyle name="Output 17" xfId="2745"/>
    <cellStyle name="Output 18" xfId="2746"/>
    <cellStyle name="Output 19" xfId="2747"/>
    <cellStyle name="Output 2" xfId="2748"/>
    <cellStyle name="Output 20" xfId="2749"/>
    <cellStyle name="Output 21" xfId="2750"/>
    <cellStyle name="Output 22" xfId="2751"/>
    <cellStyle name="Output 23" xfId="2752"/>
    <cellStyle name="Output 24" xfId="2753"/>
    <cellStyle name="Output 25" xfId="2754"/>
    <cellStyle name="Output 26" xfId="2755"/>
    <cellStyle name="Output 27" xfId="2756"/>
    <cellStyle name="Output 28" xfId="2757"/>
    <cellStyle name="Output 29" xfId="2758"/>
    <cellStyle name="Output 3" xfId="2759"/>
    <cellStyle name="Output 30" xfId="2760"/>
    <cellStyle name="Output 31" xfId="2761"/>
    <cellStyle name="Output 32" xfId="2762"/>
    <cellStyle name="Output 33" xfId="2763"/>
    <cellStyle name="Output 34" xfId="2764"/>
    <cellStyle name="Output 35" xfId="2765"/>
    <cellStyle name="Output 36" xfId="2766"/>
    <cellStyle name="Output 37" xfId="2767"/>
    <cellStyle name="Output 38" xfId="2768"/>
    <cellStyle name="Output 4" xfId="2769"/>
    <cellStyle name="Output 4 2" xfId="2770"/>
    <cellStyle name="Output 5" xfId="2771"/>
    <cellStyle name="Output 5 2" xfId="2772"/>
    <cellStyle name="Output 6" xfId="2773"/>
    <cellStyle name="Output 6 2" xfId="2774"/>
    <cellStyle name="Output 7" xfId="2775"/>
    <cellStyle name="Output 7 2" xfId="2776"/>
    <cellStyle name="Output 8" xfId="2777"/>
    <cellStyle name="Output 8 2" xfId="2778"/>
    <cellStyle name="Output 9" xfId="2779"/>
    <cellStyle name="Output 9 2" xfId="2780"/>
    <cellStyle name="Pct w/ Pts" xfId="2781"/>
    <cellStyle name="Pct w/o Pts" xfId="2782"/>
    <cellStyle name="per.style" xfId="2783"/>
    <cellStyle name="Percent [0]" xfId="2784"/>
    <cellStyle name="Percent [00]" xfId="2785"/>
    <cellStyle name="Percent [2]" xfId="2786"/>
    <cellStyle name="Percent 2 2" xfId="2787"/>
    <cellStyle name="Percent 2 2 2" xfId="2788"/>
    <cellStyle name="Percent w/o%" xfId="2789"/>
    <cellStyle name="Percent%" xfId="2790"/>
    <cellStyle name="Percent[0]" xfId="2791"/>
    <cellStyle name="Percent[2]" xfId="2792"/>
    <cellStyle name="Percentage" xfId="2793"/>
    <cellStyle name="Percent-Minus" xfId="2794"/>
    <cellStyle name="PrePop Currency (0)" xfId="2795"/>
    <cellStyle name="PrePop Currency (2)" xfId="2796"/>
    <cellStyle name="PrePop Units (0)" xfId="2797"/>
    <cellStyle name="PrePop Units (1)" xfId="2798"/>
    <cellStyle name="PrePop Units (2)" xfId="2799"/>
    <cellStyle name="PSChar" xfId="2800"/>
    <cellStyle name="PSDate" xfId="2801"/>
    <cellStyle name="PSDec" xfId="2802"/>
    <cellStyle name="PSHeading" xfId="2803"/>
    <cellStyle name="PSInt" xfId="2804"/>
    <cellStyle name="PSSpacer" xfId="2805"/>
    <cellStyle name="SAPBEXaggData" xfId="2806"/>
    <cellStyle name="SAPBEXaggDataEmph" xfId="2807"/>
    <cellStyle name="SAPBEXaggItem" xfId="2808"/>
    <cellStyle name="SAPBEXchaText" xfId="2809"/>
    <cellStyle name="SAPBEXexcBad7" xfId="2810"/>
    <cellStyle name="SAPBEXexcBad8" xfId="2811"/>
    <cellStyle name="SAPBEXexcBad9" xfId="2812"/>
    <cellStyle name="SAPBEXexcCritical4" xfId="2813"/>
    <cellStyle name="SAPBEXexcCritical5" xfId="2814"/>
    <cellStyle name="SAPBEXexcCritical6" xfId="2815"/>
    <cellStyle name="SAPBEXexcGood1" xfId="2816"/>
    <cellStyle name="SAPBEXexcGood2" xfId="2817"/>
    <cellStyle name="SAPBEXexcGood3" xfId="2818"/>
    <cellStyle name="SAPBEXfilterDrill" xfId="2819"/>
    <cellStyle name="SAPBEXfilterItem" xfId="2820"/>
    <cellStyle name="SAPBEXfilterText" xfId="2821"/>
    <cellStyle name="SAPBEXformats" xfId="2822"/>
    <cellStyle name="SAPBEXheaderItem" xfId="2823"/>
    <cellStyle name="SAPBEXheaderText" xfId="2824"/>
    <cellStyle name="SAPBEXresData" xfId="2825"/>
    <cellStyle name="SAPBEXresDataEmph" xfId="2826"/>
    <cellStyle name="SAPBEXresItem" xfId="2827"/>
    <cellStyle name="SAPBEXstdData" xfId="2828"/>
    <cellStyle name="SAPBEXstdDataEmph" xfId="2829"/>
    <cellStyle name="SAPBEXstdItem" xfId="2830"/>
    <cellStyle name="SAPBEXtitle" xfId="2831"/>
    <cellStyle name="SAPBEXundefined" xfId="2832"/>
    <cellStyle name="STANDARD" xfId="2833"/>
    <cellStyle name="Style 1" xfId="2834"/>
    <cellStyle name="Style 2" xfId="2835"/>
    <cellStyle name="subhead" xfId="2836"/>
    <cellStyle name="T" xfId="2837"/>
    <cellStyle name="Text Indent A" xfId="2838"/>
    <cellStyle name="Text Indent B" xfId="2839"/>
    <cellStyle name="Text Indent C" xfId="2840"/>
    <cellStyle name="th" xfId="2841"/>
    <cellStyle name="Total 10" xfId="2842"/>
    <cellStyle name="Total 10 2" xfId="2843"/>
    <cellStyle name="Total 11" xfId="2844"/>
    <cellStyle name="Total 11 2" xfId="2845"/>
    <cellStyle name="Total 12" xfId="2846"/>
    <cellStyle name="Total 13" xfId="2847"/>
    <cellStyle name="Total 14" xfId="2848"/>
    <cellStyle name="Total 15" xfId="2849"/>
    <cellStyle name="Total 16" xfId="2850"/>
    <cellStyle name="Total 17" xfId="2851"/>
    <cellStyle name="Total 18" xfId="2852"/>
    <cellStyle name="Total 19" xfId="2853"/>
    <cellStyle name="Total 2" xfId="2854"/>
    <cellStyle name="Total 20" xfId="2855"/>
    <cellStyle name="Total 21" xfId="2856"/>
    <cellStyle name="Total 22" xfId="2857"/>
    <cellStyle name="Total 23" xfId="2858"/>
    <cellStyle name="Total 24" xfId="2859"/>
    <cellStyle name="Total 25" xfId="2860"/>
    <cellStyle name="Total 26" xfId="2861"/>
    <cellStyle name="Total 27" xfId="2862"/>
    <cellStyle name="Total 28" xfId="2863"/>
    <cellStyle name="Total 29" xfId="2864"/>
    <cellStyle name="Total 3" xfId="2865"/>
    <cellStyle name="Total 30" xfId="2866"/>
    <cellStyle name="Total 31" xfId="2867"/>
    <cellStyle name="Total 32" xfId="2868"/>
    <cellStyle name="Total 33" xfId="2869"/>
    <cellStyle name="Total 34" xfId="2870"/>
    <cellStyle name="Total 35" xfId="2871"/>
    <cellStyle name="Total 36" xfId="2872"/>
    <cellStyle name="Total 37" xfId="2873"/>
    <cellStyle name="Total 38" xfId="2874"/>
    <cellStyle name="Total 4" xfId="2875"/>
    <cellStyle name="Total 4 2" xfId="2876"/>
    <cellStyle name="Total 5" xfId="2877"/>
    <cellStyle name="Total 5 2" xfId="2878"/>
    <cellStyle name="Total 6" xfId="2879"/>
    <cellStyle name="Total 6 2" xfId="2880"/>
    <cellStyle name="Total 7" xfId="2881"/>
    <cellStyle name="Total 7 2" xfId="2882"/>
    <cellStyle name="Total 8" xfId="2883"/>
    <cellStyle name="Total 8 2" xfId="2884"/>
    <cellStyle name="Total 9" xfId="2885"/>
    <cellStyle name="Total 9 2" xfId="2886"/>
    <cellStyle name="tttttt" xfId="2887"/>
    <cellStyle name="Underline" xfId="2888"/>
    <cellStyle name="viet" xfId="2889"/>
    <cellStyle name="viet2" xfId="2890"/>
    <cellStyle name="vnbo" xfId="2891"/>
    <cellStyle name="vnhead1" xfId="2892"/>
    <cellStyle name="vnhead2" xfId="2893"/>
    <cellStyle name="vnhead3" xfId="2894"/>
    <cellStyle name="vnhead4" xfId="2895"/>
    <cellStyle name="vntxt1" xfId="2896"/>
    <cellStyle name="vntxt2" xfId="2897"/>
    <cellStyle name="Walutowy [0]_Invoices2001Slovakia" xfId="2898"/>
    <cellStyle name="Walutowy_Invoices2001Slovakia" xfId="2899"/>
    <cellStyle name="Warning Text 10" xfId="2900"/>
    <cellStyle name="Warning Text 10 2" xfId="2901"/>
    <cellStyle name="Warning Text 11" xfId="2902"/>
    <cellStyle name="Warning Text 11 2" xfId="2903"/>
    <cellStyle name="Warning Text 12" xfId="2904"/>
    <cellStyle name="Warning Text 13" xfId="2905"/>
    <cellStyle name="Warning Text 14" xfId="2906"/>
    <cellStyle name="Warning Text 15" xfId="2907"/>
    <cellStyle name="Warning Text 16" xfId="2908"/>
    <cellStyle name="Warning Text 17" xfId="2909"/>
    <cellStyle name="Warning Text 18" xfId="2910"/>
    <cellStyle name="Warning Text 19" xfId="2911"/>
    <cellStyle name="Warning Text 2" xfId="2912"/>
    <cellStyle name="Warning Text 20" xfId="2913"/>
    <cellStyle name="Warning Text 21" xfId="2914"/>
    <cellStyle name="Warning Text 22" xfId="2915"/>
    <cellStyle name="Warning Text 23" xfId="2916"/>
    <cellStyle name="Warning Text 24" xfId="2917"/>
    <cellStyle name="Warning Text 25" xfId="2918"/>
    <cellStyle name="Warning Text 26" xfId="2919"/>
    <cellStyle name="Warning Text 27" xfId="2920"/>
    <cellStyle name="Warning Text 28" xfId="2921"/>
    <cellStyle name="Warning Text 29" xfId="2922"/>
    <cellStyle name="Warning Text 3" xfId="2923"/>
    <cellStyle name="Warning Text 30" xfId="2924"/>
    <cellStyle name="Warning Text 31" xfId="2925"/>
    <cellStyle name="Warning Text 32" xfId="2926"/>
    <cellStyle name="Warning Text 33" xfId="2927"/>
    <cellStyle name="Warning Text 34" xfId="2928"/>
    <cellStyle name="Warning Text 35" xfId="2929"/>
    <cellStyle name="Warning Text 36" xfId="2930"/>
    <cellStyle name="Warning Text 37" xfId="2931"/>
    <cellStyle name="Warning Text 38" xfId="2932"/>
    <cellStyle name="Warning Text 4" xfId="2933"/>
    <cellStyle name="Warning Text 4 2" xfId="2934"/>
    <cellStyle name="Warning Text 5" xfId="2935"/>
    <cellStyle name="Warning Text 5 2" xfId="2936"/>
    <cellStyle name="Warning Text 6" xfId="2937"/>
    <cellStyle name="Warning Text 6 2" xfId="2938"/>
    <cellStyle name="Warning Text 7" xfId="2939"/>
    <cellStyle name="Warning Text 7 2" xfId="2940"/>
    <cellStyle name="Warning Text 8" xfId="2941"/>
    <cellStyle name="Warning Text 8 2" xfId="2942"/>
    <cellStyle name="Warning Text 9" xfId="2943"/>
    <cellStyle name="Warning Text 9 2" xfId="2944"/>
    <cellStyle name="weekly" xfId="2945"/>
    <cellStyle name="xuan" xfId="2946"/>
    <cellStyle name="Yen" xfId="2947"/>
    <cellStyle name="Yen-Acctg" xfId="2948"/>
    <cellStyle name="Yen-Actg" xfId="2949"/>
    <cellStyle name="yenblue" xfId="2950"/>
    <cellStyle name="δSheet1" xfId="2951"/>
    <cellStyle name="δSource Var Margin" xfId="2952"/>
    <cellStyle name="δtate" xfId="2953"/>
    <cellStyle name="δVolume (5-12)" xfId="2954"/>
    <cellStyle name="δVolume Model" xfId="2955"/>
    <cellStyle name="Обычный_bao cao ban hang noi dia T02.2007" xfId="2956"/>
    <cellStyle name=" [0.00]_ Att. 1- Cover" xfId="2957"/>
    <cellStyle name="_ Att. 1- Cover" xfId="2958"/>
    <cellStyle name="?_ Att. 1- Cover" xfId="2959"/>
    <cellStyle name="똿뗦먛귟 [0.00]_PRODUCT DETAIL Q1" xfId="2960"/>
    <cellStyle name="똿뗦먛귟_PRODUCT DETAIL Q1" xfId="2961"/>
    <cellStyle name="믅됞 [0.00]_PRODUCT DETAIL Q1" xfId="2962"/>
    <cellStyle name="믅됞_PRODUCT DETAIL Q1" xfId="2963"/>
    <cellStyle name="백분율_95" xfId="2964"/>
    <cellStyle name="뷭?_BOOKSHIP" xfId="2965"/>
    <cellStyle name="콤마 [0]_1202" xfId="2966"/>
    <cellStyle name="콤마_1202" xfId="2967"/>
    <cellStyle name="통화 [0]_1202" xfId="2968"/>
    <cellStyle name="통화_1202" xfId="2969"/>
    <cellStyle name="표준_(정보부문)월별인원계획" xfId="2970"/>
    <cellStyle name="一般_00Q3902REV.1" xfId="2971"/>
    <cellStyle name="仟cc" xfId="2972"/>
    <cellStyle name="北02" xfId="2973"/>
    <cellStyle name="北cover1 (2)" xfId="2974"/>
    <cellStyle name="北Sheet1" xfId="2975"/>
    <cellStyle name="北Source Var Margin" xfId="2976"/>
    <cellStyle name="北tate" xfId="2977"/>
    <cellStyle name="北Volume (5-12)" xfId="2978"/>
    <cellStyle name="北Volume Model" xfId="2979"/>
    <cellStyle name="千分位[0]_00Q3902REV.1" xfId="2980"/>
    <cellStyle name="千分位_00Q3902REV.1" xfId="2981"/>
    <cellStyle name="未定義" xfId="2982"/>
    <cellStyle name="標準_BOQ-08" xfId="2983"/>
    <cellStyle name="貨幣 [0]_00Q3902REV.1" xfId="2984"/>
    <cellStyle name="貨幣[0]_1997 Indicator " xfId="2985"/>
    <cellStyle name="貨幣_00Q3902REV.1" xfId="2986"/>
    <cellStyle name="Comma 17 3" xfId="2987"/>
    <cellStyle name="Normal 12 3" xfId="2988"/>
    <cellStyle name="Percent 3 2" xfId="2989"/>
    <cellStyle name="Comma 16 2 2" xfId="2990"/>
    <cellStyle name="Comma 17 3 2" xfId="2991"/>
    <cellStyle name="Normal 12 3 2" xfId="2992"/>
    <cellStyle name="Percent 3 3" xfId="2993"/>
    <cellStyle name="Comma 16 2 3" xfId="2994"/>
    <cellStyle name="Comma 2 2 4" xfId="2995"/>
    <cellStyle name="Normal 2 3 5" xfId="2996"/>
    <cellStyle name="Normal 2 3 3 2" xfId="2997"/>
    <cellStyle name="Comma 2 2 3 2" xfId="2998"/>
    <cellStyle name="Comma 15 2" xfId="2999"/>
    <cellStyle name="Comma 2 6" xfId="3000"/>
    <cellStyle name="Comma 2 3 3" xfId="3001"/>
    <cellStyle name="Comma 2 3 2 2" xfId="3002"/>
    <cellStyle name="Comma 2 4 2" xfId="3003"/>
    <cellStyle name="Comma 2 5 2" xfId="3004"/>
    <cellStyle name="Comma 3 7 2" xfId="3005"/>
    <cellStyle name="Comma 3 8 2" xfId="3006"/>
    <cellStyle name="Comma 4 3" xfId="3007"/>
    <cellStyle name="Normal 11 2" xfId="3008"/>
    <cellStyle name="Normal 2 4 2" xfId="3009"/>
    <cellStyle name="Normal 2 5 2" xfId="3010"/>
    <cellStyle name="Normal 2 6 2" xfId="3011"/>
    <cellStyle name="Normal 5 4" xfId="3012"/>
    <cellStyle name="Percent 2 3" xfId="3013"/>
    <cellStyle name="Comma 16 3" xfId="3014"/>
    <cellStyle name="Comma 17 4" xfId="3015"/>
    <cellStyle name="Normal 12 4" xfId="3016"/>
    <cellStyle name="Percent 3 4" xfId="3017"/>
    <cellStyle name="Comma 16 2 4" xfId="3018"/>
    <cellStyle name="20% - Accent1 10 3" xfId="3019"/>
    <cellStyle name="20% - Accent1 10 2 2" xfId="3020"/>
    <cellStyle name="20% - Accent1 11 3" xfId="3021"/>
    <cellStyle name="20% - Accent1 11 2 2" xfId="3022"/>
    <cellStyle name="20% - Accent1 12 2" xfId="3023"/>
    <cellStyle name="20% - Accent1 13 2" xfId="3024"/>
    <cellStyle name="20% - Accent1 14 2" xfId="3025"/>
    <cellStyle name="20% - Accent1 15 2" xfId="3026"/>
    <cellStyle name="20% - Accent1 16 2" xfId="3027"/>
    <cellStyle name="20% - Accent1 17 2" xfId="3028"/>
    <cellStyle name="20% - Accent1 2 7" xfId="3029"/>
    <cellStyle name="20% - Accent1 3 2" xfId="3030"/>
    <cellStyle name="20% - Accent1 36 2" xfId="3031"/>
    <cellStyle name="20% - Accent1 37 2" xfId="3032"/>
    <cellStyle name="20% - Accent1 38 2" xfId="3033"/>
    <cellStyle name="20% - Accent1 39 2" xfId="3034"/>
    <cellStyle name="20% - Accent1 4 3" xfId="3035"/>
    <cellStyle name="20% - Accent1 4 2 2" xfId="3036"/>
    <cellStyle name="20% - Accent1 40 2" xfId="3037"/>
    <cellStyle name="20% - Accent1 41 2" xfId="3038"/>
    <cellStyle name="20% - Accent1 42 2" xfId="3039"/>
    <cellStyle name="20% - Accent1 43 2" xfId="3040"/>
    <cellStyle name="20% - Accent1 44 2" xfId="3041"/>
    <cellStyle name="20% - Accent1 45 2" xfId="3042"/>
    <cellStyle name="20% - Accent1 46 2" xfId="3043"/>
    <cellStyle name="20% - Accent1 47 2" xfId="3044"/>
    <cellStyle name="20% - Accent1 48 2" xfId="3045"/>
    <cellStyle name="20% - Accent1 49 2" xfId="3046"/>
    <cellStyle name="20% - Accent1 5 3" xfId="3047"/>
    <cellStyle name="20% - Accent1 5 2 2" xfId="3048"/>
    <cellStyle name="20% - Accent1 50 2" xfId="3049"/>
    <cellStyle name="20% - Accent1 51 2" xfId="3050"/>
    <cellStyle name="20% - Accent1 52 2" xfId="3051"/>
    <cellStyle name="20% - Accent1 53 2" xfId="3052"/>
    <cellStyle name="20% - Accent1 54 2" xfId="3053"/>
    <cellStyle name="20% - Accent1 55 2" xfId="3054"/>
    <cellStyle name="20% - Accent1 56 2" xfId="3055"/>
    <cellStyle name="20% - Accent1 6 3" xfId="3056"/>
    <cellStyle name="20% - Accent1 6 2 2" xfId="3057"/>
    <cellStyle name="20% - Accent1 7 3" xfId="3058"/>
    <cellStyle name="20% - Accent1 7 2 2" xfId="3059"/>
    <cellStyle name="20% - Accent1 8 3" xfId="3060"/>
    <cellStyle name="20% - Accent1 8 2 2" xfId="3061"/>
    <cellStyle name="20% - Accent1 9 3" xfId="3062"/>
    <cellStyle name="20% - Accent1 9 2 2" xfId="3063"/>
    <cellStyle name="20% - Accent2 10 3" xfId="3064"/>
    <cellStyle name="20% - Accent2 10 2 2" xfId="3065"/>
    <cellStyle name="20% - Accent2 11 3" xfId="3066"/>
    <cellStyle name="20% - Accent2 11 2 2" xfId="3067"/>
    <cellStyle name="20% - Accent2 12 2" xfId="3068"/>
    <cellStyle name="20% - Accent2 13 2" xfId="3069"/>
    <cellStyle name="20% - Accent2 14 2" xfId="3070"/>
    <cellStyle name="20% - Accent2 15 2" xfId="3071"/>
    <cellStyle name="20% - Accent2 16 2" xfId="3072"/>
    <cellStyle name="20% - Accent2 17 2" xfId="3073"/>
    <cellStyle name="20% - Accent2 2 7" xfId="3074"/>
    <cellStyle name="20% - Accent2 3 2" xfId="3075"/>
    <cellStyle name="20% - Accent2 36 2" xfId="3076"/>
    <cellStyle name="20% - Accent2 37 2" xfId="3077"/>
    <cellStyle name="20% - Accent2 38 2" xfId="3078"/>
    <cellStyle name="20% - Accent2 39 2" xfId="3079"/>
    <cellStyle name="20% - Accent2 4 3" xfId="3080"/>
    <cellStyle name="20% - Accent2 4 2 2" xfId="3081"/>
    <cellStyle name="20% - Accent2 40 2" xfId="3082"/>
    <cellStyle name="20% - Accent2 41 2" xfId="3083"/>
    <cellStyle name="20% - Accent2 42 2" xfId="3084"/>
    <cellStyle name="20% - Accent2 43 2" xfId="3085"/>
    <cellStyle name="20% - Accent2 44 2" xfId="3086"/>
    <cellStyle name="20% - Accent2 45 2" xfId="3087"/>
    <cellStyle name="20% - Accent2 46 2" xfId="3088"/>
    <cellStyle name="20% - Accent2 47 2" xfId="3089"/>
    <cellStyle name="20% - Accent2 48 2" xfId="3090"/>
    <cellStyle name="20% - Accent2 49 2" xfId="3091"/>
    <cellStyle name="20% - Accent2 5 3" xfId="3092"/>
    <cellStyle name="20% - Accent2 5 2 2" xfId="3093"/>
    <cellStyle name="20% - Accent2 50 2" xfId="3094"/>
    <cellStyle name="20% - Accent2 51 2" xfId="3095"/>
    <cellStyle name="20% - Accent2 52 2" xfId="3096"/>
    <cellStyle name="20% - Accent2 53 2" xfId="3097"/>
    <cellStyle name="20% - Accent2 54 2" xfId="3098"/>
    <cellStyle name="20% - Accent2 55 2" xfId="3099"/>
    <cellStyle name="20% - Accent2 56 2" xfId="3100"/>
    <cellStyle name="20% - Accent2 6 3" xfId="3101"/>
    <cellStyle name="20% - Accent2 6 2 2" xfId="3102"/>
    <cellStyle name="20% - Accent2 7 3" xfId="3103"/>
    <cellStyle name="20% - Accent2 7 2 2" xfId="3104"/>
    <cellStyle name="20% - Accent2 8 3" xfId="3105"/>
    <cellStyle name="20% - Accent2 8 2 2" xfId="3106"/>
    <cellStyle name="20% - Accent2 9 3" xfId="3107"/>
    <cellStyle name="20% - Accent2 9 2 2" xfId="3108"/>
    <cellStyle name="20% - Accent3 10 3" xfId="3109"/>
    <cellStyle name="20% - Accent3 10 2 2" xfId="3110"/>
    <cellStyle name="20% - Accent3 11 3" xfId="3111"/>
    <cellStyle name="20% - Accent3 11 2 2" xfId="3112"/>
    <cellStyle name="20% - Accent3 12 2" xfId="3113"/>
    <cellStyle name="20% - Accent3 13 2" xfId="3114"/>
    <cellStyle name="20% - Accent3 14 2" xfId="3115"/>
    <cellStyle name="20% - Accent3 15 2" xfId="3116"/>
    <cellStyle name="20% - Accent3 16 2" xfId="3117"/>
    <cellStyle name="20% - Accent3 17 2" xfId="3118"/>
    <cellStyle name="20% - Accent3 2 7" xfId="3119"/>
    <cellStyle name="20% - Accent3 3 2" xfId="3120"/>
    <cellStyle name="20% - Accent3 36 2" xfId="3121"/>
    <cellStyle name="20% - Accent3 37 2" xfId="3122"/>
    <cellStyle name="20% - Accent3 38 2" xfId="3123"/>
    <cellStyle name="20% - Accent3 39 2" xfId="3124"/>
    <cellStyle name="20% - Accent3 4 3" xfId="3125"/>
    <cellStyle name="20% - Accent3 4 2 2" xfId="3126"/>
    <cellStyle name="20% - Accent3 40 2" xfId="3127"/>
    <cellStyle name="20% - Accent3 41 2" xfId="3128"/>
    <cellStyle name="20% - Accent3 42 2" xfId="3129"/>
    <cellStyle name="20% - Accent3 43 2" xfId="3130"/>
    <cellStyle name="20% - Accent3 44 2" xfId="3131"/>
    <cellStyle name="20% - Accent3 45 2" xfId="3132"/>
    <cellStyle name="20% - Accent3 46 2" xfId="3133"/>
    <cellStyle name="20% - Accent3 47 2" xfId="3134"/>
    <cellStyle name="20% - Accent3 48 2" xfId="3135"/>
    <cellStyle name="20% - Accent3 49 2" xfId="3136"/>
    <cellStyle name="20% - Accent3 5 3" xfId="3137"/>
    <cellStyle name="20% - Accent3 5 2 2" xfId="3138"/>
    <cellStyle name="20% - Accent3 50 2" xfId="3139"/>
    <cellStyle name="20% - Accent3 51 2" xfId="3140"/>
    <cellStyle name="20% - Accent3 52 2" xfId="3141"/>
    <cellStyle name="20% - Accent3 53 2" xfId="3142"/>
    <cellStyle name="20% - Accent3 54 2" xfId="3143"/>
    <cellStyle name="20% - Accent3 55 2" xfId="3144"/>
    <cellStyle name="20% - Accent3 56 2" xfId="3145"/>
    <cellStyle name="20% - Accent3 6 3" xfId="3146"/>
    <cellStyle name="20% - Accent3 6 2 2" xfId="3147"/>
    <cellStyle name="20% - Accent3 7 3" xfId="3148"/>
    <cellStyle name="20% - Accent3 7 2 2" xfId="3149"/>
    <cellStyle name="20% - Accent3 8 3" xfId="3150"/>
    <cellStyle name="20% - Accent3 8 2 2" xfId="3151"/>
    <cellStyle name="20% - Accent3 9 3" xfId="3152"/>
    <cellStyle name="20% - Accent3 9 2 2" xfId="3153"/>
    <cellStyle name="20% - Accent4 10 3" xfId="3154"/>
    <cellStyle name="20% - Accent4 10 2 2" xfId="3155"/>
    <cellStyle name="20% - Accent4 11 3" xfId="3156"/>
    <cellStyle name="20% - Accent4 11 2 2" xfId="3157"/>
    <cellStyle name="20% - Accent4 12 2" xfId="3158"/>
    <cellStyle name="20% - Accent4 13 2" xfId="3159"/>
    <cellStyle name="20% - Accent4 14 2" xfId="3160"/>
    <cellStyle name="20% - Accent4 15 2" xfId="3161"/>
    <cellStyle name="20% - Accent4 16 2" xfId="3162"/>
    <cellStyle name="20% - Accent4 17 2" xfId="3163"/>
    <cellStyle name="20% - Accent4 2 7" xfId="3164"/>
    <cellStyle name="20% - Accent4 3 2" xfId="3165"/>
    <cellStyle name="20% - Accent4 36 2" xfId="3166"/>
    <cellStyle name="20% - Accent4 37 2" xfId="3167"/>
    <cellStyle name="20% - Accent4 38 2" xfId="3168"/>
    <cellStyle name="20% - Accent4 39 2" xfId="3169"/>
    <cellStyle name="20% - Accent4 4 3" xfId="3170"/>
    <cellStyle name="20% - Accent4 4 2 2" xfId="3171"/>
    <cellStyle name="20% - Accent4 40 2" xfId="3172"/>
    <cellStyle name="20% - Accent4 41 2" xfId="3173"/>
    <cellStyle name="20% - Accent4 42 2" xfId="3174"/>
    <cellStyle name="20% - Accent4 43 2" xfId="3175"/>
    <cellStyle name="20% - Accent4 44 2" xfId="3176"/>
    <cellStyle name="20% - Accent4 45 2" xfId="3177"/>
    <cellStyle name="20% - Accent4 46 2" xfId="3178"/>
    <cellStyle name="20% - Accent4 47 2" xfId="3179"/>
    <cellStyle name="20% - Accent4 48 2" xfId="3180"/>
    <cellStyle name="20% - Accent4 49 2" xfId="3181"/>
    <cellStyle name="20% - Accent4 5 3" xfId="3182"/>
    <cellStyle name="20% - Accent4 5 2 2" xfId="3183"/>
    <cellStyle name="20% - Accent4 50 2" xfId="3184"/>
    <cellStyle name="20% - Accent4 51 2" xfId="3185"/>
    <cellStyle name="20% - Accent4 52 2" xfId="3186"/>
    <cellStyle name="20% - Accent4 53 2" xfId="3187"/>
    <cellStyle name="20% - Accent4 54 2" xfId="3188"/>
    <cellStyle name="20% - Accent4 55 2" xfId="3189"/>
    <cellStyle name="20% - Accent4 56 2" xfId="3190"/>
    <cellStyle name="20% - Accent4 6 3" xfId="3191"/>
    <cellStyle name="20% - Accent4 6 2 2" xfId="3192"/>
    <cellStyle name="20% - Accent4 7 3" xfId="3193"/>
    <cellStyle name="20% - Accent4 7 2 2" xfId="3194"/>
    <cellStyle name="20% - Accent4 8 3" xfId="3195"/>
    <cellStyle name="20% - Accent4 8 2 2" xfId="3196"/>
    <cellStyle name="20% - Accent4 9 3" xfId="3197"/>
    <cellStyle name="20% - Accent4 9 2 2" xfId="3198"/>
    <cellStyle name="20% - Accent5 10 3" xfId="3199"/>
    <cellStyle name="20% - Accent5 10 2 2" xfId="3200"/>
    <cellStyle name="20% - Accent5 11 3" xfId="3201"/>
    <cellStyle name="20% - Accent5 11 2 2" xfId="3202"/>
    <cellStyle name="20% - Accent5 12 2" xfId="3203"/>
    <cellStyle name="20% - Accent5 13 2" xfId="3204"/>
    <cellStyle name="20% - Accent5 14 2" xfId="3205"/>
    <cellStyle name="20% - Accent5 15 2" xfId="3206"/>
    <cellStyle name="20% - Accent5 16 2" xfId="3207"/>
    <cellStyle name="20% - Accent5 17 2" xfId="3208"/>
    <cellStyle name="20% - Accent5 2 7" xfId="3209"/>
    <cellStyle name="20% - Accent5 3 2" xfId="3210"/>
    <cellStyle name="20% - Accent5 36 2" xfId="3211"/>
    <cellStyle name="20% - Accent5 37 2" xfId="3212"/>
    <cellStyle name="20% - Accent5 38 2" xfId="3213"/>
    <cellStyle name="20% - Accent5 39 2" xfId="3214"/>
    <cellStyle name="20% - Accent5 4 3" xfId="3215"/>
    <cellStyle name="20% - Accent5 4 2 2" xfId="3216"/>
    <cellStyle name="20% - Accent5 40 2" xfId="3217"/>
    <cellStyle name="20% - Accent5 41 2" xfId="3218"/>
    <cellStyle name="20% - Accent5 42 2" xfId="3219"/>
    <cellStyle name="20% - Accent5 43 2" xfId="3220"/>
    <cellStyle name="20% - Accent5 44 2" xfId="3221"/>
    <cellStyle name="20% - Accent5 45 2" xfId="3222"/>
    <cellStyle name="20% - Accent5 46 2" xfId="3223"/>
    <cellStyle name="20% - Accent5 47 2" xfId="3224"/>
    <cellStyle name="20% - Accent5 48 2" xfId="3225"/>
    <cellStyle name="20% - Accent5 49 2" xfId="3226"/>
    <cellStyle name="20% - Accent5 5 3" xfId="3227"/>
    <cellStyle name="20% - Accent5 5 2 2" xfId="3228"/>
    <cellStyle name="20% - Accent5 50 2" xfId="3229"/>
    <cellStyle name="20% - Accent5 51 2" xfId="3230"/>
    <cellStyle name="20% - Accent5 52 2" xfId="3231"/>
    <cellStyle name="20% - Accent5 53 2" xfId="3232"/>
    <cellStyle name="20% - Accent5 54 2" xfId="3233"/>
    <cellStyle name="20% - Accent5 55 2" xfId="3234"/>
    <cellStyle name="20% - Accent5 56 2" xfId="3235"/>
    <cellStyle name="20% - Accent5 6 3" xfId="3236"/>
    <cellStyle name="20% - Accent5 6 2 2" xfId="3237"/>
    <cellStyle name="20% - Accent5 7 3" xfId="3238"/>
    <cellStyle name="20% - Accent5 7 2 2" xfId="3239"/>
    <cellStyle name="20% - Accent5 8 3" xfId="3240"/>
    <cellStyle name="20% - Accent5 8 2 2" xfId="3241"/>
    <cellStyle name="20% - Accent5 9 3" xfId="3242"/>
    <cellStyle name="20% - Accent5 9 2 2" xfId="3243"/>
    <cellStyle name="20% - Accent6 10 3" xfId="3244"/>
    <cellStyle name="20% - Accent6 10 2 2" xfId="3245"/>
    <cellStyle name="20% - Accent6 11 3" xfId="3246"/>
    <cellStyle name="20% - Accent6 11 2 2" xfId="3247"/>
    <cellStyle name="20% - Accent6 12 2" xfId="3248"/>
    <cellStyle name="20% - Accent6 13 2" xfId="3249"/>
    <cellStyle name="20% - Accent6 14 2" xfId="3250"/>
    <cellStyle name="20% - Accent6 15 2" xfId="3251"/>
    <cellStyle name="20% - Accent6 16 2" xfId="3252"/>
    <cellStyle name="20% - Accent6 17 2" xfId="3253"/>
    <cellStyle name="20% - Accent6 2 7" xfId="3254"/>
    <cellStyle name="20% - Accent6 3 2" xfId="3255"/>
    <cellStyle name="20% - Accent6 36 2" xfId="3256"/>
    <cellStyle name="20% - Accent6 37 2" xfId="3257"/>
    <cellStyle name="20% - Accent6 38 2" xfId="3258"/>
    <cellStyle name="20% - Accent6 39 2" xfId="3259"/>
    <cellStyle name="20% - Accent6 4 3" xfId="3260"/>
    <cellStyle name="20% - Accent6 4 2 2" xfId="3261"/>
    <cellStyle name="20% - Accent6 40 2" xfId="3262"/>
    <cellStyle name="20% - Accent6 41 2" xfId="3263"/>
    <cellStyle name="20% - Accent6 42 2" xfId="3264"/>
    <cellStyle name="20% - Accent6 43 2" xfId="3265"/>
    <cellStyle name="20% - Accent6 44 2" xfId="3266"/>
    <cellStyle name="20% - Accent6 45 2" xfId="3267"/>
    <cellStyle name="20% - Accent6 46 2" xfId="3268"/>
    <cellStyle name="20% - Accent6 47 2" xfId="3269"/>
    <cellStyle name="20% - Accent6 48 2" xfId="3270"/>
    <cellStyle name="20% - Accent6 49 2" xfId="3271"/>
    <cellStyle name="20% - Accent6 5 3" xfId="3272"/>
    <cellStyle name="20% - Accent6 5 2 2" xfId="3273"/>
    <cellStyle name="20% - Accent6 50 2" xfId="3274"/>
    <cellStyle name="20% - Accent6 51 2" xfId="3275"/>
    <cellStyle name="20% - Accent6 52 2" xfId="3276"/>
    <cellStyle name="20% - Accent6 53 2" xfId="3277"/>
    <cellStyle name="20% - Accent6 54 2" xfId="3278"/>
    <cellStyle name="20% - Accent6 55 2" xfId="3279"/>
    <cellStyle name="20% - Accent6 56 2" xfId="3280"/>
    <cellStyle name="20% - Accent6 6 3" xfId="3281"/>
    <cellStyle name="20% - Accent6 6 2 2" xfId="3282"/>
    <cellStyle name="20% - Accent6 7 3" xfId="3283"/>
    <cellStyle name="20% - Accent6 7 2 2" xfId="3284"/>
    <cellStyle name="20% - Accent6 8 3" xfId="3285"/>
    <cellStyle name="20% - Accent6 8 2 2" xfId="3286"/>
    <cellStyle name="20% - Accent6 9 3" xfId="3287"/>
    <cellStyle name="20% - Accent6 9 2 2" xfId="3288"/>
    <cellStyle name="40% - Accent1 10 3" xfId="3289"/>
    <cellStyle name="40% - Accent1 10 2 2" xfId="3290"/>
    <cellStyle name="40% - Accent1 11 3" xfId="3291"/>
    <cellStyle name="40% - Accent1 11 2 2" xfId="3292"/>
    <cellStyle name="40% - Accent1 12 2" xfId="3293"/>
    <cellStyle name="40% - Accent1 13 2" xfId="3294"/>
    <cellStyle name="40% - Accent1 14 2" xfId="3295"/>
    <cellStyle name="40% - Accent1 15 2" xfId="3296"/>
    <cellStyle name="40% - Accent1 16 2" xfId="3297"/>
    <cellStyle name="40% - Accent1 17 2" xfId="3298"/>
    <cellStyle name="40% - Accent1 2 7" xfId="3299"/>
    <cellStyle name="40% - Accent1 3 2" xfId="3300"/>
    <cellStyle name="40% - Accent1 36 2" xfId="3301"/>
    <cellStyle name="40% - Accent1 37 2" xfId="3302"/>
    <cellStyle name="40% - Accent1 38 2" xfId="3303"/>
    <cellStyle name="40% - Accent1 39 2" xfId="3304"/>
    <cellStyle name="40% - Accent1 4 3" xfId="3305"/>
    <cellStyle name="40% - Accent1 4 2 2" xfId="3306"/>
    <cellStyle name="40% - Accent1 40 2" xfId="3307"/>
    <cellStyle name="40% - Accent1 41 2" xfId="3308"/>
    <cellStyle name="40% - Accent1 42 2" xfId="3309"/>
    <cellStyle name="40% - Accent1 43 2" xfId="3310"/>
    <cellStyle name="40% - Accent1 44 2" xfId="3311"/>
    <cellStyle name="40% - Accent1 45 2" xfId="3312"/>
    <cellStyle name="40% - Accent1 46 2" xfId="3313"/>
    <cellStyle name="40% - Accent1 47 2" xfId="3314"/>
    <cellStyle name="40% - Accent1 48 2" xfId="3315"/>
    <cellStyle name="40% - Accent1 49 2" xfId="3316"/>
    <cellStyle name="40% - Accent1 5 3" xfId="3317"/>
    <cellStyle name="40% - Accent1 5 2 2" xfId="3318"/>
    <cellStyle name="40% - Accent1 50 2" xfId="3319"/>
    <cellStyle name="40% - Accent1 51 2" xfId="3320"/>
    <cellStyle name="40% - Accent1 52 2" xfId="3321"/>
    <cellStyle name="40% - Accent1 53 2" xfId="3322"/>
    <cellStyle name="40% - Accent1 54 2" xfId="3323"/>
    <cellStyle name="40% - Accent1 55 2" xfId="3324"/>
    <cellStyle name="40% - Accent1 56 2" xfId="3325"/>
    <cellStyle name="40% - Accent1 6 3" xfId="3326"/>
    <cellStyle name="40% - Accent1 6 2 2" xfId="3327"/>
    <cellStyle name="40% - Accent1 7 3" xfId="3328"/>
    <cellStyle name="40% - Accent1 7 2 2" xfId="3329"/>
    <cellStyle name="40% - Accent1 8 3" xfId="3330"/>
    <cellStyle name="40% - Accent1 8 2 2" xfId="3331"/>
    <cellStyle name="40% - Accent1 9 3" xfId="3332"/>
    <cellStyle name="40% - Accent1 9 2 2" xfId="3333"/>
    <cellStyle name="40% - Accent2 10 3" xfId="3334"/>
    <cellStyle name="40% - Accent2 10 2 2" xfId="3335"/>
    <cellStyle name="40% - Accent2 11 3" xfId="3336"/>
    <cellStyle name="40% - Accent2 11 2 2" xfId="3337"/>
    <cellStyle name="40% - Accent2 12 2" xfId="3338"/>
    <cellStyle name="40% - Accent2 13 2" xfId="3339"/>
    <cellStyle name="40% - Accent2 14 2" xfId="3340"/>
    <cellStyle name="40% - Accent2 15 2" xfId="3341"/>
    <cellStyle name="40% - Accent2 16 2" xfId="3342"/>
    <cellStyle name="40% - Accent2 17 2" xfId="3343"/>
    <cellStyle name="40% - Accent2 2 7" xfId="3344"/>
    <cellStyle name="40% - Accent2 3 2" xfId="3345"/>
    <cellStyle name="40% - Accent2 36 2" xfId="3346"/>
    <cellStyle name="40% - Accent2 37 2" xfId="3347"/>
    <cellStyle name="40% - Accent2 38 2" xfId="3348"/>
    <cellStyle name="40% - Accent2 39 2" xfId="3349"/>
    <cellStyle name="40% - Accent2 4 3" xfId="3350"/>
    <cellStyle name="40% - Accent2 4 2 2" xfId="3351"/>
    <cellStyle name="40% - Accent2 40 2" xfId="3352"/>
    <cellStyle name="40% - Accent2 41 2" xfId="3353"/>
    <cellStyle name="40% - Accent2 42 2" xfId="3354"/>
    <cellStyle name="40% - Accent2 43 2" xfId="3355"/>
    <cellStyle name="40% - Accent2 44 2" xfId="3356"/>
    <cellStyle name="40% - Accent2 45 2" xfId="3357"/>
    <cellStyle name="40% - Accent2 46 2" xfId="3358"/>
    <cellStyle name="40% - Accent2 47 2" xfId="3359"/>
    <cellStyle name="40% - Accent2 48 2" xfId="3360"/>
    <cellStyle name="40% - Accent2 49 2" xfId="3361"/>
    <cellStyle name="40% - Accent2 5 3" xfId="3362"/>
    <cellStyle name="40% - Accent2 5 2 2" xfId="3363"/>
    <cellStyle name="40% - Accent2 50 2" xfId="3364"/>
    <cellStyle name="40% - Accent2 51 2" xfId="3365"/>
    <cellStyle name="40% - Accent2 52 2" xfId="3366"/>
    <cellStyle name="40% - Accent2 53 2" xfId="3367"/>
    <cellStyle name="40% - Accent2 54 2" xfId="3368"/>
    <cellStyle name="40% - Accent2 55 2" xfId="3369"/>
    <cellStyle name="40% - Accent2 56 2" xfId="3370"/>
    <cellStyle name="40% - Accent2 6 3" xfId="3371"/>
    <cellStyle name="40% - Accent2 6 2 2" xfId="3372"/>
    <cellStyle name="40% - Accent2 7 3" xfId="3373"/>
    <cellStyle name="40% - Accent2 7 2 2" xfId="3374"/>
    <cellStyle name="40% - Accent2 8 3" xfId="3375"/>
    <cellStyle name="40% - Accent2 8 2 2" xfId="3376"/>
    <cellStyle name="40% - Accent2 9 3" xfId="3377"/>
    <cellStyle name="40% - Accent2 9 2 2" xfId="3378"/>
    <cellStyle name="40% - Accent3 10 3" xfId="3379"/>
    <cellStyle name="40% - Accent3 10 2 2" xfId="3380"/>
    <cellStyle name="40% - Accent3 11 3" xfId="3381"/>
    <cellStyle name="40% - Accent3 11 2 2" xfId="3382"/>
    <cellStyle name="40% - Accent3 12 2" xfId="3383"/>
    <cellStyle name="40% - Accent3 13 2" xfId="3384"/>
    <cellStyle name="40% - Accent3 14 2" xfId="3385"/>
    <cellStyle name="40% - Accent3 15 2" xfId="3386"/>
    <cellStyle name="40% - Accent3 16 2" xfId="3387"/>
    <cellStyle name="40% - Accent3 17 2" xfId="3388"/>
    <cellStyle name="40% - Accent3 2 7" xfId="3389"/>
    <cellStyle name="40% - Accent3 3 2" xfId="3390"/>
    <cellStyle name="40% - Accent3 36 2" xfId="3391"/>
    <cellStyle name="40% - Accent3 37 2" xfId="3392"/>
    <cellStyle name="40% - Accent3 38 2" xfId="3393"/>
    <cellStyle name="40% - Accent3 39 2" xfId="3394"/>
    <cellStyle name="40% - Accent3 4 3" xfId="3395"/>
    <cellStyle name="40% - Accent3 4 2 2" xfId="3396"/>
    <cellStyle name="40% - Accent3 40 2" xfId="3397"/>
    <cellStyle name="40% - Accent3 41 2" xfId="3398"/>
    <cellStyle name="40% - Accent3 42 2" xfId="3399"/>
    <cellStyle name="40% - Accent3 43 2" xfId="3400"/>
    <cellStyle name="40% - Accent3 44 2" xfId="3401"/>
    <cellStyle name="40% - Accent3 45 2" xfId="3402"/>
    <cellStyle name="40% - Accent3 46 2" xfId="3403"/>
    <cellStyle name="40% - Accent3 47 2" xfId="3404"/>
    <cellStyle name="40% - Accent3 48 2" xfId="3405"/>
    <cellStyle name="40% - Accent3 49 2" xfId="3406"/>
    <cellStyle name="40% - Accent3 5 3" xfId="3407"/>
    <cellStyle name="40% - Accent3 5 2 2" xfId="3408"/>
    <cellStyle name="40% - Accent3 50 2" xfId="3409"/>
    <cellStyle name="40% - Accent3 51 2" xfId="3410"/>
    <cellStyle name="40% - Accent3 52 2" xfId="3411"/>
    <cellStyle name="40% - Accent3 53 2" xfId="3412"/>
    <cellStyle name="40% - Accent3 54 2" xfId="3413"/>
    <cellStyle name="40% - Accent3 55 2" xfId="3414"/>
    <cellStyle name="40% - Accent3 56 2" xfId="3415"/>
    <cellStyle name="40% - Accent3 6 3" xfId="3416"/>
    <cellStyle name="40% - Accent3 6 2 2" xfId="3417"/>
    <cellStyle name="40% - Accent3 7 3" xfId="3418"/>
    <cellStyle name="40% - Accent3 7 2 2" xfId="3419"/>
    <cellStyle name="40% - Accent3 8 3" xfId="3420"/>
    <cellStyle name="40% - Accent3 8 2 2" xfId="3421"/>
    <cellStyle name="40% - Accent3 9 3" xfId="3422"/>
    <cellStyle name="40% - Accent3 9 2 2" xfId="3423"/>
    <cellStyle name="40% - Accent4 10 3" xfId="3424"/>
    <cellStyle name="40% - Accent4 10 2 2" xfId="3425"/>
    <cellStyle name="40% - Accent4 11 3" xfId="3426"/>
    <cellStyle name="40% - Accent4 11 2 2" xfId="3427"/>
    <cellStyle name="40% - Accent4 12 2" xfId="3428"/>
    <cellStyle name="40% - Accent4 13 2" xfId="3429"/>
    <cellStyle name="40% - Accent4 14 2" xfId="3430"/>
    <cellStyle name="40% - Accent4 15 2" xfId="3431"/>
    <cellStyle name="40% - Accent4 16 2" xfId="3432"/>
    <cellStyle name="40% - Accent4 17 2" xfId="3433"/>
    <cellStyle name="40% - Accent4 2 7" xfId="3434"/>
    <cellStyle name="40% - Accent4 3 2" xfId="3435"/>
    <cellStyle name="40% - Accent4 36 2" xfId="3436"/>
    <cellStyle name="40% - Accent4 37 2" xfId="3437"/>
    <cellStyle name="40% - Accent4 38 2" xfId="3438"/>
    <cellStyle name="40% - Accent4 39 2" xfId="3439"/>
    <cellStyle name="40% - Accent4 4 3" xfId="3440"/>
    <cellStyle name="40% - Accent4 4 2 2" xfId="3441"/>
    <cellStyle name="40% - Accent4 40 2" xfId="3442"/>
    <cellStyle name="40% - Accent4 41 2" xfId="3443"/>
    <cellStyle name="40% - Accent4 42 2" xfId="3444"/>
    <cellStyle name="40% - Accent4 43 2" xfId="3445"/>
    <cellStyle name="40% - Accent4 44 2" xfId="3446"/>
    <cellStyle name="40% - Accent4 45 2" xfId="3447"/>
    <cellStyle name="40% - Accent4 46 2" xfId="3448"/>
    <cellStyle name="40% - Accent4 47 2" xfId="3449"/>
    <cellStyle name="40% - Accent4 48 2" xfId="3450"/>
    <cellStyle name="40% - Accent4 49 2" xfId="3451"/>
    <cellStyle name="40% - Accent4 5 3" xfId="3452"/>
    <cellStyle name="40% - Accent4 5 2 2" xfId="3453"/>
    <cellStyle name="40% - Accent4 50 2" xfId="3454"/>
    <cellStyle name="40% - Accent4 51 2" xfId="3455"/>
    <cellStyle name="40% - Accent4 52 2" xfId="3456"/>
    <cellStyle name="40% - Accent4 53 2" xfId="3457"/>
    <cellStyle name="40% - Accent4 54 2" xfId="3458"/>
    <cellStyle name="40% - Accent4 55 2" xfId="3459"/>
    <cellStyle name="40% - Accent4 56 2" xfId="3460"/>
    <cellStyle name="40% - Accent4 6 3" xfId="3461"/>
    <cellStyle name="40% - Accent4 6 2 2" xfId="3462"/>
    <cellStyle name="40% - Accent4 7 3" xfId="3463"/>
    <cellStyle name="40% - Accent4 7 2 2" xfId="3464"/>
    <cellStyle name="40% - Accent4 8 3" xfId="3465"/>
    <cellStyle name="40% - Accent4 8 2 2" xfId="3466"/>
    <cellStyle name="40% - Accent4 9 3" xfId="3467"/>
    <cellStyle name="40% - Accent4 9 2 2" xfId="3468"/>
    <cellStyle name="40% - Accent5 10 3" xfId="3469"/>
    <cellStyle name="40% - Accent5 10 2 2" xfId="3470"/>
    <cellStyle name="40% - Accent5 11 3" xfId="3471"/>
    <cellStyle name="40% - Accent5 11 2 2" xfId="3472"/>
    <cellStyle name="40% - Accent5 12 2" xfId="3473"/>
    <cellStyle name="40% - Accent5 13 2" xfId="3474"/>
    <cellStyle name="40% - Accent5 14 2" xfId="3475"/>
    <cellStyle name="40% - Accent5 15 2" xfId="3476"/>
    <cellStyle name="40% - Accent5 16 2" xfId="3477"/>
    <cellStyle name="40% - Accent5 17 2" xfId="3478"/>
    <cellStyle name="40% - Accent5 2 7" xfId="3479"/>
    <cellStyle name="40% - Accent5 3 2" xfId="3480"/>
    <cellStyle name="40% - Accent5 36 2" xfId="3481"/>
    <cellStyle name="40% - Accent5 37 2" xfId="3482"/>
    <cellStyle name="40% - Accent5 38 2" xfId="3483"/>
    <cellStyle name="40% - Accent5 39 2" xfId="3484"/>
    <cellStyle name="40% - Accent5 4 3" xfId="3485"/>
    <cellStyle name="40% - Accent5 4 2 2" xfId="3486"/>
    <cellStyle name="40% - Accent5 40 2" xfId="3487"/>
    <cellStyle name="40% - Accent5 41 2" xfId="3488"/>
    <cellStyle name="40% - Accent5 42 2" xfId="3489"/>
    <cellStyle name="40% - Accent5 43 2" xfId="3490"/>
    <cellStyle name="40% - Accent5 44 2" xfId="3491"/>
    <cellStyle name="40% - Accent5 45 2" xfId="3492"/>
    <cellStyle name="40% - Accent5 46 2" xfId="3493"/>
    <cellStyle name="40% - Accent5 47 2" xfId="3494"/>
    <cellStyle name="40% - Accent5 48 2" xfId="3495"/>
    <cellStyle name="40% - Accent5 49 2" xfId="3496"/>
    <cellStyle name="40% - Accent5 5 3" xfId="3497"/>
    <cellStyle name="40% - Accent5 5 2 2" xfId="3498"/>
    <cellStyle name="40% - Accent5 50 2" xfId="3499"/>
    <cellStyle name="40% - Accent5 51 2" xfId="3500"/>
    <cellStyle name="40% - Accent5 52 2" xfId="3501"/>
    <cellStyle name="40% - Accent5 53 2" xfId="3502"/>
    <cellStyle name="40% - Accent5 54 2" xfId="3503"/>
    <cellStyle name="40% - Accent5 55 2" xfId="3504"/>
    <cellStyle name="40% - Accent5 56 2" xfId="3505"/>
    <cellStyle name="40% - Accent5 6 3" xfId="3506"/>
    <cellStyle name="40% - Accent5 6 2 2" xfId="3507"/>
    <cellStyle name="40% - Accent5 7 3" xfId="3508"/>
    <cellStyle name="40% - Accent5 7 2 2" xfId="3509"/>
    <cellStyle name="40% - Accent5 8 3" xfId="3510"/>
    <cellStyle name="40% - Accent5 8 2 2" xfId="3511"/>
    <cellStyle name="40% - Accent5 9 3" xfId="3512"/>
    <cellStyle name="40% - Accent5 9 2 2" xfId="3513"/>
    <cellStyle name="40% - Accent6 10 3" xfId="3514"/>
    <cellStyle name="40% - Accent6 10 2 2" xfId="3515"/>
    <cellStyle name="40% - Accent6 11 3" xfId="3516"/>
    <cellStyle name="40% - Accent6 11 2 2" xfId="3517"/>
    <cellStyle name="40% - Accent6 12 2" xfId="3518"/>
    <cellStyle name="40% - Accent6 13 2" xfId="3519"/>
    <cellStyle name="40% - Accent6 14 2" xfId="3520"/>
    <cellStyle name="40% - Accent6 15 2" xfId="3521"/>
    <cellStyle name="40% - Accent6 16 2" xfId="3522"/>
    <cellStyle name="40% - Accent6 17 2" xfId="3523"/>
    <cellStyle name="40% - Accent6 2 7" xfId="3524"/>
    <cellStyle name="40% - Accent6 3 2" xfId="3525"/>
    <cellStyle name="40% - Accent6 36 2" xfId="3526"/>
    <cellStyle name="40% - Accent6 37 2" xfId="3527"/>
    <cellStyle name="40% - Accent6 38 2" xfId="3528"/>
    <cellStyle name="40% - Accent6 39 2" xfId="3529"/>
    <cellStyle name="40% - Accent6 4 3" xfId="3530"/>
    <cellStyle name="40% - Accent6 4 2 2" xfId="3531"/>
    <cellStyle name="40% - Accent6 40 2" xfId="3532"/>
    <cellStyle name="40% - Accent6 41 2" xfId="3533"/>
    <cellStyle name="40% - Accent6 42 2" xfId="3534"/>
    <cellStyle name="40% - Accent6 43 2" xfId="3535"/>
    <cellStyle name="40% - Accent6 44 2" xfId="3536"/>
    <cellStyle name="40% - Accent6 45 2" xfId="3537"/>
    <cellStyle name="40% - Accent6 46 2" xfId="3538"/>
    <cellStyle name="40% - Accent6 47 2" xfId="3539"/>
    <cellStyle name="40% - Accent6 48 2" xfId="3540"/>
    <cellStyle name="40% - Accent6 49 2" xfId="3541"/>
    <cellStyle name="40% - Accent6 5 3" xfId="3542"/>
    <cellStyle name="40% - Accent6 5 2 2" xfId="3543"/>
    <cellStyle name="40% - Accent6 50 2" xfId="3544"/>
    <cellStyle name="40% - Accent6 51 2" xfId="3545"/>
    <cellStyle name="40% - Accent6 52 2" xfId="3546"/>
    <cellStyle name="40% - Accent6 53 2" xfId="3547"/>
    <cellStyle name="40% - Accent6 54 2" xfId="3548"/>
    <cellStyle name="40% - Accent6 55 2" xfId="3549"/>
    <cellStyle name="40% - Accent6 56 2" xfId="3550"/>
    <cellStyle name="40% - Accent6 6 3" xfId="3551"/>
    <cellStyle name="40% - Accent6 6 2 2" xfId="3552"/>
    <cellStyle name="40% - Accent6 7 3" xfId="3553"/>
    <cellStyle name="40% - Accent6 7 2 2" xfId="3554"/>
    <cellStyle name="40% - Accent6 8 3" xfId="3555"/>
    <cellStyle name="40% - Accent6 8 2 2" xfId="3556"/>
    <cellStyle name="40% - Accent6 9 3" xfId="3557"/>
    <cellStyle name="40% - Accent6 9 2 2" xfId="3558"/>
    <cellStyle name="Comma 5 2 2" xfId="3559"/>
    <cellStyle name="Normal 2 2 2 4" xfId="3560"/>
    <cellStyle name="Normal 2 2 3 2" xfId="3561"/>
    <cellStyle name="Normal 8 2 2" xfId="3562"/>
    <cellStyle name="Note 10 3" xfId="3563"/>
    <cellStyle name="Note 10 2 2" xfId="3564"/>
    <cellStyle name="Note 11 3" xfId="3565"/>
    <cellStyle name="Note 11 2 2" xfId="3566"/>
    <cellStyle name="Note 12 2" xfId="3567"/>
    <cellStyle name="Note 13 2" xfId="3568"/>
    <cellStyle name="Note 14 2" xfId="3569"/>
    <cellStyle name="Note 15 2" xfId="3570"/>
    <cellStyle name="Note 16 2" xfId="3571"/>
    <cellStyle name="Note 17 2" xfId="3572"/>
    <cellStyle name="Note 2 8" xfId="3573"/>
    <cellStyle name="Note 3 2" xfId="3574"/>
    <cellStyle name="Note 37 2" xfId="3575"/>
    <cellStyle name="Note 38 2" xfId="3576"/>
    <cellStyle name="Note 39 2" xfId="3577"/>
    <cellStyle name="Note 4 3" xfId="3578"/>
    <cellStyle name="Note 4 2 2" xfId="3579"/>
    <cellStyle name="Note 40 2" xfId="3580"/>
    <cellStyle name="Note 41 2" xfId="3581"/>
    <cellStyle name="Note 42 2" xfId="3582"/>
    <cellStyle name="Note 43 2" xfId="3583"/>
    <cellStyle name="Note 44 2" xfId="3584"/>
    <cellStyle name="Note 45 2" xfId="3585"/>
    <cellStyle name="Note 46 2" xfId="3586"/>
    <cellStyle name="Note 47 2" xfId="3587"/>
    <cellStyle name="Note 48 2" xfId="3588"/>
    <cellStyle name="Note 49 2" xfId="3589"/>
    <cellStyle name="Note 5 3" xfId="3590"/>
    <cellStyle name="Note 5 2 2" xfId="3591"/>
    <cellStyle name="Note 50 2" xfId="3592"/>
    <cellStyle name="Note 51 2" xfId="3593"/>
    <cellStyle name="Note 52 2" xfId="3594"/>
    <cellStyle name="Note 53 2" xfId="3595"/>
    <cellStyle name="Note 54 2" xfId="3596"/>
    <cellStyle name="Note 55 2" xfId="3597"/>
    <cellStyle name="Note 56 2" xfId="3598"/>
    <cellStyle name="Note 57 2" xfId="3599"/>
    <cellStyle name="Note 6 3" xfId="3600"/>
    <cellStyle name="Note 6 2 2" xfId="3601"/>
    <cellStyle name="Note 7 3" xfId="3602"/>
    <cellStyle name="Note 7 2 2" xfId="3603"/>
    <cellStyle name="Note 8 3" xfId="3604"/>
    <cellStyle name="Note 8 2 2" xfId="3605"/>
    <cellStyle name="Note 9 3" xfId="3606"/>
    <cellStyle name="Note 9 2 2" xfId="3607"/>
    <cellStyle name="Comma 17 3 3" xfId="3608"/>
    <cellStyle name="Normal 12 3 3" xfId="3609"/>
    <cellStyle name="Percent 3 2 2" xfId="3610"/>
    <cellStyle name="Comma 16 2 2 2" xfId="3611"/>
    <cellStyle name="Comma 17 3 2 2" xfId="3612"/>
    <cellStyle name="Normal 12 3 2 2" xfId="3613"/>
    <cellStyle name="Percent 3 3 2" xfId="3614"/>
    <cellStyle name="Comma 16 2 3 2" xfId="3615"/>
    <cellStyle name="Normal 2 3 4" xfId="3616"/>
  </cellStyles>
  <dxfs count="310">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externalLink" Target="externalLinks/externalLink1.xml" /><Relationship Id="rId12" Type="http://schemas.openxmlformats.org/officeDocument/2006/relationships/externalLink" Target="externalLinks/externalLink2.xml" /><Relationship Id="rId10" Type="http://schemas.openxmlformats.org/officeDocument/2006/relationships/customXml" Target="../customXml/item3.xml" /><Relationship Id="rId7" Type="http://schemas.openxmlformats.org/officeDocument/2006/relationships/sharedStrings" Target="sharedStrings.xml" /><Relationship Id="rId3" Type="http://schemas.openxmlformats.org/officeDocument/2006/relationships/worksheet" Target="worksheets/sheet1.xml" /><Relationship Id="rId6" Type="http://schemas.openxmlformats.org/officeDocument/2006/relationships/worksheet" Target="worksheets/sheet4.xml" /><Relationship Id="rId4" Type="http://schemas.openxmlformats.org/officeDocument/2006/relationships/worksheet" Target="worksheets/sheet2.xml" /><Relationship Id="rId1" Type="http://schemas.openxmlformats.org/officeDocument/2006/relationships/theme" Target="theme/theme1.xml" /><Relationship Id="rId5" Type="http://schemas.openxmlformats.org/officeDocument/2006/relationships/worksheet" Target="worksheets/sheet3.xml" /><Relationship Id="rId2" Type="http://schemas.openxmlformats.org/officeDocument/2006/relationships/styles" Target="styles.xml" /><Relationship Id="rId9" Type="http://schemas.openxmlformats.org/officeDocument/2006/relationships/customXml" Target="../customXml/item2.xml" /><Relationship Id="rId8" Type="http://schemas.openxmlformats.org/officeDocument/2006/relationships/customXml" Target="../customXml/item1.xml" /><Relationship Id="rId13" Type="http://schemas.openxmlformats.org/officeDocument/2006/relationships/calcChain" Target="calcChain.xml" /></Relationships>
</file>

<file path=xl/drawings/_rels/vmlDrawing1.vml.rels><?xml version="1.0" encoding="UTF-8" standalone="yes"?><Relationships xmlns="http://schemas.openxmlformats.org/package/2006/relationships"><Relationship Id="rId1" Type="http://schemas.openxmlformats.org/officeDocument/2006/relationships/image" Target="../media/image2.png" /></Relationships>
</file>

<file path=xl/drawings/_rels/vmlDrawing2.vml.rels><?xml version="1.0" encoding="UTF-8" standalone="yes"?><Relationships xmlns="http://schemas.openxmlformats.org/package/2006/relationships"><Relationship Id="rId1" Type="http://schemas.openxmlformats.org/officeDocument/2006/relationships/image" Target="../media/image2.png" /></Relationships>
</file>

<file path=xl/drawings/_rels/vmlDrawing3.vml.rels><?xml version="1.0" encoding="UTF-8" standalone="yes"?><Relationships xmlns="http://schemas.openxmlformats.org/package/2006/relationships"><Relationship Id="rId1" Type="http://schemas.openxmlformats.org/officeDocument/2006/relationships/image" Target="../media/image2.png" /></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E:\home\Users\User\AppData\Local\Microsoft\Windows\Temporary%20Internet%20Files\OLK584D\PL%20theo%20phuong%20an%20chi%20Hang%20duyet\Phieu%20tinh%20gia_dinh%20kem%20Pl.xlsx" TargetMode="External" /></Relationships>
</file>

<file path=xl/externalLinks/_rels/externalLink2.xml.rels><?xml version="1.0" encoding="UTF-8" standalone="yes"?><Relationships xmlns="http://schemas.openxmlformats.org/package/2006/relationships"><Relationship Id="rId1" Type="http://schemas.openxmlformats.org/officeDocument/2006/relationships/externalLinkPath" Target="/Users/phuong.trinh/Documents/H&#272;MB%20VP&#272;/File%20Merge%20H&#272;MB%20Golden%20Point.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TTHD Goc"/>
      <sheetName val="TTHD Loc"/>
      <sheetName val="HDVV"/>
      <sheetName val="HDCPI"/>
      <sheetName val="HD CPI( MB)"/>
      <sheetName val="HD CPI (VV)"/>
      <sheetName val="Tinh lai gia HDMB CPI"/>
      <sheetName val="PTG HDMB CPI"/>
      <sheetName val="Tinh lai gia cua HDVV CPI"/>
      <sheetName val="Tongthu(16.05)"/>
      <sheetName val="PTG HDVV CPI"/>
      <sheetName val="Không xóa 1"/>
      <sheetName val="TTHD_Goc2"/>
      <sheetName val="TTHD_Loc2"/>
      <sheetName val="HD_CPI(_MB)2"/>
      <sheetName val="HD_CPI_(VV)2"/>
      <sheetName val="Tinh_lai_gia_HDMB_CPI2"/>
      <sheetName val="PTG_HDMB_CPI2"/>
      <sheetName val="Tinh_lai_gia_cua_HDVV_CPI2"/>
      <sheetName val="Tongthu(16_05)2"/>
      <sheetName val="PTG_HDVV_CPI2"/>
      <sheetName val="TTHD_Goc1"/>
      <sheetName val="TTHD_Loc1"/>
      <sheetName val="HD_CPI(_MB)1"/>
      <sheetName val="HD_CPI_(VV)1"/>
      <sheetName val="Tinh_lai_gia_HDMB_CPI1"/>
      <sheetName val="PTG_HDMB_CPI1"/>
      <sheetName val="Tinh_lai_gia_cua_HDVV_CPI1"/>
      <sheetName val="Tongthu(16_05)1"/>
      <sheetName val="PTG_HDVV_CPI1"/>
      <sheetName val="TTHD_Goc"/>
      <sheetName val="TTHD_Loc"/>
      <sheetName val="HD_CPI(_MB)"/>
      <sheetName val="HD_CPI_(VV)"/>
      <sheetName val="Tinh_lai_gia_HDMB_CPI"/>
      <sheetName val="PTG_HDMB_CPI"/>
      <sheetName val="Tinh_lai_gia_cua_HDVV_CPI"/>
      <sheetName val="Tongthu(16_05)"/>
      <sheetName val="PTG_HDVV_CPI"/>
      <sheetName val="TTHD_Goc4"/>
      <sheetName val="TTHD_Loc4"/>
      <sheetName val="HD_CPI(_MB)4"/>
      <sheetName val="HD_CPI_(VV)4"/>
      <sheetName val="Tinh_lai_gia_HDMB_CPI4"/>
      <sheetName val="PTG_HDMB_CPI4"/>
      <sheetName val="Tinh_lai_gia_cua_HDVV_CPI4"/>
      <sheetName val="Tongthu(16_05)4"/>
      <sheetName val="PTG_HDVV_CPI4"/>
      <sheetName val="TTHD_Goc3"/>
      <sheetName val="TTHD_Loc3"/>
      <sheetName val="HD_CPI(_MB)3"/>
      <sheetName val="HD_CPI_(VV)3"/>
      <sheetName val="Tinh_lai_gia_HDMB_CPI3"/>
      <sheetName val="PTG_HDMB_CPI3"/>
      <sheetName val="Tinh_lai_gia_cua_HDVV_CPI3"/>
      <sheetName val="Tongthu(16_05)3"/>
      <sheetName val="PTG_HDVV_CPI3"/>
      <sheetName val="TTHD_Goc5"/>
      <sheetName val="TTHD_Loc5"/>
      <sheetName val="HD_CPI(_MB)5"/>
      <sheetName val="HD_CPI_(VV)5"/>
      <sheetName val="Tinh_lai_gia_HDMB_CPI5"/>
      <sheetName val="PTG_HDMB_CPI5"/>
      <sheetName val="Tinh_lai_gia_cua_HDVV_CPI5"/>
      <sheetName val="Tongthu(16_05)5"/>
      <sheetName val="PTG_HDVV_CPI5"/>
      <sheetName val="TTHD_Goc6"/>
      <sheetName val="TTHD_Loc6"/>
      <sheetName val="HD_CPI(_MB)6"/>
      <sheetName val="HD_CPI_(VV)6"/>
      <sheetName val="Tinh_lai_gia_HDMB_CPI6"/>
      <sheetName val="PTG_HDMB_CPI6"/>
      <sheetName val="Tinh_lai_gia_cua_HDVV_CPI6"/>
      <sheetName val="Tongthu(16_05)6"/>
      <sheetName val="PTG_HDVV_CPI6"/>
      <sheetName val="TTHD_Goc19"/>
      <sheetName val="TTHD_Loc19"/>
      <sheetName val="HD_CPI(_MB)19"/>
      <sheetName val="HD_CPI_(VV)19"/>
      <sheetName val="Tinh_lai_gia_HDMB_CPI19"/>
      <sheetName val="PTG_HDMB_CPI19"/>
      <sheetName val="Tinh_lai_gia_cua_HDVV_CPI19"/>
      <sheetName val="Tongthu(16_05)19"/>
      <sheetName val="PTG_HDVV_CPI19"/>
      <sheetName val="TTHD_Goc18"/>
      <sheetName val="TTHD_Loc18"/>
      <sheetName val="HD_CPI(_MB)18"/>
      <sheetName val="HD_CPI_(VV)18"/>
      <sheetName val="Tinh_lai_gia_HDMB_CPI18"/>
      <sheetName val="PTG_HDMB_CPI18"/>
      <sheetName val="Tinh_lai_gia_cua_HDVV_CPI18"/>
      <sheetName val="Tongthu(16_05)18"/>
      <sheetName val="PTG_HDVV_CPI18"/>
      <sheetName val="TTHD_Goc16"/>
      <sheetName val="TTHD_Loc16"/>
      <sheetName val="HD_CPI(_MB)16"/>
      <sheetName val="HD_CPI_(VV)16"/>
      <sheetName val="Tinh_lai_gia_HDMB_CPI16"/>
      <sheetName val="PTG_HDMB_CPI16"/>
      <sheetName val="Tinh_lai_gia_cua_HDVV_CPI16"/>
      <sheetName val="Tongthu(16_05)16"/>
      <sheetName val="PTG_HDVV_CPI16"/>
      <sheetName val="TTHD_Goc15"/>
      <sheetName val="TTHD_Loc15"/>
      <sheetName val="HD_CPI(_MB)15"/>
      <sheetName val="HD_CPI_(VV)15"/>
      <sheetName val="Tinh_lai_gia_HDMB_CPI15"/>
      <sheetName val="PTG_HDMB_CPI15"/>
      <sheetName val="Tinh_lai_gia_cua_HDVV_CPI15"/>
      <sheetName val="Tongthu(16_05)15"/>
      <sheetName val="PTG_HDVV_CPI15"/>
      <sheetName val="TTHD_Goc7"/>
      <sheetName val="TTHD_Loc7"/>
      <sheetName val="HD_CPI(_MB)7"/>
      <sheetName val="HD_CPI_(VV)7"/>
      <sheetName val="Tinh_lai_gia_HDMB_CPI7"/>
      <sheetName val="PTG_HDMB_CPI7"/>
      <sheetName val="Tinh_lai_gia_cua_HDVV_CPI7"/>
      <sheetName val="Tongthu(16_05)7"/>
      <sheetName val="PTG_HDVV_CPI7"/>
      <sheetName val="TTHD_Goc10"/>
      <sheetName val="TTHD_Loc10"/>
      <sheetName val="HD_CPI(_MB)10"/>
      <sheetName val="HD_CPI_(VV)10"/>
      <sheetName val="Tinh_lai_gia_HDMB_CPI10"/>
      <sheetName val="PTG_HDMB_CPI10"/>
      <sheetName val="Tinh_lai_gia_cua_HDVV_CPI10"/>
      <sheetName val="Tongthu(16_05)10"/>
      <sheetName val="PTG_HDVV_CPI10"/>
      <sheetName val="TTHD_Goc8"/>
      <sheetName val="TTHD_Loc8"/>
      <sheetName val="HD_CPI(_MB)8"/>
      <sheetName val="HD_CPI_(VV)8"/>
      <sheetName val="Tinh_lai_gia_HDMB_CPI8"/>
      <sheetName val="PTG_HDMB_CPI8"/>
      <sheetName val="Tinh_lai_gia_cua_HDVV_CPI8"/>
      <sheetName val="Tongthu(16_05)8"/>
      <sheetName val="PTG_HDVV_CPI8"/>
      <sheetName val="TTHD_Goc9"/>
      <sheetName val="TTHD_Loc9"/>
      <sheetName val="HD_CPI(_MB)9"/>
      <sheetName val="HD_CPI_(VV)9"/>
      <sheetName val="Tinh_lai_gia_HDMB_CPI9"/>
      <sheetName val="PTG_HDMB_CPI9"/>
      <sheetName val="Tinh_lai_gia_cua_HDVV_CPI9"/>
      <sheetName val="Tongthu(16_05)9"/>
      <sheetName val="PTG_HDVV_CPI9"/>
      <sheetName val="TTHD_Goc11"/>
      <sheetName val="TTHD_Loc11"/>
      <sheetName val="HD_CPI(_MB)11"/>
      <sheetName val="HD_CPI_(VV)11"/>
      <sheetName val="Tinh_lai_gia_HDMB_CPI11"/>
      <sheetName val="PTG_HDMB_CPI11"/>
      <sheetName val="Tinh_lai_gia_cua_HDVV_CPI11"/>
      <sheetName val="Tongthu(16_05)11"/>
      <sheetName val="PTG_HDVV_CPI11"/>
      <sheetName val="TTHD_Goc13"/>
      <sheetName val="TTHD_Loc13"/>
      <sheetName val="HD_CPI(_MB)13"/>
      <sheetName val="HD_CPI_(VV)13"/>
      <sheetName val="Tinh_lai_gia_HDMB_CPI13"/>
      <sheetName val="PTG_HDMB_CPI13"/>
      <sheetName val="Tinh_lai_gia_cua_HDVV_CPI13"/>
      <sheetName val="Tongthu(16_05)13"/>
      <sheetName val="PTG_HDVV_CPI13"/>
      <sheetName val="TTHD_Goc12"/>
      <sheetName val="TTHD_Loc12"/>
      <sheetName val="HD_CPI(_MB)12"/>
      <sheetName val="HD_CPI_(VV)12"/>
      <sheetName val="Tinh_lai_gia_HDMB_CPI12"/>
      <sheetName val="PTG_HDMB_CPI12"/>
      <sheetName val="Tinh_lai_gia_cua_HDVV_CPI12"/>
      <sheetName val="Tongthu(16_05)12"/>
      <sheetName val="PTG_HDVV_CPI12"/>
      <sheetName val="TTHD_Goc14"/>
      <sheetName val="TTHD_Loc14"/>
      <sheetName val="HD_CPI(_MB)14"/>
      <sheetName val="HD_CPI_(VV)14"/>
      <sheetName val="Tinh_lai_gia_HDMB_CPI14"/>
      <sheetName val="PTG_HDMB_CPI14"/>
      <sheetName val="Tinh_lai_gia_cua_HDVV_CPI14"/>
      <sheetName val="Tongthu(16_05)14"/>
      <sheetName val="PTG_HDVV_CPI14"/>
      <sheetName val="TTHD_Goc17"/>
      <sheetName val="TTHD_Loc17"/>
      <sheetName val="HD_CPI(_MB)17"/>
      <sheetName val="HD_CPI_(VV)17"/>
      <sheetName val="Tinh_lai_gia_HDMB_CPI17"/>
      <sheetName val="PTG_HDMB_CPI17"/>
      <sheetName val="Tinh_lai_gia_cua_HDVV_CPI17"/>
      <sheetName val="Tongthu(16_05)17"/>
      <sheetName val="PTG_HDVV_CPI17"/>
      <sheetName val="TTHD_Goc20"/>
      <sheetName val="TTHD_Loc20"/>
      <sheetName val="HD_CPI(_MB)20"/>
      <sheetName val="HD_CPI_(VV)20"/>
      <sheetName val="Tinh_lai_gia_HDMB_CPI20"/>
      <sheetName val="PTG_HDMB_CPI20"/>
      <sheetName val="Tinh_lai_gia_cua_HDVV_CPI20"/>
      <sheetName val="Tongthu(16_05)20"/>
      <sheetName val="PTG_HDVV_CPI20"/>
      <sheetName val="TTHD_Goc21"/>
      <sheetName val="TTHD_Loc21"/>
      <sheetName val="HD_CPI(_MB)21"/>
      <sheetName val="HD_CPI_(VV)21"/>
      <sheetName val="Tinh_lai_gia_HDMB_CPI21"/>
      <sheetName val="PTG_HDMB_CPI21"/>
      <sheetName val="Tinh_lai_gia_cua_HDVV_CPI21"/>
      <sheetName val="Tongthu(16_05)21"/>
      <sheetName val="PTG_HDVV_CPI21"/>
      <sheetName val="TTHD_Goc23"/>
      <sheetName val="TTHD_Loc23"/>
      <sheetName val="HD_CPI(_MB)23"/>
      <sheetName val="HD_CPI_(VV)23"/>
      <sheetName val="Tinh_lai_gia_HDMB_CPI23"/>
      <sheetName val="PTG_HDMB_CPI23"/>
      <sheetName val="Tinh_lai_gia_cua_HDVV_CPI23"/>
      <sheetName val="Tongthu(16_05)23"/>
      <sheetName val="PTG_HDVV_CPI23"/>
      <sheetName val="TTHD_Goc22"/>
      <sheetName val="TTHD_Loc22"/>
      <sheetName val="HD_CPI(_MB)22"/>
      <sheetName val="HD_CPI_(VV)22"/>
      <sheetName val="Tinh_lai_gia_HDMB_CPI22"/>
      <sheetName val="PTG_HDMB_CPI22"/>
      <sheetName val="Tinh_lai_gia_cua_HDVV_CPI22"/>
      <sheetName val="Tongthu(16_05)22"/>
      <sheetName val="PTG_HDVV_CPI22"/>
      <sheetName val="TTHD_Goc24"/>
      <sheetName val="TTHD_Loc24"/>
      <sheetName val="HD_CPI(_MB)24"/>
      <sheetName val="HD_CPI_(VV)24"/>
      <sheetName val="Tinh_lai_gia_HDMB_CPI24"/>
      <sheetName val="PTG_HDMB_CPI24"/>
      <sheetName val="Tinh_lai_gia_cua_HDVV_CPI24"/>
      <sheetName val="Tongthu(16_05)24"/>
      <sheetName val="PTG_HDVV_CPI24"/>
      <sheetName val="TTHD_Goc25"/>
      <sheetName val="TTHD_Loc25"/>
      <sheetName val="HD_CPI(_MB)25"/>
      <sheetName val="HD_CPI_(VV)25"/>
      <sheetName val="Tinh_lai_gia_HDMB_CPI25"/>
      <sheetName val="PTG_HDMB_CPI25"/>
      <sheetName val="Tinh_lai_gia_cua_HDVV_CPI25"/>
      <sheetName val="Tongthu(16_05)25"/>
      <sheetName val="PTG_HDVV_CPI25"/>
      <sheetName val="TTHD_Goc26"/>
      <sheetName val="TTHD_Loc26"/>
      <sheetName val="HD_CPI(_MB)26"/>
      <sheetName val="HD_CPI_(VV)26"/>
      <sheetName val="Tinh_lai_gia_HDMB_CPI26"/>
      <sheetName val="PTG_HDMB_CPI26"/>
      <sheetName val="Tinh_lai_gia_cua_HDVV_CPI26"/>
      <sheetName val="Tongthu(16_05)26"/>
      <sheetName val="PTG_HDVV_CPI26"/>
      <sheetName val="TTHD_Goc27"/>
      <sheetName val="TTHD_Loc27"/>
      <sheetName val="HD_CPI(_MB)27"/>
      <sheetName val="HD_CPI_(VV)27"/>
      <sheetName val="Tinh_lai_gia_HDMB_CPI27"/>
      <sheetName val="PTG_HDMB_CPI27"/>
      <sheetName val="Tinh_lai_gia_cua_HDVV_CPI27"/>
      <sheetName val="Tongthu(16_05)27"/>
      <sheetName val="PTG_HDVV_CPI27"/>
      <sheetName val="TTHD_Goc28"/>
      <sheetName val="TTHD_Loc28"/>
      <sheetName val="HD_CPI(_MB)28"/>
      <sheetName val="HD_CPI_(VV)28"/>
      <sheetName val="Tinh_lai_gia_HDMB_CPI28"/>
      <sheetName val="PTG_HDMB_CPI28"/>
      <sheetName val="Tinh_lai_gia_cua_HDVV_CPI28"/>
      <sheetName val="Tongthu(16_05)28"/>
      <sheetName val="PTG_HDVV_CPI28"/>
      <sheetName val="TTHD_Goc29"/>
      <sheetName val="TTHD_Loc29"/>
      <sheetName val="HD_CPI(_MB)29"/>
      <sheetName val="HD_CPI_(VV)29"/>
      <sheetName val="Tinh_lai_gia_HDMB_CPI29"/>
      <sheetName val="PTG_HDMB_CPI29"/>
      <sheetName val="Tinh_lai_gia_cua_HDVV_CPI29"/>
      <sheetName val="Tongthu(16_05)29"/>
      <sheetName val="PTG_HDVV_CPI29"/>
      <sheetName val="TTHD_Goc30"/>
      <sheetName val="TTHD_Loc30"/>
      <sheetName val="HD_CPI(_MB)30"/>
      <sheetName val="HD_CPI_(VV)30"/>
      <sheetName val="Tinh_lai_gia_HDMB_CPI30"/>
      <sheetName val="PTG_HDMB_CPI30"/>
      <sheetName val="Tinh_lai_gia_cua_HDVV_CPI30"/>
      <sheetName val="Tongthu(16_05)30"/>
      <sheetName val="PTG_HDVV_CPI30"/>
      <sheetName val="Droplist"/>
      <sheetName val="Không_xóa_1"/>
      <sheetName val="Không_xóa_11"/>
      <sheetName val="Không_xóa_12"/>
      <sheetName val="Sheet1"/>
    </sheetNames>
    <sheetDataSet>
      <sheetData sheetId="0"/>
      <sheetData sheetId="1"/>
      <sheetData sheetId="2"/>
      <sheetData sheetId="3"/>
      <sheetData sheetId="4"/>
      <sheetData sheetId="5"/>
      <sheetData sheetId="6">
        <row r="8">
          <cell r="C8" t="str">
            <v>R10601</v>
          </cell>
        </row>
        <row r="9">
          <cell r="C9" t="str">
            <v>R10615</v>
          </cell>
        </row>
        <row r="10">
          <cell r="C10" t="str">
            <v>R10625</v>
          </cell>
        </row>
        <row r="11">
          <cell r="C11" t="str">
            <v>R10715</v>
          </cell>
        </row>
        <row r="12">
          <cell r="C12" t="str">
            <v>R10725</v>
          </cell>
        </row>
        <row r="13">
          <cell r="C13" t="str">
            <v>R10726</v>
          </cell>
        </row>
        <row r="14">
          <cell r="C14" t="str">
            <v>R10812.</v>
          </cell>
        </row>
        <row r="15">
          <cell r="C15" t="str">
            <v>R11006</v>
          </cell>
        </row>
        <row r="16">
          <cell r="C16" t="str">
            <v>R11017</v>
          </cell>
        </row>
        <row r="17">
          <cell r="C17" t="str">
            <v>R11023</v>
          </cell>
        </row>
        <row r="18">
          <cell r="C18" t="str">
            <v>R11025</v>
          </cell>
        </row>
        <row r="19">
          <cell r="C19" t="str">
            <v>R112A04</v>
          </cell>
        </row>
        <row r="20">
          <cell r="C20" t="str">
            <v>R112A06</v>
          </cell>
        </row>
        <row r="21">
          <cell r="C21" t="str">
            <v>R112A09</v>
          </cell>
        </row>
        <row r="22">
          <cell r="C22" t="str">
            <v>R112A10</v>
          </cell>
        </row>
        <row r="23">
          <cell r="C23" t="str">
            <v>R112A12B</v>
          </cell>
        </row>
        <row r="24">
          <cell r="C24" t="str">
            <v>R112A25</v>
          </cell>
        </row>
        <row r="25">
          <cell r="C25" t="str">
            <v>R112A26</v>
          </cell>
        </row>
        <row r="26">
          <cell r="C26" t="str">
            <v>R11511</v>
          </cell>
        </row>
        <row r="27">
          <cell r="C27" t="str">
            <v>R11819</v>
          </cell>
        </row>
        <row r="28">
          <cell r="C28" t="str">
            <v>R11904</v>
          </cell>
        </row>
        <row r="29">
          <cell r="C29" t="str">
            <v>R11927</v>
          </cell>
        </row>
        <row r="30">
          <cell r="C30" t="str">
            <v>R12104</v>
          </cell>
        </row>
        <row r="31">
          <cell r="C31" t="str">
            <v>R12115</v>
          </cell>
        </row>
        <row r="32">
          <cell r="C32" t="str">
            <v>R12122</v>
          </cell>
        </row>
        <row r="33">
          <cell r="C33" t="str">
            <v>R12415</v>
          </cell>
        </row>
        <row r="34">
          <cell r="C34" t="str">
            <v>R12423</v>
          </cell>
        </row>
        <row r="35">
          <cell r="C35" t="str">
            <v>R12430</v>
          </cell>
        </row>
        <row r="36">
          <cell r="C36" t="str">
            <v>R12515</v>
          </cell>
        </row>
        <row r="37">
          <cell r="C37" t="str">
            <v>R12818</v>
          </cell>
        </row>
        <row r="38">
          <cell r="C38" t="str">
            <v>R12910</v>
          </cell>
        </row>
        <row r="39">
          <cell r="C39" t="str">
            <v>R12912B</v>
          </cell>
        </row>
        <row r="40">
          <cell r="C40" t="str">
            <v>R13012B</v>
          </cell>
        </row>
        <row r="41">
          <cell r="C41" t="str">
            <v>R13025A</v>
          </cell>
        </row>
        <row r="42">
          <cell r="C42" t="str">
            <v>R13206B</v>
          </cell>
        </row>
        <row r="43">
          <cell r="C43" t="str">
            <v>R13208</v>
          </cell>
        </row>
        <row r="44">
          <cell r="C44" t="str">
            <v>R13210</v>
          </cell>
        </row>
        <row r="45">
          <cell r="C45" t="str">
            <v>R13212B</v>
          </cell>
        </row>
        <row r="46">
          <cell r="C46" t="str">
            <v>R13326B</v>
          </cell>
        </row>
        <row r="47">
          <cell r="C47" t="str">
            <v>R13422</v>
          </cell>
        </row>
        <row r="48">
          <cell r="C48" t="str">
            <v>R13505B</v>
          </cell>
        </row>
        <row r="49">
          <cell r="C49" t="str">
            <v>R20304</v>
          </cell>
        </row>
        <row r="50">
          <cell r="C50" t="str">
            <v>R20310</v>
          </cell>
        </row>
        <row r="51">
          <cell r="C51" t="str">
            <v>R20312B</v>
          </cell>
        </row>
        <row r="52">
          <cell r="C52" t="str">
            <v>R20323</v>
          </cell>
        </row>
        <row r="53">
          <cell r="C53" t="str">
            <v>R20406</v>
          </cell>
        </row>
        <row r="54">
          <cell r="C54" t="str">
            <v>R20423</v>
          </cell>
        </row>
        <row r="55">
          <cell r="C55" t="str">
            <v>R20512B</v>
          </cell>
        </row>
        <row r="56">
          <cell r="C56" t="str">
            <v>R20516</v>
          </cell>
        </row>
        <row r="57">
          <cell r="C57" t="str">
            <v>R20519</v>
          </cell>
        </row>
        <row r="58">
          <cell r="C58" t="str">
            <v>R20525</v>
          </cell>
        </row>
        <row r="59">
          <cell r="C59" t="str">
            <v>R20604</v>
          </cell>
        </row>
        <row r="60">
          <cell r="C60" t="str">
            <v>R20612B</v>
          </cell>
        </row>
        <row r="61">
          <cell r="C61" t="str">
            <v>R20615</v>
          </cell>
        </row>
        <row r="62">
          <cell r="C62" t="str">
            <v>R20621</v>
          </cell>
        </row>
        <row r="63">
          <cell r="C63" t="str">
            <v>R20623</v>
          </cell>
        </row>
        <row r="64">
          <cell r="C64" t="str">
            <v>R20625</v>
          </cell>
        </row>
        <row r="65">
          <cell r="C65" t="str">
            <v>R20627</v>
          </cell>
        </row>
        <row r="66">
          <cell r="C66" t="str">
            <v>R20704</v>
          </cell>
        </row>
        <row r="67">
          <cell r="C67" t="str">
            <v>R20715</v>
          </cell>
        </row>
        <row r="68">
          <cell r="C68" t="str">
            <v>R20719</v>
          </cell>
        </row>
        <row r="69">
          <cell r="C69" t="str">
            <v>R20817</v>
          </cell>
        </row>
        <row r="70">
          <cell r="C70" t="str">
            <v>R20825</v>
          </cell>
        </row>
        <row r="71">
          <cell r="C71" t="str">
            <v>R20917</v>
          </cell>
        </row>
        <row r="72">
          <cell r="C72" t="str">
            <v>R20919</v>
          </cell>
        </row>
        <row r="73">
          <cell r="C73" t="str">
            <v>R20921</v>
          </cell>
        </row>
        <row r="74">
          <cell r="C74" t="str">
            <v>R20923</v>
          </cell>
        </row>
        <row r="75">
          <cell r="C75" t="str">
            <v>R20925</v>
          </cell>
        </row>
        <row r="76">
          <cell r="C76" t="str">
            <v>R21026</v>
          </cell>
        </row>
        <row r="77">
          <cell r="C77" t="str">
            <v>R21116</v>
          </cell>
        </row>
        <row r="78">
          <cell r="C78" t="str">
            <v>R21119</v>
          </cell>
        </row>
        <row r="79">
          <cell r="C79" t="str">
            <v>R21202</v>
          </cell>
        </row>
        <row r="80">
          <cell r="C80" t="str">
            <v>R21212.</v>
          </cell>
        </row>
        <row r="81">
          <cell r="C81" t="str">
            <v>R21215</v>
          </cell>
        </row>
        <row r="82">
          <cell r="C82" t="str">
            <v>R21225</v>
          </cell>
        </row>
        <row r="83">
          <cell r="C83" t="str">
            <v>R21226</v>
          </cell>
        </row>
        <row r="84">
          <cell r="C84" t="str">
            <v>R212A07</v>
          </cell>
        </row>
        <row r="85">
          <cell r="C85" t="str">
            <v>R212A12B</v>
          </cell>
        </row>
        <row r="86">
          <cell r="C86" t="str">
            <v>R212B05</v>
          </cell>
        </row>
        <row r="87">
          <cell r="C87" t="str">
            <v>R212B23</v>
          </cell>
        </row>
        <row r="88">
          <cell r="C88" t="str">
            <v>R21516</v>
          </cell>
        </row>
        <row r="89">
          <cell r="C89" t="str">
            <v>R21617</v>
          </cell>
        </row>
        <row r="90">
          <cell r="C90" t="str">
            <v>R21723</v>
          </cell>
        </row>
        <row r="91">
          <cell r="C91" t="str">
            <v>R22016</v>
          </cell>
        </row>
        <row r="92">
          <cell r="C92" t="str">
            <v>R22123</v>
          </cell>
        </row>
        <row r="93">
          <cell r="C93" t="str">
            <v>R22212.</v>
          </cell>
        </row>
        <row r="94">
          <cell r="C94" t="str">
            <v>R22302</v>
          </cell>
        </row>
        <row r="95">
          <cell r="C95" t="str">
            <v>R22517</v>
          </cell>
        </row>
        <row r="96">
          <cell r="C96" t="str">
            <v>R22521</v>
          </cell>
        </row>
        <row r="97">
          <cell r="C97" t="str">
            <v>R22525</v>
          </cell>
        </row>
        <row r="98">
          <cell r="C98" t="str">
            <v>R22528</v>
          </cell>
        </row>
        <row r="99">
          <cell r="C99" t="str">
            <v>R22716</v>
          </cell>
        </row>
        <row r="100">
          <cell r="C100" t="str">
            <v>R22719</v>
          </cell>
        </row>
        <row r="101">
          <cell r="C101" t="str">
            <v>R22723</v>
          </cell>
        </row>
        <row r="102">
          <cell r="C102" t="str">
            <v>R22810</v>
          </cell>
        </row>
        <row r="103">
          <cell r="C103" t="str">
            <v>R22819</v>
          </cell>
        </row>
        <row r="104">
          <cell r="C104" t="str">
            <v>R22912B</v>
          </cell>
        </row>
        <row r="105">
          <cell r="C105" t="str">
            <v>R22923</v>
          </cell>
        </row>
        <row r="106">
          <cell r="C106" t="str">
            <v>R23108</v>
          </cell>
        </row>
        <row r="107">
          <cell r="C107" t="str">
            <v>R23123</v>
          </cell>
        </row>
        <row r="108">
          <cell r="C108" t="str">
            <v>R23210</v>
          </cell>
        </row>
        <row r="109">
          <cell r="C109" t="str">
            <v>R23212B</v>
          </cell>
        </row>
        <row r="110">
          <cell r="C110" t="str">
            <v>R23215</v>
          </cell>
        </row>
        <row r="111">
          <cell r="C111" t="str">
            <v>R23315</v>
          </cell>
        </row>
        <row r="112">
          <cell r="C112" t="str">
            <v>R23325A</v>
          </cell>
        </row>
        <row r="113">
          <cell r="C113" t="str">
            <v>R40501</v>
          </cell>
        </row>
        <row r="114">
          <cell r="C114" t="str">
            <v>R40502</v>
          </cell>
        </row>
        <row r="115">
          <cell r="C115" t="str">
            <v>R40503</v>
          </cell>
        </row>
        <row r="116">
          <cell r="C116" t="str">
            <v>R40505</v>
          </cell>
        </row>
        <row r="117">
          <cell r="C117" t="str">
            <v>R40506</v>
          </cell>
        </row>
        <row r="118">
          <cell r="C118" t="str">
            <v>R40509</v>
          </cell>
        </row>
        <row r="119">
          <cell r="C119" t="str">
            <v>R40515</v>
          </cell>
        </row>
        <row r="120">
          <cell r="C120" t="str">
            <v>R40517</v>
          </cell>
        </row>
        <row r="121">
          <cell r="C121" t="str">
            <v>R40518</v>
          </cell>
        </row>
        <row r="122">
          <cell r="C122" t="str">
            <v>R40519</v>
          </cell>
        </row>
        <row r="123">
          <cell r="C123" t="str">
            <v>R40523</v>
          </cell>
        </row>
        <row r="124">
          <cell r="C124" t="str">
            <v>R40525</v>
          </cell>
        </row>
        <row r="125">
          <cell r="C125" t="str">
            <v>R40603</v>
          </cell>
        </row>
        <row r="126">
          <cell r="C126" t="str">
            <v>R40605</v>
          </cell>
        </row>
        <row r="127">
          <cell r="C127" t="str">
            <v>R40606</v>
          </cell>
        </row>
        <row r="128">
          <cell r="C128" t="str">
            <v>R40607</v>
          </cell>
        </row>
        <row r="129">
          <cell r="C129" t="str">
            <v>R40608</v>
          </cell>
        </row>
        <row r="130">
          <cell r="C130" t="str">
            <v>R40611</v>
          </cell>
        </row>
        <row r="131">
          <cell r="C131" t="str">
            <v>R40615</v>
          </cell>
        </row>
        <row r="132">
          <cell r="C132" t="str">
            <v>R40621</v>
          </cell>
        </row>
        <row r="133">
          <cell r="C133" t="str">
            <v>R40622</v>
          </cell>
        </row>
        <row r="134">
          <cell r="C134" t="str">
            <v>R40702</v>
          </cell>
        </row>
        <row r="135">
          <cell r="C135" t="str">
            <v>R40705</v>
          </cell>
        </row>
        <row r="136">
          <cell r="C136" t="str">
            <v>R40708</v>
          </cell>
        </row>
        <row r="137">
          <cell r="C137" t="str">
            <v>R40710</v>
          </cell>
        </row>
        <row r="138">
          <cell r="C138" t="str">
            <v>R40717</v>
          </cell>
        </row>
        <row r="139">
          <cell r="C139" t="str">
            <v>R40718</v>
          </cell>
        </row>
        <row r="140">
          <cell r="C140" t="str">
            <v>R40723</v>
          </cell>
        </row>
        <row r="141">
          <cell r="C141" t="str">
            <v>R40803</v>
          </cell>
        </row>
        <row r="142">
          <cell r="C142" t="str">
            <v>R40805</v>
          </cell>
        </row>
        <row r="143">
          <cell r="C143" t="str">
            <v>R40810</v>
          </cell>
        </row>
        <row r="144">
          <cell r="C144" t="str">
            <v>R40811</v>
          </cell>
        </row>
        <row r="145">
          <cell r="C145" t="str">
            <v>R40812.</v>
          </cell>
        </row>
        <row r="146">
          <cell r="C146" t="str">
            <v>R40812A</v>
          </cell>
        </row>
        <row r="147">
          <cell r="C147" t="str">
            <v>R40815</v>
          </cell>
        </row>
        <row r="148">
          <cell r="C148" t="str">
            <v>R40817</v>
          </cell>
        </row>
        <row r="149">
          <cell r="C149" t="str">
            <v>R40818</v>
          </cell>
        </row>
        <row r="150">
          <cell r="C150" t="str">
            <v>R40819</v>
          </cell>
        </row>
        <row r="151">
          <cell r="C151" t="str">
            <v>R40823</v>
          </cell>
        </row>
        <row r="152">
          <cell r="C152" t="str">
            <v>R40824</v>
          </cell>
        </row>
        <row r="153">
          <cell r="C153" t="str">
            <v>R41004</v>
          </cell>
        </row>
        <row r="154">
          <cell r="C154" t="str">
            <v>R41009</v>
          </cell>
        </row>
        <row r="155">
          <cell r="C155" t="str">
            <v>R41011</v>
          </cell>
        </row>
        <row r="156">
          <cell r="C156" t="str">
            <v>R41016</v>
          </cell>
        </row>
        <row r="157">
          <cell r="C157" t="str">
            <v>R41018</v>
          </cell>
        </row>
        <row r="158">
          <cell r="C158" t="str">
            <v>R41019</v>
          </cell>
        </row>
        <row r="159">
          <cell r="C159" t="str">
            <v>R41020</v>
          </cell>
        </row>
        <row r="160">
          <cell r="C160" t="str">
            <v>R41022</v>
          </cell>
        </row>
        <row r="161">
          <cell r="C161" t="str">
            <v>R41023</v>
          </cell>
        </row>
        <row r="162">
          <cell r="C162" t="str">
            <v>R41024</v>
          </cell>
        </row>
        <row r="163">
          <cell r="C163" t="str">
            <v>R41025</v>
          </cell>
        </row>
        <row r="164">
          <cell r="C164" t="str">
            <v>R41101</v>
          </cell>
        </row>
        <row r="165">
          <cell r="C165" t="str">
            <v>R41102</v>
          </cell>
        </row>
        <row r="166">
          <cell r="C166" t="str">
            <v>R41104</v>
          </cell>
        </row>
        <row r="167">
          <cell r="C167" t="str">
            <v>R41106</v>
          </cell>
        </row>
        <row r="168">
          <cell r="C168" t="str">
            <v>R41109</v>
          </cell>
        </row>
        <row r="169">
          <cell r="C169" t="str">
            <v>R41111</v>
          </cell>
        </row>
        <row r="170">
          <cell r="C170" t="str">
            <v>R41112B</v>
          </cell>
        </row>
        <row r="171">
          <cell r="C171" t="str">
            <v>R41115</v>
          </cell>
        </row>
        <row r="172">
          <cell r="C172" t="str">
            <v>R41122</v>
          </cell>
        </row>
        <row r="173">
          <cell r="C173" t="str">
            <v>R41124</v>
          </cell>
        </row>
        <row r="174">
          <cell r="C174" t="str">
            <v>R41126</v>
          </cell>
        </row>
        <row r="175">
          <cell r="C175" t="str">
            <v>R41201</v>
          </cell>
        </row>
        <row r="176">
          <cell r="C176" t="str">
            <v>R41203</v>
          </cell>
        </row>
        <row r="177">
          <cell r="C177" t="str">
            <v>R41204</v>
          </cell>
        </row>
        <row r="178">
          <cell r="C178" t="str">
            <v>R41205</v>
          </cell>
        </row>
        <row r="179">
          <cell r="C179" t="str">
            <v>R41206</v>
          </cell>
        </row>
        <row r="180">
          <cell r="C180" t="str">
            <v>R41207</v>
          </cell>
        </row>
        <row r="181">
          <cell r="C181" t="str">
            <v>R41210</v>
          </cell>
        </row>
        <row r="182">
          <cell r="C182" t="str">
            <v>R41212A</v>
          </cell>
        </row>
        <row r="183">
          <cell r="C183" t="str">
            <v>R41215</v>
          </cell>
        </row>
        <row r="184">
          <cell r="C184" t="str">
            <v>R41216</v>
          </cell>
        </row>
        <row r="185">
          <cell r="C185" t="str">
            <v>R41217</v>
          </cell>
        </row>
        <row r="186">
          <cell r="C186" t="str">
            <v>R41218</v>
          </cell>
        </row>
        <row r="187">
          <cell r="C187" t="str">
            <v>R41221</v>
          </cell>
        </row>
        <row r="188">
          <cell r="C188" t="str">
            <v>R41222</v>
          </cell>
        </row>
        <row r="189">
          <cell r="C189" t="str">
            <v>R412B04</v>
          </cell>
        </row>
        <row r="190">
          <cell r="C190" t="str">
            <v>R412B05</v>
          </cell>
        </row>
        <row r="191">
          <cell r="C191" t="str">
            <v>R412B06</v>
          </cell>
        </row>
        <row r="192">
          <cell r="C192" t="str">
            <v>R412B07</v>
          </cell>
        </row>
        <row r="193">
          <cell r="C193" t="str">
            <v>R412B08</v>
          </cell>
        </row>
        <row r="194">
          <cell r="C194" t="str">
            <v>R412B11</v>
          </cell>
        </row>
        <row r="195">
          <cell r="C195" t="str">
            <v>R412B18</v>
          </cell>
        </row>
        <row r="196">
          <cell r="C196" t="str">
            <v>R412B21</v>
          </cell>
        </row>
        <row r="197">
          <cell r="C197" t="str">
            <v>R412B22</v>
          </cell>
        </row>
        <row r="198">
          <cell r="C198" t="str">
            <v>R412B24</v>
          </cell>
        </row>
        <row r="199">
          <cell r="C199" t="str">
            <v>R412B26</v>
          </cell>
        </row>
        <row r="200">
          <cell r="C200" t="str">
            <v>R41501</v>
          </cell>
        </row>
        <row r="201">
          <cell r="C201" t="str">
            <v>R41502</v>
          </cell>
        </row>
        <row r="202">
          <cell r="C202" t="str">
            <v>R41504</v>
          </cell>
        </row>
        <row r="203">
          <cell r="C203" t="str">
            <v>R41508</v>
          </cell>
        </row>
        <row r="204">
          <cell r="C204" t="str">
            <v>R41516</v>
          </cell>
        </row>
        <row r="205">
          <cell r="C205" t="str">
            <v>R41518</v>
          </cell>
        </row>
        <row r="206">
          <cell r="C206" t="str">
            <v>R41520</v>
          </cell>
        </row>
        <row r="207">
          <cell r="C207" t="str">
            <v>R41522</v>
          </cell>
        </row>
        <row r="208">
          <cell r="C208" t="str">
            <v>R41523</v>
          </cell>
        </row>
        <row r="209">
          <cell r="C209" t="str">
            <v>R41525</v>
          </cell>
        </row>
        <row r="210">
          <cell r="C210" t="str">
            <v>R41526</v>
          </cell>
        </row>
        <row r="211">
          <cell r="C211" t="str">
            <v>R41605</v>
          </cell>
        </row>
        <row r="212">
          <cell r="C212" t="str">
            <v>R41606</v>
          </cell>
        </row>
        <row r="213">
          <cell r="C213" t="str">
            <v>R41607</v>
          </cell>
        </row>
        <row r="214">
          <cell r="C214" t="str">
            <v>R41608</v>
          </cell>
        </row>
        <row r="215">
          <cell r="C215" t="str">
            <v>R41611</v>
          </cell>
        </row>
        <row r="216">
          <cell r="C216" t="str">
            <v>R41612.</v>
          </cell>
        </row>
        <row r="217">
          <cell r="C217" t="str">
            <v>R41616</v>
          </cell>
        </row>
        <row r="218">
          <cell r="C218" t="str">
            <v>R41618</v>
          </cell>
        </row>
        <row r="219">
          <cell r="C219" t="str">
            <v>R41620</v>
          </cell>
        </row>
        <row r="220">
          <cell r="C220" t="str">
            <v>R41621</v>
          </cell>
        </row>
        <row r="221">
          <cell r="C221" t="str">
            <v>R41624</v>
          </cell>
        </row>
        <row r="222">
          <cell r="C222" t="str">
            <v>R41625</v>
          </cell>
        </row>
        <row r="223">
          <cell r="C223" t="str">
            <v>R41710</v>
          </cell>
        </row>
        <row r="224">
          <cell r="C224" t="str">
            <v>R41722</v>
          </cell>
        </row>
        <row r="225">
          <cell r="C225" t="str">
            <v>R41725</v>
          </cell>
        </row>
        <row r="226">
          <cell r="C226" t="str">
            <v>R41823</v>
          </cell>
        </row>
        <row r="227">
          <cell r="C227" t="str">
            <v>R41902</v>
          </cell>
        </row>
        <row r="228">
          <cell r="C228" t="str">
            <v>R41904</v>
          </cell>
        </row>
        <row r="229">
          <cell r="C229" t="str">
            <v>R41908</v>
          </cell>
        </row>
        <row r="230">
          <cell r="C230" t="str">
            <v>R41911</v>
          </cell>
        </row>
        <row r="231">
          <cell r="C231" t="str">
            <v>R41912.</v>
          </cell>
        </row>
        <row r="232">
          <cell r="C232" t="str">
            <v>R41918</v>
          </cell>
        </row>
        <row r="233">
          <cell r="C233" t="str">
            <v>R41924</v>
          </cell>
        </row>
        <row r="234">
          <cell r="C234" t="str">
            <v>R41926</v>
          </cell>
        </row>
        <row r="235">
          <cell r="C235" t="str">
            <v>R42001</v>
          </cell>
        </row>
        <row r="236">
          <cell r="C236" t="str">
            <v>R42007</v>
          </cell>
        </row>
        <row r="237">
          <cell r="C237" t="str">
            <v>R42008</v>
          </cell>
        </row>
        <row r="238">
          <cell r="C238" t="str">
            <v>R42009</v>
          </cell>
        </row>
        <row r="239">
          <cell r="C239" t="str">
            <v>R42010</v>
          </cell>
        </row>
        <row r="240">
          <cell r="C240" t="str">
            <v>R42011</v>
          </cell>
        </row>
        <row r="241">
          <cell r="C241" t="str">
            <v>R42018</v>
          </cell>
        </row>
        <row r="242">
          <cell r="C242" t="str">
            <v>R42104</v>
          </cell>
        </row>
        <row r="243">
          <cell r="C243" t="str">
            <v>R42105</v>
          </cell>
        </row>
        <row r="244">
          <cell r="C244" t="str">
            <v>R42106</v>
          </cell>
        </row>
        <row r="245">
          <cell r="C245" t="str">
            <v>R42107</v>
          </cell>
        </row>
        <row r="246">
          <cell r="C246" t="str">
            <v>R42108</v>
          </cell>
        </row>
        <row r="247">
          <cell r="C247" t="str">
            <v>R42109</v>
          </cell>
        </row>
        <row r="248">
          <cell r="C248" t="str">
            <v>R42112A</v>
          </cell>
        </row>
        <row r="249">
          <cell r="C249" t="str">
            <v>R42116</v>
          </cell>
        </row>
        <row r="250">
          <cell r="C250" t="str">
            <v>R42118</v>
          </cell>
        </row>
        <row r="251">
          <cell r="C251" t="str">
            <v>R42120</v>
          </cell>
        </row>
        <row r="252">
          <cell r="C252" t="str">
            <v>R42121</v>
          </cell>
        </row>
        <row r="253">
          <cell r="C253" t="str">
            <v>R42123</v>
          </cell>
        </row>
        <row r="254">
          <cell r="C254" t="str">
            <v>R42125</v>
          </cell>
        </row>
        <row r="255">
          <cell r="C255" t="str">
            <v>R42126</v>
          </cell>
        </row>
        <row r="256">
          <cell r="C256" t="str">
            <v>R42201</v>
          </cell>
        </row>
        <row r="257">
          <cell r="C257" t="str">
            <v>R42202</v>
          </cell>
        </row>
        <row r="258">
          <cell r="C258" t="str">
            <v>R42203</v>
          </cell>
        </row>
        <row r="259">
          <cell r="C259" t="str">
            <v>R42204</v>
          </cell>
        </row>
        <row r="260">
          <cell r="C260" t="str">
            <v>R42205</v>
          </cell>
        </row>
        <row r="261">
          <cell r="C261" t="str">
            <v>R42208</v>
          </cell>
        </row>
        <row r="262">
          <cell r="C262" t="str">
            <v>R42210</v>
          </cell>
        </row>
        <row r="263">
          <cell r="C263" t="str">
            <v>R42211</v>
          </cell>
        </row>
        <row r="264">
          <cell r="C264" t="str">
            <v>R42212A</v>
          </cell>
        </row>
        <row r="265">
          <cell r="C265" t="str">
            <v>R42218</v>
          </cell>
        </row>
        <row r="266">
          <cell r="C266" t="str">
            <v>R42219</v>
          </cell>
        </row>
        <row r="267">
          <cell r="C267" t="str">
            <v>R42221</v>
          </cell>
        </row>
        <row r="268">
          <cell r="C268" t="str">
            <v>R42223</v>
          </cell>
        </row>
        <row r="269">
          <cell r="C269" t="str">
            <v>R42401</v>
          </cell>
        </row>
        <row r="270">
          <cell r="C270" t="str">
            <v>R42406</v>
          </cell>
        </row>
        <row r="271">
          <cell r="C271" t="str">
            <v>R42408</v>
          </cell>
        </row>
        <row r="272">
          <cell r="C272" t="str">
            <v>R42410</v>
          </cell>
        </row>
        <row r="273">
          <cell r="C273" t="str">
            <v>R42412.</v>
          </cell>
        </row>
        <row r="274">
          <cell r="C274" t="str">
            <v>R42416</v>
          </cell>
        </row>
        <row r="275">
          <cell r="C275" t="str">
            <v>R42518</v>
          </cell>
        </row>
        <row r="276">
          <cell r="C276" t="str">
            <v>R42524</v>
          </cell>
        </row>
        <row r="277">
          <cell r="C277" t="str">
            <v>R42525</v>
          </cell>
        </row>
        <row r="278">
          <cell r="C278" t="str">
            <v>R42526</v>
          </cell>
        </row>
        <row r="279">
          <cell r="C279" t="str">
            <v>R42606</v>
          </cell>
        </row>
        <row r="280">
          <cell r="C280" t="str">
            <v>R42607</v>
          </cell>
        </row>
        <row r="281">
          <cell r="C281" t="str">
            <v>R42608</v>
          </cell>
        </row>
        <row r="282">
          <cell r="C282" t="str">
            <v>R42620</v>
          </cell>
        </row>
        <row r="283">
          <cell r="C283" t="str">
            <v>R42626</v>
          </cell>
        </row>
        <row r="284">
          <cell r="C284" t="str">
            <v>R42801</v>
          </cell>
        </row>
        <row r="285">
          <cell r="C285" t="str">
            <v>R42803</v>
          </cell>
        </row>
        <row r="286">
          <cell r="C286" t="str">
            <v>R42804</v>
          </cell>
        </row>
        <row r="287">
          <cell r="C287" t="str">
            <v>R42808</v>
          </cell>
        </row>
        <row r="288">
          <cell r="C288" t="str">
            <v>R42906</v>
          </cell>
        </row>
        <row r="289">
          <cell r="C289" t="str">
            <v>R43201</v>
          </cell>
        </row>
        <row r="290">
          <cell r="C290" t="str">
            <v>R43202</v>
          </cell>
        </row>
        <row r="291">
          <cell r="C291" t="str">
            <v>R43203</v>
          </cell>
        </row>
        <row r="292">
          <cell r="C292" t="str">
            <v>R43204</v>
          </cell>
        </row>
        <row r="293">
          <cell r="C293" t="str">
            <v>R43205</v>
          </cell>
        </row>
        <row r="294">
          <cell r="C294" t="str">
            <v>R43210</v>
          </cell>
        </row>
        <row r="295">
          <cell r="C295" t="str">
            <v>R43211</v>
          </cell>
        </row>
        <row r="296">
          <cell r="C296" t="str">
            <v>R43302</v>
          </cell>
        </row>
        <row r="297">
          <cell r="C297" t="str">
            <v>R43312.</v>
          </cell>
        </row>
        <row r="298">
          <cell r="C298" t="str">
            <v>R43318</v>
          </cell>
        </row>
        <row r="299">
          <cell r="C299" t="str">
            <v>R43321</v>
          </cell>
        </row>
        <row r="300">
          <cell r="C300" t="str">
            <v>R43323</v>
          </cell>
        </row>
        <row r="301">
          <cell r="C301" t="str">
            <v>R10501</v>
          </cell>
        </row>
        <row r="302">
          <cell r="C302" t="str">
            <v>R10504</v>
          </cell>
        </row>
        <row r="303">
          <cell r="C303" t="str">
            <v>R10515</v>
          </cell>
        </row>
        <row r="304">
          <cell r="C304" t="str">
            <v>R10522</v>
          </cell>
        </row>
        <row r="305">
          <cell r="C305" t="str">
            <v>R10525</v>
          </cell>
        </row>
        <row r="306">
          <cell r="C306" t="str">
            <v>R10607</v>
          </cell>
        </row>
        <row r="307">
          <cell r="C307" t="str">
            <v>R10609</v>
          </cell>
        </row>
        <row r="308">
          <cell r="C308" t="str">
            <v>R10612.</v>
          </cell>
        </row>
        <row r="309">
          <cell r="C309" t="str">
            <v>R10627</v>
          </cell>
        </row>
        <row r="310">
          <cell r="C310" t="str">
            <v>R10628</v>
          </cell>
        </row>
        <row r="311">
          <cell r="C311" t="str">
            <v>R10630</v>
          </cell>
        </row>
        <row r="312">
          <cell r="C312" t="str">
            <v>R10703</v>
          </cell>
        </row>
        <row r="313">
          <cell r="C313" t="str">
            <v>R10704</v>
          </cell>
        </row>
        <row r="314">
          <cell r="C314" t="str">
            <v>R10705</v>
          </cell>
        </row>
        <row r="315">
          <cell r="C315" t="str">
            <v>R10706</v>
          </cell>
        </row>
        <row r="316">
          <cell r="C316" t="str">
            <v>R10708</v>
          </cell>
        </row>
        <row r="317">
          <cell r="C317" t="str">
            <v>R10710</v>
          </cell>
        </row>
        <row r="318">
          <cell r="C318" t="str">
            <v>R10711</v>
          </cell>
        </row>
        <row r="319">
          <cell r="C319" t="str">
            <v>R10721</v>
          </cell>
        </row>
        <row r="320">
          <cell r="C320" t="str">
            <v>R10724</v>
          </cell>
        </row>
        <row r="321">
          <cell r="C321" t="str">
            <v>R10801</v>
          </cell>
        </row>
        <row r="322">
          <cell r="C322" t="str">
            <v>R10806</v>
          </cell>
        </row>
        <row r="323">
          <cell r="C323" t="str">
            <v>R10808</v>
          </cell>
        </row>
        <row r="324">
          <cell r="C324" t="str">
            <v>R10809</v>
          </cell>
        </row>
        <row r="325">
          <cell r="C325" t="str">
            <v>R10812B</v>
          </cell>
        </row>
        <row r="326">
          <cell r="C326" t="str">
            <v>R10822</v>
          </cell>
        </row>
        <row r="327">
          <cell r="C327" t="str">
            <v>R10824</v>
          </cell>
        </row>
        <row r="328">
          <cell r="C328" t="str">
            <v>R10826</v>
          </cell>
        </row>
        <row r="329">
          <cell r="C329" t="str">
            <v>R10827</v>
          </cell>
        </row>
        <row r="330">
          <cell r="C330" t="str">
            <v>R10830</v>
          </cell>
        </row>
        <row r="331">
          <cell r="C331" t="str">
            <v>R10907</v>
          </cell>
        </row>
        <row r="332">
          <cell r="C332" t="str">
            <v>R10910</v>
          </cell>
        </row>
        <row r="333">
          <cell r="C333" t="str">
            <v>R10911</v>
          </cell>
        </row>
        <row r="334">
          <cell r="C334" t="str">
            <v>R10912.</v>
          </cell>
        </row>
        <row r="335">
          <cell r="C335" t="str">
            <v>R10912A</v>
          </cell>
        </row>
        <row r="336">
          <cell r="C336" t="str">
            <v>R10915</v>
          </cell>
        </row>
        <row r="337">
          <cell r="C337" t="str">
            <v>R10916</v>
          </cell>
        </row>
        <row r="338">
          <cell r="C338" t="str">
            <v>R10923</v>
          </cell>
        </row>
        <row r="339">
          <cell r="C339" t="str">
            <v>R10924</v>
          </cell>
        </row>
        <row r="340">
          <cell r="C340" t="str">
            <v>R10928</v>
          </cell>
        </row>
        <row r="341">
          <cell r="C341" t="str">
            <v>R10930</v>
          </cell>
        </row>
        <row r="342">
          <cell r="C342" t="str">
            <v>R11005</v>
          </cell>
        </row>
        <row r="343">
          <cell r="C343" t="str">
            <v>R11007</v>
          </cell>
        </row>
        <row r="344">
          <cell r="C344" t="str">
            <v>R11010</v>
          </cell>
        </row>
        <row r="345">
          <cell r="C345" t="str">
            <v>R11012A</v>
          </cell>
        </row>
        <row r="346">
          <cell r="C346" t="str">
            <v>R11015</v>
          </cell>
        </row>
        <row r="347">
          <cell r="C347" t="str">
            <v>R11020</v>
          </cell>
        </row>
        <row r="348">
          <cell r="C348" t="str">
            <v>R11024</v>
          </cell>
        </row>
        <row r="349">
          <cell r="C349" t="str">
            <v>R11104</v>
          </cell>
        </row>
        <row r="350">
          <cell r="C350" t="str">
            <v>R11107</v>
          </cell>
        </row>
        <row r="351">
          <cell r="C351" t="str">
            <v>R11111</v>
          </cell>
        </row>
        <row r="352">
          <cell r="C352" t="str">
            <v>R11117</v>
          </cell>
        </row>
        <row r="353">
          <cell r="C353" t="str">
            <v>R11120</v>
          </cell>
        </row>
        <row r="354">
          <cell r="C354" t="str">
            <v>R11121</v>
          </cell>
        </row>
        <row r="355">
          <cell r="C355" t="str">
            <v>R11129</v>
          </cell>
        </row>
        <row r="356">
          <cell r="C356" t="str">
            <v>R11201</v>
          </cell>
        </row>
        <row r="357">
          <cell r="C357" t="str">
            <v>R11203</v>
          </cell>
        </row>
        <row r="358">
          <cell r="C358" t="str">
            <v>R11204</v>
          </cell>
        </row>
        <row r="359">
          <cell r="C359" t="str">
            <v>R11206</v>
          </cell>
        </row>
        <row r="360">
          <cell r="C360" t="str">
            <v>R11208</v>
          </cell>
        </row>
        <row r="361">
          <cell r="C361" t="str">
            <v>R11212B</v>
          </cell>
        </row>
        <row r="362">
          <cell r="C362" t="str">
            <v>R11225</v>
          </cell>
        </row>
        <row r="363">
          <cell r="C363" t="str">
            <v>R11226</v>
          </cell>
        </row>
        <row r="364">
          <cell r="C364" t="str">
            <v>R11229</v>
          </cell>
        </row>
        <row r="365">
          <cell r="C365" t="str">
            <v>R112A03</v>
          </cell>
        </row>
        <row r="366">
          <cell r="C366" t="str">
            <v>R112A05</v>
          </cell>
        </row>
        <row r="367">
          <cell r="C367" t="str">
            <v>R112A08</v>
          </cell>
        </row>
        <row r="368">
          <cell r="C368" t="str">
            <v>R112A16</v>
          </cell>
        </row>
        <row r="369">
          <cell r="C369" t="str">
            <v>R112A20</v>
          </cell>
        </row>
        <row r="370">
          <cell r="C370" t="str">
            <v>R112B04</v>
          </cell>
        </row>
        <row r="371">
          <cell r="C371" t="str">
            <v>R112B07</v>
          </cell>
        </row>
        <row r="372">
          <cell r="C372" t="str">
            <v>R112B16</v>
          </cell>
        </row>
        <row r="373">
          <cell r="C373" t="str">
            <v>R112B18</v>
          </cell>
        </row>
        <row r="374">
          <cell r="C374" t="str">
            <v>R112B20</v>
          </cell>
        </row>
        <row r="375">
          <cell r="C375" t="str">
            <v>R112B23</v>
          </cell>
        </row>
        <row r="376">
          <cell r="C376" t="str">
            <v>R112B26</v>
          </cell>
        </row>
        <row r="377">
          <cell r="C377" t="str">
            <v>R112B28</v>
          </cell>
        </row>
        <row r="378">
          <cell r="C378" t="str">
            <v>R112B29</v>
          </cell>
        </row>
        <row r="379">
          <cell r="C379" t="str">
            <v>R11502</v>
          </cell>
        </row>
        <row r="380">
          <cell r="C380" t="str">
            <v>R11503</v>
          </cell>
        </row>
        <row r="381">
          <cell r="C381" t="str">
            <v>R11504</v>
          </cell>
        </row>
        <row r="382">
          <cell r="C382" t="str">
            <v>R11505</v>
          </cell>
        </row>
        <row r="383">
          <cell r="C383" t="str">
            <v>R11506</v>
          </cell>
        </row>
        <row r="384">
          <cell r="C384" t="str">
            <v>R11507</v>
          </cell>
        </row>
        <row r="385">
          <cell r="C385" t="str">
            <v>R11508</v>
          </cell>
        </row>
        <row r="386">
          <cell r="C386" t="str">
            <v>R11512.</v>
          </cell>
        </row>
        <row r="387">
          <cell r="C387" t="str">
            <v>R11512B</v>
          </cell>
        </row>
        <row r="388">
          <cell r="C388" t="str">
            <v>R11515</v>
          </cell>
        </row>
        <row r="389">
          <cell r="C389" t="str">
            <v>R11518</v>
          </cell>
        </row>
        <row r="390">
          <cell r="C390" t="str">
            <v>R11519</v>
          </cell>
        </row>
        <row r="391">
          <cell r="C391" t="str">
            <v>R11520</v>
          </cell>
        </row>
        <row r="392">
          <cell r="C392" t="str">
            <v>R11522</v>
          </cell>
        </row>
        <row r="393">
          <cell r="C393" t="str">
            <v>R11528</v>
          </cell>
        </row>
        <row r="394">
          <cell r="C394" t="str">
            <v>R11530</v>
          </cell>
        </row>
        <row r="395">
          <cell r="C395" t="str">
            <v>R11602</v>
          </cell>
        </row>
        <row r="396">
          <cell r="C396" t="str">
            <v>R11604</v>
          </cell>
        </row>
        <row r="397">
          <cell r="C397" t="str">
            <v>R11605</v>
          </cell>
        </row>
        <row r="398">
          <cell r="C398" t="str">
            <v>R11607</v>
          </cell>
        </row>
        <row r="399">
          <cell r="C399" t="str">
            <v>R11612B</v>
          </cell>
        </row>
        <row r="400">
          <cell r="C400" t="str">
            <v>R11616</v>
          </cell>
        </row>
        <row r="401">
          <cell r="C401" t="str">
            <v>R11617</v>
          </cell>
        </row>
        <row r="402">
          <cell r="C402" t="str">
            <v>R11624</v>
          </cell>
        </row>
        <row r="403">
          <cell r="C403" t="str">
            <v>R11628</v>
          </cell>
        </row>
        <row r="404">
          <cell r="C404" t="str">
            <v>R11701</v>
          </cell>
        </row>
        <row r="405">
          <cell r="C405" t="str">
            <v>R11712B</v>
          </cell>
        </row>
        <row r="406">
          <cell r="C406" t="str">
            <v>R11716</v>
          </cell>
        </row>
        <row r="407">
          <cell r="C407" t="str">
            <v>R11724</v>
          </cell>
        </row>
        <row r="408">
          <cell r="C408" t="str">
            <v>R11726</v>
          </cell>
        </row>
        <row r="409">
          <cell r="C409" t="str">
            <v>R11728</v>
          </cell>
        </row>
        <row r="410">
          <cell r="C410" t="str">
            <v>R11802</v>
          </cell>
        </row>
        <row r="411">
          <cell r="C411" t="str">
            <v>R11812A</v>
          </cell>
        </row>
        <row r="412">
          <cell r="C412" t="str">
            <v>R11826</v>
          </cell>
        </row>
        <row r="413">
          <cell r="C413" t="str">
            <v>R11911</v>
          </cell>
        </row>
        <row r="414">
          <cell r="C414" t="str">
            <v>R11918</v>
          </cell>
        </row>
        <row r="415">
          <cell r="C415" t="str">
            <v>R11924</v>
          </cell>
        </row>
        <row r="416">
          <cell r="C416" t="str">
            <v>R11929</v>
          </cell>
        </row>
        <row r="417">
          <cell r="C417" t="str">
            <v>R11930</v>
          </cell>
        </row>
        <row r="418">
          <cell r="C418" t="str">
            <v>R12101</v>
          </cell>
        </row>
        <row r="419">
          <cell r="C419" t="str">
            <v>R12103</v>
          </cell>
        </row>
        <row r="420">
          <cell r="C420" t="str">
            <v>R12105</v>
          </cell>
        </row>
        <row r="421">
          <cell r="C421" t="str">
            <v>R12106</v>
          </cell>
        </row>
        <row r="422">
          <cell r="C422" t="str">
            <v>R12108</v>
          </cell>
        </row>
        <row r="423">
          <cell r="C423" t="str">
            <v>R12109</v>
          </cell>
        </row>
        <row r="424">
          <cell r="C424" t="str">
            <v>R12111</v>
          </cell>
        </row>
        <row r="425">
          <cell r="C425" t="str">
            <v>R12112A</v>
          </cell>
        </row>
        <row r="426">
          <cell r="C426" t="str">
            <v>R12112B</v>
          </cell>
        </row>
        <row r="427">
          <cell r="C427" t="str">
            <v>R12120</v>
          </cell>
        </row>
        <row r="428">
          <cell r="C428" t="str">
            <v>R12212.</v>
          </cell>
        </row>
        <row r="429">
          <cell r="C429" t="str">
            <v>R12212B</v>
          </cell>
        </row>
        <row r="430">
          <cell r="C430" t="str">
            <v>R12215</v>
          </cell>
        </row>
        <row r="431">
          <cell r="C431" t="str">
            <v>R12216</v>
          </cell>
        </row>
        <row r="432">
          <cell r="C432" t="str">
            <v>R12218</v>
          </cell>
        </row>
        <row r="433">
          <cell r="C433" t="str">
            <v>R12220</v>
          </cell>
        </row>
        <row r="434">
          <cell r="C434" t="str">
            <v>R12222</v>
          </cell>
        </row>
        <row r="435">
          <cell r="C435" t="str">
            <v>R12308</v>
          </cell>
        </row>
        <row r="436">
          <cell r="C436" t="str">
            <v>R12309</v>
          </cell>
        </row>
        <row r="437">
          <cell r="C437" t="str">
            <v>R12316</v>
          </cell>
        </row>
        <row r="438">
          <cell r="C438" t="str">
            <v>R12322</v>
          </cell>
        </row>
        <row r="439">
          <cell r="C439" t="str">
            <v>R12327</v>
          </cell>
        </row>
        <row r="440">
          <cell r="C440" t="str">
            <v>R12329</v>
          </cell>
        </row>
        <row r="441">
          <cell r="C441" t="str">
            <v>R12412.</v>
          </cell>
        </row>
        <row r="442">
          <cell r="C442" t="str">
            <v>R12426</v>
          </cell>
        </row>
        <row r="443">
          <cell r="C443" t="str">
            <v>R12502</v>
          </cell>
        </row>
        <row r="444">
          <cell r="C444" t="str">
            <v>R12505</v>
          </cell>
        </row>
        <row r="445">
          <cell r="C445" t="str">
            <v>R12511</v>
          </cell>
        </row>
        <row r="446">
          <cell r="C446" t="str">
            <v>R12520</v>
          </cell>
        </row>
        <row r="447">
          <cell r="C447" t="str">
            <v>R12523</v>
          </cell>
        </row>
        <row r="448">
          <cell r="C448" t="str">
            <v>R12603</v>
          </cell>
        </row>
        <row r="449">
          <cell r="C449" t="str">
            <v>R12607</v>
          </cell>
        </row>
        <row r="450">
          <cell r="C450" t="str">
            <v>R12612.</v>
          </cell>
        </row>
        <row r="451">
          <cell r="C451" t="str">
            <v>R12612B</v>
          </cell>
        </row>
        <row r="452">
          <cell r="C452" t="str">
            <v>R12618</v>
          </cell>
        </row>
        <row r="453">
          <cell r="C453" t="str">
            <v>R12623</v>
          </cell>
        </row>
        <row r="454">
          <cell r="C454" t="str">
            <v>R12705</v>
          </cell>
        </row>
        <row r="455">
          <cell r="C455" t="str">
            <v>R12710</v>
          </cell>
        </row>
        <row r="456">
          <cell r="C456" t="str">
            <v>R12712.</v>
          </cell>
        </row>
        <row r="457">
          <cell r="C457" t="str">
            <v>R12712B</v>
          </cell>
        </row>
        <row r="458">
          <cell r="C458" t="str">
            <v>R12803</v>
          </cell>
        </row>
        <row r="459">
          <cell r="C459" t="str">
            <v>R12807</v>
          </cell>
        </row>
        <row r="460">
          <cell r="C460" t="str">
            <v>R12809</v>
          </cell>
        </row>
        <row r="461">
          <cell r="C461" t="str">
            <v>R12812B</v>
          </cell>
        </row>
        <row r="462">
          <cell r="C462" t="str">
            <v>R12822</v>
          </cell>
        </row>
        <row r="463">
          <cell r="C463" t="str">
            <v>R12823</v>
          </cell>
        </row>
        <row r="464">
          <cell r="C464" t="str">
            <v>R12911</v>
          </cell>
        </row>
        <row r="465">
          <cell r="C465" t="str">
            <v>R12912.</v>
          </cell>
        </row>
        <row r="466">
          <cell r="C466" t="str">
            <v>R12916</v>
          </cell>
        </row>
        <row r="467">
          <cell r="C467" t="str">
            <v>R12924</v>
          </cell>
        </row>
        <row r="468">
          <cell r="C468" t="str">
            <v>R13012A</v>
          </cell>
        </row>
        <row r="469">
          <cell r="C469" t="str">
            <v>R13018</v>
          </cell>
        </row>
        <row r="470">
          <cell r="C470" t="str">
            <v>R13023</v>
          </cell>
        </row>
        <row r="471">
          <cell r="C471" t="str">
            <v>R13106B</v>
          </cell>
        </row>
        <row r="472">
          <cell r="C472" t="str">
            <v>R13107</v>
          </cell>
        </row>
        <row r="473">
          <cell r="C473" t="str">
            <v>R13112A</v>
          </cell>
        </row>
        <row r="474">
          <cell r="C474" t="str">
            <v>R13118</v>
          </cell>
        </row>
        <row r="475">
          <cell r="C475" t="str">
            <v>R13127B</v>
          </cell>
        </row>
        <row r="476">
          <cell r="C476" t="str">
            <v>R13209</v>
          </cell>
        </row>
        <row r="477">
          <cell r="C477" t="str">
            <v>R13211</v>
          </cell>
        </row>
        <row r="478">
          <cell r="C478" t="str">
            <v>R13212.</v>
          </cell>
        </row>
        <row r="479">
          <cell r="C479" t="str">
            <v>R13222</v>
          </cell>
        </row>
        <row r="480">
          <cell r="C480" t="str">
            <v>R13227B</v>
          </cell>
        </row>
        <row r="481">
          <cell r="C481" t="str">
            <v>R13318</v>
          </cell>
        </row>
        <row r="482">
          <cell r="C482" t="str">
            <v>R13418</v>
          </cell>
        </row>
        <row r="483">
          <cell r="C483" t="str">
            <v>R13427B</v>
          </cell>
        </row>
        <row r="484">
          <cell r="C484" t="str">
            <v>R13509</v>
          </cell>
        </row>
        <row r="485">
          <cell r="C485" t="str">
            <v>R13512.</v>
          </cell>
        </row>
        <row r="486">
          <cell r="C486" t="str">
            <v>R13525A</v>
          </cell>
        </row>
        <row r="487">
          <cell r="C487" t="str">
            <v>R20301</v>
          </cell>
        </row>
        <row r="488">
          <cell r="C488" t="str">
            <v>R20305</v>
          </cell>
        </row>
        <row r="489">
          <cell r="C489" t="str">
            <v>R20306</v>
          </cell>
        </row>
        <row r="490">
          <cell r="C490" t="str">
            <v>R20307</v>
          </cell>
        </row>
        <row r="491">
          <cell r="C491" t="str">
            <v>R20309</v>
          </cell>
        </row>
        <row r="492">
          <cell r="C492" t="str">
            <v>R20311</v>
          </cell>
        </row>
        <row r="493">
          <cell r="C493" t="str">
            <v>R20312.</v>
          </cell>
        </row>
        <row r="494">
          <cell r="C494" t="str">
            <v>R20324</v>
          </cell>
        </row>
        <row r="495">
          <cell r="C495" t="str">
            <v>R20327</v>
          </cell>
        </row>
        <row r="496">
          <cell r="C496" t="str">
            <v>R20329</v>
          </cell>
        </row>
        <row r="497">
          <cell r="C497" t="str">
            <v>R20330</v>
          </cell>
        </row>
        <row r="498">
          <cell r="C498" t="str">
            <v>R20401</v>
          </cell>
        </row>
        <row r="499">
          <cell r="C499" t="str">
            <v>R20403</v>
          </cell>
        </row>
        <row r="500">
          <cell r="C500" t="str">
            <v>R20410</v>
          </cell>
        </row>
        <row r="501">
          <cell r="C501" t="str">
            <v>R20411</v>
          </cell>
        </row>
        <row r="502">
          <cell r="C502" t="str">
            <v>R20412A</v>
          </cell>
        </row>
        <row r="503">
          <cell r="C503" t="str">
            <v>R20416</v>
          </cell>
        </row>
        <row r="504">
          <cell r="C504" t="str">
            <v>R20427</v>
          </cell>
        </row>
        <row r="505">
          <cell r="C505" t="str">
            <v>R20501</v>
          </cell>
        </row>
        <row r="506">
          <cell r="C506" t="str">
            <v>R20505</v>
          </cell>
        </row>
        <row r="507">
          <cell r="C507" t="str">
            <v>R20508</v>
          </cell>
        </row>
        <row r="508">
          <cell r="C508" t="str">
            <v>R20510</v>
          </cell>
        </row>
        <row r="509">
          <cell r="C509" t="str">
            <v>R20511</v>
          </cell>
        </row>
        <row r="510">
          <cell r="C510" t="str">
            <v>R20520</v>
          </cell>
        </row>
        <row r="511">
          <cell r="C511" t="str">
            <v>R20522</v>
          </cell>
        </row>
        <row r="512">
          <cell r="C512" t="str">
            <v>R20527</v>
          </cell>
        </row>
        <row r="513">
          <cell r="C513" t="str">
            <v>R20529</v>
          </cell>
        </row>
        <row r="514">
          <cell r="C514" t="str">
            <v>R20601</v>
          </cell>
        </row>
        <row r="515">
          <cell r="C515" t="str">
            <v>R20605</v>
          </cell>
        </row>
        <row r="516">
          <cell r="C516" t="str">
            <v>R20606</v>
          </cell>
        </row>
        <row r="517">
          <cell r="C517" t="str">
            <v>R20609</v>
          </cell>
        </row>
        <row r="518">
          <cell r="C518" t="str">
            <v>R20618</v>
          </cell>
        </row>
        <row r="519">
          <cell r="C519" t="str">
            <v>R20626</v>
          </cell>
        </row>
        <row r="520">
          <cell r="C520" t="str">
            <v>R20703</v>
          </cell>
        </row>
        <row r="521">
          <cell r="C521" t="str">
            <v>R20705</v>
          </cell>
        </row>
        <row r="522">
          <cell r="C522" t="str">
            <v>R20709</v>
          </cell>
        </row>
        <row r="523">
          <cell r="C523" t="str">
            <v>R20711</v>
          </cell>
        </row>
        <row r="524">
          <cell r="C524" t="str">
            <v>R20712A</v>
          </cell>
        </row>
        <row r="525">
          <cell r="C525" t="str">
            <v>R20722</v>
          </cell>
        </row>
        <row r="526">
          <cell r="C526" t="str">
            <v>R20729</v>
          </cell>
        </row>
        <row r="527">
          <cell r="C527" t="str">
            <v>R20730</v>
          </cell>
        </row>
        <row r="528">
          <cell r="C528" t="str">
            <v>R20801</v>
          </cell>
        </row>
        <row r="529">
          <cell r="C529" t="str">
            <v>R20806</v>
          </cell>
        </row>
        <row r="530">
          <cell r="C530" t="str">
            <v>R20808</v>
          </cell>
        </row>
        <row r="531">
          <cell r="C531" t="str">
            <v>R20809</v>
          </cell>
        </row>
        <row r="532">
          <cell r="C532" t="str">
            <v>R20811</v>
          </cell>
        </row>
        <row r="533">
          <cell r="C533" t="str">
            <v>R20812.</v>
          </cell>
        </row>
        <row r="534">
          <cell r="C534" t="str">
            <v>R20815</v>
          </cell>
        </row>
        <row r="535">
          <cell r="C535" t="str">
            <v>R20819</v>
          </cell>
        </row>
        <row r="536">
          <cell r="C536" t="str">
            <v>R20822</v>
          </cell>
        </row>
        <row r="537">
          <cell r="C537" t="str">
            <v>R20823</v>
          </cell>
        </row>
        <row r="538">
          <cell r="C538" t="str">
            <v>R20826</v>
          </cell>
        </row>
        <row r="539">
          <cell r="C539" t="str">
            <v>R20827</v>
          </cell>
        </row>
        <row r="540">
          <cell r="C540" t="str">
            <v>R20829</v>
          </cell>
        </row>
        <row r="541">
          <cell r="C541" t="str">
            <v>R20830</v>
          </cell>
        </row>
        <row r="542">
          <cell r="C542" t="str">
            <v>R20905</v>
          </cell>
        </row>
        <row r="543">
          <cell r="C543" t="str">
            <v>R20908</v>
          </cell>
        </row>
        <row r="544">
          <cell r="C544" t="str">
            <v>R20911</v>
          </cell>
        </row>
        <row r="545">
          <cell r="C545" t="str">
            <v>R20912.</v>
          </cell>
        </row>
        <row r="546">
          <cell r="C546" t="str">
            <v>R20912A</v>
          </cell>
        </row>
        <row r="547">
          <cell r="C547" t="str">
            <v>R20924</v>
          </cell>
        </row>
        <row r="548">
          <cell r="C548" t="str">
            <v>R21001</v>
          </cell>
        </row>
        <row r="549">
          <cell r="C549" t="str">
            <v>R21003</v>
          </cell>
        </row>
        <row r="550">
          <cell r="C550" t="str">
            <v>R21005</v>
          </cell>
        </row>
        <row r="551">
          <cell r="C551" t="str">
            <v>R21008</v>
          </cell>
        </row>
        <row r="552">
          <cell r="C552" t="str">
            <v>R21010</v>
          </cell>
        </row>
        <row r="553">
          <cell r="C553" t="str">
            <v>R21012B</v>
          </cell>
        </row>
        <row r="554">
          <cell r="C554" t="str">
            <v>R21019</v>
          </cell>
        </row>
        <row r="555">
          <cell r="C555" t="str">
            <v>R21020</v>
          </cell>
        </row>
        <row r="556">
          <cell r="C556" t="str">
            <v>R21022</v>
          </cell>
        </row>
        <row r="557">
          <cell r="C557" t="str">
            <v>R21023</v>
          </cell>
        </row>
        <row r="558">
          <cell r="C558" t="str">
            <v>R21027</v>
          </cell>
        </row>
        <row r="559">
          <cell r="C559" t="str">
            <v>R21029</v>
          </cell>
        </row>
        <row r="560">
          <cell r="C560" t="str">
            <v>R21102</v>
          </cell>
        </row>
        <row r="561">
          <cell r="C561" t="str">
            <v>R21104</v>
          </cell>
        </row>
        <row r="562">
          <cell r="C562" t="str">
            <v>R21108</v>
          </cell>
        </row>
        <row r="563">
          <cell r="C563" t="str">
            <v>R21110</v>
          </cell>
        </row>
        <row r="564">
          <cell r="C564" t="str">
            <v>R21112.</v>
          </cell>
        </row>
        <row r="565">
          <cell r="C565" t="str">
            <v>R21120</v>
          </cell>
        </row>
        <row r="566">
          <cell r="C566" t="str">
            <v>R21122</v>
          </cell>
        </row>
        <row r="567">
          <cell r="C567" t="str">
            <v>R21130</v>
          </cell>
        </row>
        <row r="568">
          <cell r="C568" t="str">
            <v>R21203</v>
          </cell>
        </row>
        <row r="569">
          <cell r="C569" t="str">
            <v>R21204</v>
          </cell>
        </row>
        <row r="570">
          <cell r="C570" t="str">
            <v>R21205</v>
          </cell>
        </row>
        <row r="571">
          <cell r="C571" t="str">
            <v>R21209</v>
          </cell>
        </row>
        <row r="572">
          <cell r="C572" t="str">
            <v>R21211</v>
          </cell>
        </row>
        <row r="573">
          <cell r="C573" t="str">
            <v>R21220</v>
          </cell>
        </row>
        <row r="574">
          <cell r="C574" t="str">
            <v>R21224</v>
          </cell>
        </row>
        <row r="575">
          <cell r="C575" t="str">
            <v>R21228</v>
          </cell>
        </row>
        <row r="576">
          <cell r="C576" t="str">
            <v>R212A02</v>
          </cell>
        </row>
        <row r="577">
          <cell r="C577" t="str">
            <v>R212A04</v>
          </cell>
        </row>
        <row r="578">
          <cell r="C578" t="str">
            <v>R212A05</v>
          </cell>
        </row>
        <row r="579">
          <cell r="C579" t="str">
            <v>R212A06</v>
          </cell>
        </row>
        <row r="580">
          <cell r="C580" t="str">
            <v>R212A12.</v>
          </cell>
        </row>
        <row r="581">
          <cell r="C581" t="str">
            <v>R212A12A</v>
          </cell>
        </row>
        <row r="582">
          <cell r="C582" t="str">
            <v>R212A18</v>
          </cell>
        </row>
        <row r="583">
          <cell r="C583" t="str">
            <v>R212A20</v>
          </cell>
        </row>
        <row r="584">
          <cell r="C584" t="str">
            <v>R212B03</v>
          </cell>
        </row>
        <row r="585">
          <cell r="C585" t="str">
            <v>R212B06</v>
          </cell>
        </row>
        <row r="586">
          <cell r="C586" t="str">
            <v>R212B10</v>
          </cell>
        </row>
        <row r="587">
          <cell r="C587" t="str">
            <v>R212B11</v>
          </cell>
        </row>
        <row r="588">
          <cell r="C588" t="str">
            <v>R212B12A</v>
          </cell>
        </row>
        <row r="589">
          <cell r="C589" t="str">
            <v>R212B18</v>
          </cell>
        </row>
        <row r="590">
          <cell r="C590" t="str">
            <v>R212B20</v>
          </cell>
        </row>
        <row r="591">
          <cell r="C591" t="str">
            <v>R212B22</v>
          </cell>
        </row>
        <row r="592">
          <cell r="C592" t="str">
            <v>R212B24</v>
          </cell>
        </row>
        <row r="593">
          <cell r="C593" t="str">
            <v>R212B26</v>
          </cell>
        </row>
        <row r="594">
          <cell r="C594" t="str">
            <v>R21501</v>
          </cell>
        </row>
        <row r="595">
          <cell r="C595" t="str">
            <v>R21502</v>
          </cell>
        </row>
        <row r="596">
          <cell r="C596" t="str">
            <v>R21504</v>
          </cell>
        </row>
        <row r="597">
          <cell r="C597" t="str">
            <v>R21508</v>
          </cell>
        </row>
        <row r="598">
          <cell r="C598" t="str">
            <v>R21509</v>
          </cell>
        </row>
        <row r="599">
          <cell r="C599" t="str">
            <v>R21515</v>
          </cell>
        </row>
        <row r="600">
          <cell r="C600" t="str">
            <v>R21523</v>
          </cell>
        </row>
        <row r="601">
          <cell r="C601" t="str">
            <v>R21527</v>
          </cell>
        </row>
        <row r="602">
          <cell r="C602" t="str">
            <v>R21603</v>
          </cell>
        </row>
        <row r="603">
          <cell r="C603" t="str">
            <v>R21604</v>
          </cell>
        </row>
        <row r="604">
          <cell r="C604" t="str">
            <v>R21605</v>
          </cell>
        </row>
        <row r="605">
          <cell r="C605" t="str">
            <v>R21606</v>
          </cell>
        </row>
        <row r="606">
          <cell r="C606" t="str">
            <v>R21608</v>
          </cell>
        </row>
        <row r="607">
          <cell r="C607" t="str">
            <v>R21609</v>
          </cell>
        </row>
        <row r="608">
          <cell r="C608" t="str">
            <v>R21612.</v>
          </cell>
        </row>
        <row r="609">
          <cell r="C609" t="str">
            <v>R21612A</v>
          </cell>
        </row>
        <row r="610">
          <cell r="C610" t="str">
            <v>R21618</v>
          </cell>
        </row>
        <row r="611">
          <cell r="C611" t="str">
            <v>R21621</v>
          </cell>
        </row>
        <row r="612">
          <cell r="C612" t="str">
            <v>R21629</v>
          </cell>
        </row>
        <row r="613">
          <cell r="C613" t="str">
            <v>R21630</v>
          </cell>
        </row>
        <row r="614">
          <cell r="C614" t="str">
            <v>R21705</v>
          </cell>
        </row>
        <row r="615">
          <cell r="C615" t="str">
            <v>R21707</v>
          </cell>
        </row>
        <row r="616">
          <cell r="C616" t="str">
            <v>R21708</v>
          </cell>
        </row>
        <row r="617">
          <cell r="C617" t="str">
            <v>R21711</v>
          </cell>
        </row>
        <row r="618">
          <cell r="C618" t="str">
            <v>R21712.</v>
          </cell>
        </row>
        <row r="619">
          <cell r="C619" t="str">
            <v>R21712A</v>
          </cell>
        </row>
        <row r="620">
          <cell r="C620" t="str">
            <v>R21716</v>
          </cell>
        </row>
        <row r="621">
          <cell r="C621" t="str">
            <v>R21718</v>
          </cell>
        </row>
        <row r="622">
          <cell r="C622" t="str">
            <v>R21721</v>
          </cell>
        </row>
        <row r="623">
          <cell r="C623" t="str">
            <v>R21722</v>
          </cell>
        </row>
        <row r="624">
          <cell r="C624" t="str">
            <v>R21724</v>
          </cell>
        </row>
        <row r="625">
          <cell r="C625" t="str">
            <v>R21806</v>
          </cell>
        </row>
        <row r="626">
          <cell r="C626" t="str">
            <v>R21809</v>
          </cell>
        </row>
        <row r="627">
          <cell r="C627" t="str">
            <v>R21815</v>
          </cell>
        </row>
        <row r="628">
          <cell r="C628" t="str">
            <v>R21816</v>
          </cell>
        </row>
        <row r="629">
          <cell r="C629" t="str">
            <v>R21818</v>
          </cell>
        </row>
        <row r="630">
          <cell r="C630" t="str">
            <v>R21820</v>
          </cell>
        </row>
        <row r="631">
          <cell r="C631" t="str">
            <v>R21827</v>
          </cell>
        </row>
        <row r="632">
          <cell r="C632" t="str">
            <v>R21903</v>
          </cell>
        </row>
        <row r="633">
          <cell r="C633" t="str">
            <v>R21907</v>
          </cell>
        </row>
        <row r="634">
          <cell r="C634" t="str">
            <v>R21909</v>
          </cell>
        </row>
        <row r="635">
          <cell r="C635" t="str">
            <v>R21910</v>
          </cell>
        </row>
        <row r="636">
          <cell r="C636" t="str">
            <v>R21912A</v>
          </cell>
        </row>
        <row r="637">
          <cell r="C637" t="str">
            <v>R21916</v>
          </cell>
        </row>
        <row r="638">
          <cell r="C638" t="str">
            <v>R21918</v>
          </cell>
        </row>
        <row r="639">
          <cell r="C639" t="str">
            <v>R21921</v>
          </cell>
        </row>
        <row r="640">
          <cell r="C640" t="str">
            <v>R21922</v>
          </cell>
        </row>
        <row r="641">
          <cell r="C641" t="str">
            <v>R21926</v>
          </cell>
        </row>
        <row r="642">
          <cell r="C642" t="str">
            <v>R21927</v>
          </cell>
        </row>
        <row r="643">
          <cell r="C643" t="str">
            <v>R22002</v>
          </cell>
        </row>
        <row r="644">
          <cell r="C644" t="str">
            <v>R22003</v>
          </cell>
        </row>
        <row r="645">
          <cell r="C645" t="str">
            <v>R22008</v>
          </cell>
        </row>
        <row r="646">
          <cell r="C646" t="str">
            <v>R22009</v>
          </cell>
        </row>
        <row r="647">
          <cell r="C647" t="str">
            <v>R22012A</v>
          </cell>
        </row>
        <row r="648">
          <cell r="C648" t="str">
            <v>R22018</v>
          </cell>
        </row>
        <row r="649">
          <cell r="C649" t="str">
            <v>R22019</v>
          </cell>
        </row>
        <row r="650">
          <cell r="C650" t="str">
            <v>R22020</v>
          </cell>
        </row>
        <row r="651">
          <cell r="C651" t="str">
            <v>R22026</v>
          </cell>
        </row>
        <row r="652">
          <cell r="C652" t="str">
            <v>R22103</v>
          </cell>
        </row>
        <row r="653">
          <cell r="C653" t="str">
            <v>R22104</v>
          </cell>
        </row>
        <row r="654">
          <cell r="C654" t="str">
            <v>R22105</v>
          </cell>
        </row>
        <row r="655">
          <cell r="C655" t="str">
            <v>R22109</v>
          </cell>
        </row>
        <row r="656">
          <cell r="C656" t="str">
            <v>R22111</v>
          </cell>
        </row>
        <row r="657">
          <cell r="C657" t="str">
            <v>R22116</v>
          </cell>
        </row>
        <row r="658">
          <cell r="C658" t="str">
            <v>R22120</v>
          </cell>
        </row>
        <row r="659">
          <cell r="C659" t="str">
            <v>R22122</v>
          </cell>
        </row>
        <row r="660">
          <cell r="C660" t="str">
            <v>R22124A</v>
          </cell>
        </row>
        <row r="661">
          <cell r="C661" t="str">
            <v>R22127</v>
          </cell>
        </row>
        <row r="662">
          <cell r="C662" t="str">
            <v>R22129</v>
          </cell>
        </row>
        <row r="663">
          <cell r="C663" t="str">
            <v>R22208</v>
          </cell>
        </row>
        <row r="664">
          <cell r="C664" t="str">
            <v>R22209</v>
          </cell>
        </row>
        <row r="665">
          <cell r="C665" t="str">
            <v>R22210</v>
          </cell>
        </row>
        <row r="666">
          <cell r="C666" t="str">
            <v>R22212A</v>
          </cell>
        </row>
        <row r="667">
          <cell r="C667" t="str">
            <v>R22212B</v>
          </cell>
        </row>
        <row r="668">
          <cell r="C668" t="str">
            <v>R22219</v>
          </cell>
        </row>
        <row r="669">
          <cell r="C669" t="str">
            <v>R22226</v>
          </cell>
        </row>
        <row r="670">
          <cell r="C670" t="str">
            <v>R22228</v>
          </cell>
        </row>
        <row r="671">
          <cell r="C671" t="str">
            <v>R22229</v>
          </cell>
        </row>
        <row r="672">
          <cell r="C672" t="str">
            <v>R22303</v>
          </cell>
        </row>
        <row r="673">
          <cell r="C673" t="str">
            <v>R22309</v>
          </cell>
        </row>
        <row r="674">
          <cell r="C674" t="str">
            <v>R22310</v>
          </cell>
        </row>
        <row r="675">
          <cell r="C675" t="str">
            <v>R22311</v>
          </cell>
        </row>
        <row r="676">
          <cell r="C676" t="str">
            <v>R22312A</v>
          </cell>
        </row>
        <row r="677">
          <cell r="C677" t="str">
            <v>R22321</v>
          </cell>
        </row>
        <row r="678">
          <cell r="C678" t="str">
            <v>R22324</v>
          </cell>
        </row>
        <row r="679">
          <cell r="C679" t="str">
            <v>R22326</v>
          </cell>
        </row>
        <row r="680">
          <cell r="C680" t="str">
            <v>R22327</v>
          </cell>
        </row>
        <row r="681">
          <cell r="C681" t="str">
            <v>R22401</v>
          </cell>
        </row>
        <row r="682">
          <cell r="C682" t="str">
            <v>R22405</v>
          </cell>
        </row>
        <row r="683">
          <cell r="C683" t="str">
            <v>R22406</v>
          </cell>
        </row>
        <row r="684">
          <cell r="C684" t="str">
            <v>R22407</v>
          </cell>
        </row>
        <row r="685">
          <cell r="C685" t="str">
            <v>R22412A</v>
          </cell>
        </row>
        <row r="686">
          <cell r="C686" t="str">
            <v>R22421</v>
          </cell>
        </row>
        <row r="687">
          <cell r="C687" t="str">
            <v>R22424</v>
          </cell>
        </row>
        <row r="688">
          <cell r="C688" t="str">
            <v>R22429</v>
          </cell>
        </row>
        <row r="689">
          <cell r="C689" t="str">
            <v>R22430</v>
          </cell>
        </row>
        <row r="690">
          <cell r="C690" t="str">
            <v>R22501</v>
          </cell>
        </row>
        <row r="691">
          <cell r="C691" t="str">
            <v>R22511</v>
          </cell>
        </row>
        <row r="692">
          <cell r="C692" t="str">
            <v>R22512.</v>
          </cell>
        </row>
        <row r="693">
          <cell r="C693" t="str">
            <v>R22515</v>
          </cell>
        </row>
        <row r="694">
          <cell r="C694" t="str">
            <v>R22519</v>
          </cell>
        </row>
        <row r="695">
          <cell r="C695" t="str">
            <v>R22520</v>
          </cell>
        </row>
        <row r="696">
          <cell r="C696" t="str">
            <v>R22526</v>
          </cell>
        </row>
        <row r="697">
          <cell r="C697" t="str">
            <v>R22601</v>
          </cell>
        </row>
        <row r="698">
          <cell r="C698" t="str">
            <v>R22602</v>
          </cell>
        </row>
        <row r="699">
          <cell r="C699" t="str">
            <v>R22605</v>
          </cell>
        </row>
        <row r="700">
          <cell r="C700" t="str">
            <v>R22606</v>
          </cell>
        </row>
        <row r="701">
          <cell r="C701" t="str">
            <v>R22608</v>
          </cell>
        </row>
        <row r="702">
          <cell r="C702" t="str">
            <v>R22609</v>
          </cell>
        </row>
        <row r="703">
          <cell r="C703" t="str">
            <v>R22612.</v>
          </cell>
        </row>
        <row r="704">
          <cell r="C704" t="str">
            <v>R22612B</v>
          </cell>
        </row>
        <row r="705">
          <cell r="C705" t="str">
            <v>R22615</v>
          </cell>
        </row>
        <row r="706">
          <cell r="C706" t="str">
            <v>R22620</v>
          </cell>
        </row>
        <row r="707">
          <cell r="C707" t="str">
            <v>R22702</v>
          </cell>
        </row>
        <row r="708">
          <cell r="C708" t="str">
            <v>R22710</v>
          </cell>
        </row>
        <row r="709">
          <cell r="C709" t="str">
            <v>R22718</v>
          </cell>
        </row>
        <row r="710">
          <cell r="C710" t="str">
            <v>R22724</v>
          </cell>
        </row>
        <row r="711">
          <cell r="C711" t="str">
            <v>R22726</v>
          </cell>
        </row>
        <row r="712">
          <cell r="C712" t="str">
            <v>R22812.</v>
          </cell>
        </row>
        <row r="713">
          <cell r="C713" t="str">
            <v>R22812A</v>
          </cell>
        </row>
        <row r="714">
          <cell r="C714" t="str">
            <v>R22816</v>
          </cell>
        </row>
        <row r="715">
          <cell r="C715" t="str">
            <v>R22822</v>
          </cell>
        </row>
        <row r="716">
          <cell r="C716" t="str">
            <v>R22824</v>
          </cell>
        </row>
        <row r="717">
          <cell r="C717" t="str">
            <v>R22828</v>
          </cell>
        </row>
        <row r="718">
          <cell r="C718" t="str">
            <v>R22829</v>
          </cell>
        </row>
        <row r="719">
          <cell r="C719" t="str">
            <v>R22903</v>
          </cell>
        </row>
        <row r="720">
          <cell r="C720" t="str">
            <v>R22905</v>
          </cell>
        </row>
        <row r="721">
          <cell r="C721" t="str">
            <v>R22909</v>
          </cell>
        </row>
        <row r="722">
          <cell r="C722" t="str">
            <v>R22918</v>
          </cell>
        </row>
        <row r="723">
          <cell r="C723" t="str">
            <v>R23110</v>
          </cell>
        </row>
        <row r="724">
          <cell r="C724" t="str">
            <v>R23116</v>
          </cell>
        </row>
        <row r="725">
          <cell r="C725" t="str">
            <v>R23120</v>
          </cell>
        </row>
        <row r="726">
          <cell r="C726" t="str">
            <v>R23207</v>
          </cell>
        </row>
        <row r="727">
          <cell r="C727" t="str">
            <v>R23209</v>
          </cell>
        </row>
        <row r="728">
          <cell r="C728" t="str">
            <v>R23212A</v>
          </cell>
        </row>
        <row r="729">
          <cell r="C729" t="str">
            <v>R23227B</v>
          </cell>
        </row>
        <row r="730">
          <cell r="C730" t="str">
            <v>R23310</v>
          </cell>
        </row>
        <row r="731">
          <cell r="C731" t="str">
            <v>R23311</v>
          </cell>
        </row>
        <row r="732">
          <cell r="C732" t="str">
            <v>R23312.</v>
          </cell>
        </row>
        <row r="733">
          <cell r="C733" t="str">
            <v>R23312A</v>
          </cell>
        </row>
        <row r="734">
          <cell r="C734" t="str">
            <v>R23316</v>
          </cell>
        </row>
        <row r="735">
          <cell r="C735" t="str">
            <v>R23412A</v>
          </cell>
        </row>
        <row r="736">
          <cell r="C736" t="str">
            <v>R41612B</v>
          </cell>
        </row>
        <row r="737">
          <cell r="C737" t="str">
            <v>R20405</v>
          </cell>
        </row>
        <row r="738">
          <cell r="C738" t="str">
            <v>R212B12.</v>
          </cell>
        </row>
        <row r="739">
          <cell r="C739" t="str">
            <v>R21624</v>
          </cell>
        </row>
        <row r="740">
          <cell r="C740" t="str">
            <v>R21904</v>
          </cell>
        </row>
        <row r="741">
          <cell r="C741" t="str">
            <v>R22607</v>
          </cell>
        </row>
        <row r="742">
          <cell r="C742" t="str">
            <v>R22611</v>
          </cell>
        </row>
        <row r="743">
          <cell r="C743" t="str">
            <v>R22707</v>
          </cell>
        </row>
      </sheetData>
      <sheetData sheetId="7"/>
      <sheetData sheetId="8"/>
      <sheetData sheetId="9"/>
      <sheetData sheetId="10"/>
      <sheetData sheetId="11" refreshError="1"/>
      <sheetData sheetId="12">
        <row r="8">
          <cell r="C8" t="str">
            <v>R10601</v>
          </cell>
        </row>
      </sheetData>
      <sheetData sheetId="13">
        <row r="8">
          <cell r="C8" t="str">
            <v>R10601</v>
          </cell>
        </row>
      </sheetData>
      <sheetData sheetId="14">
        <row r="8">
          <cell r="C8" t="str">
            <v>R10601</v>
          </cell>
        </row>
      </sheetData>
      <sheetData sheetId="15">
        <row r="8">
          <cell r="C8" t="str">
            <v>R10601</v>
          </cell>
        </row>
      </sheetData>
      <sheetData sheetId="16">
        <row r="8">
          <cell r="C8" t="str">
            <v>R10601</v>
          </cell>
        </row>
      </sheetData>
      <sheetData sheetId="17">
        <row r="8">
          <cell r="C8" t="str">
            <v>R10601</v>
          </cell>
        </row>
      </sheetData>
      <sheetData sheetId="18">
        <row r="8">
          <cell r="C8" t="str">
            <v>R10601</v>
          </cell>
        </row>
      </sheetData>
      <sheetData sheetId="19">
        <row r="8">
          <cell r="C8" t="str">
            <v>R10601</v>
          </cell>
        </row>
      </sheetData>
      <sheetData sheetId="20">
        <row r="8">
          <cell r="C8" t="str">
            <v>R10601</v>
          </cell>
        </row>
      </sheetData>
      <sheetData sheetId="21">
        <row r="8">
          <cell r="C8" t="str">
            <v>R10601</v>
          </cell>
        </row>
      </sheetData>
      <sheetData sheetId="22">
        <row r="8">
          <cell r="C8" t="str">
            <v>R10601</v>
          </cell>
        </row>
      </sheetData>
      <sheetData sheetId="23">
        <row r="8">
          <cell r="C8" t="str">
            <v>R10601</v>
          </cell>
        </row>
      </sheetData>
      <sheetData sheetId="24">
        <row r="8">
          <cell r="C8" t="str">
            <v>R10601</v>
          </cell>
        </row>
      </sheetData>
      <sheetData sheetId="25">
        <row r="8">
          <cell r="C8" t="str">
            <v>R10601</v>
          </cell>
        </row>
      </sheetData>
      <sheetData sheetId="26">
        <row r="8">
          <cell r="C8" t="str">
            <v>R10601</v>
          </cell>
        </row>
      </sheetData>
      <sheetData sheetId="27">
        <row r="8">
          <cell r="C8" t="str">
            <v>R10601</v>
          </cell>
        </row>
      </sheetData>
      <sheetData sheetId="28">
        <row r="8">
          <cell r="C8" t="str">
            <v>R10601</v>
          </cell>
        </row>
      </sheetData>
      <sheetData sheetId="29">
        <row r="8">
          <cell r="C8" t="str">
            <v>R10601</v>
          </cell>
        </row>
      </sheetData>
      <sheetData sheetId="30">
        <row r="8">
          <cell r="C8" t="str">
            <v>R10601</v>
          </cell>
        </row>
      </sheetData>
      <sheetData sheetId="31">
        <row r="8">
          <cell r="C8" t="str">
            <v>R10601</v>
          </cell>
        </row>
      </sheetData>
      <sheetData sheetId="32">
        <row r="8">
          <cell r="C8" t="str">
            <v>R10601</v>
          </cell>
        </row>
      </sheetData>
      <sheetData sheetId="33">
        <row r="8">
          <cell r="C8" t="str">
            <v>R10601</v>
          </cell>
        </row>
      </sheetData>
      <sheetData sheetId="34">
        <row r="8">
          <cell r="C8" t="str">
            <v>R10601</v>
          </cell>
        </row>
      </sheetData>
      <sheetData sheetId="35">
        <row r="8">
          <cell r="C8" t="str">
            <v>R10601</v>
          </cell>
        </row>
      </sheetData>
      <sheetData sheetId="36">
        <row r="8">
          <cell r="C8" t="str">
            <v>R10601</v>
          </cell>
        </row>
      </sheetData>
      <sheetData sheetId="37">
        <row r="8">
          <cell r="C8" t="str">
            <v>R10601</v>
          </cell>
        </row>
      </sheetData>
      <sheetData sheetId="38">
        <row r="8">
          <cell r="C8" t="str">
            <v>R10601</v>
          </cell>
        </row>
      </sheetData>
      <sheetData sheetId="39">
        <row r="8">
          <cell r="C8" t="str">
            <v>R10601</v>
          </cell>
        </row>
      </sheetData>
      <sheetData sheetId="40">
        <row r="8">
          <cell r="C8" t="str">
            <v>R10601</v>
          </cell>
        </row>
      </sheetData>
      <sheetData sheetId="41">
        <row r="8">
          <cell r="C8" t="str">
            <v>R10601</v>
          </cell>
        </row>
      </sheetData>
      <sheetData sheetId="42">
        <row r="8">
          <cell r="C8" t="str">
            <v>R10601</v>
          </cell>
        </row>
      </sheetData>
      <sheetData sheetId="43">
        <row r="8">
          <cell r="C8" t="str">
            <v>R10601</v>
          </cell>
        </row>
      </sheetData>
      <sheetData sheetId="44">
        <row r="8">
          <cell r="C8" t="str">
            <v>R10601</v>
          </cell>
        </row>
      </sheetData>
      <sheetData sheetId="45">
        <row r="8">
          <cell r="C8" t="str">
            <v>R10601</v>
          </cell>
        </row>
      </sheetData>
      <sheetData sheetId="46">
        <row r="8">
          <cell r="C8" t="str">
            <v>R10601</v>
          </cell>
        </row>
      </sheetData>
      <sheetData sheetId="47">
        <row r="8">
          <cell r="C8" t="str">
            <v>R10601</v>
          </cell>
        </row>
      </sheetData>
      <sheetData sheetId="48">
        <row r="8">
          <cell r="C8" t="str">
            <v>R10601</v>
          </cell>
        </row>
      </sheetData>
      <sheetData sheetId="49">
        <row r="8">
          <cell r="C8" t="str">
            <v>R10601</v>
          </cell>
        </row>
      </sheetData>
      <sheetData sheetId="50">
        <row r="8">
          <cell r="C8" t="str">
            <v>R10601</v>
          </cell>
        </row>
      </sheetData>
      <sheetData sheetId="51">
        <row r="8">
          <cell r="C8" t="str">
            <v>R10601</v>
          </cell>
        </row>
      </sheetData>
      <sheetData sheetId="52">
        <row r="8">
          <cell r="C8" t="str">
            <v>R10601</v>
          </cell>
        </row>
      </sheetData>
      <sheetData sheetId="53">
        <row r="8">
          <cell r="C8" t="str">
            <v>R10601</v>
          </cell>
        </row>
      </sheetData>
      <sheetData sheetId="54">
        <row r="8">
          <cell r="C8" t="str">
            <v>R10601</v>
          </cell>
        </row>
      </sheetData>
      <sheetData sheetId="55">
        <row r="8">
          <cell r="C8" t="str">
            <v>R10601</v>
          </cell>
        </row>
      </sheetData>
      <sheetData sheetId="56">
        <row r="8">
          <cell r="C8" t="str">
            <v>R10601</v>
          </cell>
        </row>
      </sheetData>
      <sheetData sheetId="57">
        <row r="8">
          <cell r="C8" t="str">
            <v>R10601</v>
          </cell>
        </row>
      </sheetData>
      <sheetData sheetId="58">
        <row r="8">
          <cell r="C8" t="str">
            <v>R10601</v>
          </cell>
        </row>
      </sheetData>
      <sheetData sheetId="59">
        <row r="8">
          <cell r="C8" t="str">
            <v>R10601</v>
          </cell>
        </row>
      </sheetData>
      <sheetData sheetId="60">
        <row r="8">
          <cell r="C8" t="str">
            <v>R10601</v>
          </cell>
        </row>
      </sheetData>
      <sheetData sheetId="61">
        <row r="8">
          <cell r="C8" t="str">
            <v>R10601</v>
          </cell>
        </row>
      </sheetData>
      <sheetData sheetId="62">
        <row r="8">
          <cell r="C8" t="str">
            <v>R10601</v>
          </cell>
        </row>
      </sheetData>
      <sheetData sheetId="63">
        <row r="8">
          <cell r="C8" t="str">
            <v>R10601</v>
          </cell>
        </row>
      </sheetData>
      <sheetData sheetId="64">
        <row r="8">
          <cell r="C8" t="str">
            <v>R10601</v>
          </cell>
        </row>
      </sheetData>
      <sheetData sheetId="65">
        <row r="8">
          <cell r="C8" t="str">
            <v>R10601</v>
          </cell>
        </row>
      </sheetData>
      <sheetData sheetId="66">
        <row r="8">
          <cell r="C8" t="str">
            <v>R10601</v>
          </cell>
        </row>
      </sheetData>
      <sheetData sheetId="67">
        <row r="8">
          <cell r="C8" t="str">
            <v>R10601</v>
          </cell>
        </row>
      </sheetData>
      <sheetData sheetId="68">
        <row r="8">
          <cell r="C8" t="str">
            <v>R10601</v>
          </cell>
        </row>
      </sheetData>
      <sheetData sheetId="69">
        <row r="8">
          <cell r="C8" t="str">
            <v>R10601</v>
          </cell>
        </row>
      </sheetData>
      <sheetData sheetId="70">
        <row r="8">
          <cell r="C8" t="str">
            <v>R10601</v>
          </cell>
        </row>
      </sheetData>
      <sheetData sheetId="71">
        <row r="8">
          <cell r="C8" t="str">
            <v>R10601</v>
          </cell>
        </row>
      </sheetData>
      <sheetData sheetId="72">
        <row r="8">
          <cell r="C8" t="str">
            <v>R10601</v>
          </cell>
        </row>
      </sheetData>
      <sheetData sheetId="73">
        <row r="8">
          <cell r="C8" t="str">
            <v>R10601</v>
          </cell>
        </row>
      </sheetData>
      <sheetData sheetId="74">
        <row r="8">
          <cell r="C8" t="str">
            <v>R10601</v>
          </cell>
        </row>
      </sheetData>
      <sheetData sheetId="75">
        <row r="8">
          <cell r="C8" t="str">
            <v>R10601</v>
          </cell>
        </row>
      </sheetData>
      <sheetData sheetId="76">
        <row r="8">
          <cell r="C8" t="str">
            <v>R10601</v>
          </cell>
        </row>
      </sheetData>
      <sheetData sheetId="77">
        <row r="8">
          <cell r="C8" t="str">
            <v>R10601</v>
          </cell>
        </row>
      </sheetData>
      <sheetData sheetId="78">
        <row r="8">
          <cell r="C8" t="str">
            <v>R10601</v>
          </cell>
        </row>
      </sheetData>
      <sheetData sheetId="79">
        <row r="8">
          <cell r="C8" t="str">
            <v>R10601</v>
          </cell>
        </row>
      </sheetData>
      <sheetData sheetId="80">
        <row r="8">
          <cell r="C8" t="str">
            <v>R10601</v>
          </cell>
        </row>
      </sheetData>
      <sheetData sheetId="81">
        <row r="8">
          <cell r="C8" t="str">
            <v>R10601</v>
          </cell>
        </row>
      </sheetData>
      <sheetData sheetId="82">
        <row r="8">
          <cell r="C8" t="str">
            <v>R10601</v>
          </cell>
        </row>
      </sheetData>
      <sheetData sheetId="83">
        <row r="8">
          <cell r="C8" t="str">
            <v>R10601</v>
          </cell>
        </row>
      </sheetData>
      <sheetData sheetId="84">
        <row r="8">
          <cell r="C8" t="str">
            <v>R10601</v>
          </cell>
        </row>
      </sheetData>
      <sheetData sheetId="85">
        <row r="8">
          <cell r="C8" t="str">
            <v>R10601</v>
          </cell>
        </row>
      </sheetData>
      <sheetData sheetId="86">
        <row r="8">
          <cell r="C8" t="str">
            <v>R10601</v>
          </cell>
        </row>
      </sheetData>
      <sheetData sheetId="87">
        <row r="8">
          <cell r="C8" t="str">
            <v>R10601</v>
          </cell>
        </row>
      </sheetData>
      <sheetData sheetId="88">
        <row r="8">
          <cell r="C8" t="str">
            <v>R10601</v>
          </cell>
        </row>
      </sheetData>
      <sheetData sheetId="89">
        <row r="8">
          <cell r="C8" t="str">
            <v>R10601</v>
          </cell>
        </row>
      </sheetData>
      <sheetData sheetId="90">
        <row r="8">
          <cell r="C8" t="str">
            <v>R10601</v>
          </cell>
        </row>
      </sheetData>
      <sheetData sheetId="91">
        <row r="8">
          <cell r="C8" t="str">
            <v>R10601</v>
          </cell>
        </row>
      </sheetData>
      <sheetData sheetId="92">
        <row r="8">
          <cell r="C8" t="str">
            <v>R10601</v>
          </cell>
        </row>
      </sheetData>
      <sheetData sheetId="93">
        <row r="8">
          <cell r="C8" t="str">
            <v>R10601</v>
          </cell>
        </row>
      </sheetData>
      <sheetData sheetId="94">
        <row r="8">
          <cell r="C8" t="str">
            <v>R10601</v>
          </cell>
        </row>
      </sheetData>
      <sheetData sheetId="95">
        <row r="8">
          <cell r="C8" t="str">
            <v>R10601</v>
          </cell>
        </row>
      </sheetData>
      <sheetData sheetId="96">
        <row r="8">
          <cell r="C8" t="str">
            <v>R10601</v>
          </cell>
        </row>
      </sheetData>
      <sheetData sheetId="97">
        <row r="8">
          <cell r="C8" t="str">
            <v>R10601</v>
          </cell>
        </row>
      </sheetData>
      <sheetData sheetId="98">
        <row r="8">
          <cell r="C8" t="str">
            <v>R10601</v>
          </cell>
        </row>
      </sheetData>
      <sheetData sheetId="99">
        <row r="8">
          <cell r="C8" t="str">
            <v>R10601</v>
          </cell>
        </row>
      </sheetData>
      <sheetData sheetId="100">
        <row r="8">
          <cell r="C8" t="str">
            <v>R10601</v>
          </cell>
        </row>
      </sheetData>
      <sheetData sheetId="101">
        <row r="8">
          <cell r="C8" t="str">
            <v>R10601</v>
          </cell>
        </row>
      </sheetData>
      <sheetData sheetId="102">
        <row r="8">
          <cell r="C8" t="str">
            <v>R10601</v>
          </cell>
        </row>
      </sheetData>
      <sheetData sheetId="103">
        <row r="8">
          <cell r="C8" t="str">
            <v>R10601</v>
          </cell>
        </row>
      </sheetData>
      <sheetData sheetId="104">
        <row r="8">
          <cell r="C8" t="str">
            <v>R10601</v>
          </cell>
        </row>
      </sheetData>
      <sheetData sheetId="105">
        <row r="8">
          <cell r="C8" t="str">
            <v>R10601</v>
          </cell>
        </row>
      </sheetData>
      <sheetData sheetId="106">
        <row r="8">
          <cell r="C8" t="str">
            <v>R10601</v>
          </cell>
        </row>
      </sheetData>
      <sheetData sheetId="107">
        <row r="8">
          <cell r="C8" t="str">
            <v>R10601</v>
          </cell>
        </row>
      </sheetData>
      <sheetData sheetId="108">
        <row r="8">
          <cell r="C8" t="str">
            <v>R10601</v>
          </cell>
        </row>
      </sheetData>
      <sheetData sheetId="109">
        <row r="8">
          <cell r="C8" t="str">
            <v>R10601</v>
          </cell>
        </row>
      </sheetData>
      <sheetData sheetId="110">
        <row r="8">
          <cell r="C8" t="str">
            <v>R10601</v>
          </cell>
        </row>
      </sheetData>
      <sheetData sheetId="111">
        <row r="8">
          <cell r="C8" t="str">
            <v>R10601</v>
          </cell>
        </row>
      </sheetData>
      <sheetData sheetId="112">
        <row r="8">
          <cell r="C8" t="str">
            <v>R10601</v>
          </cell>
        </row>
      </sheetData>
      <sheetData sheetId="113">
        <row r="8">
          <cell r="C8" t="str">
            <v>R10601</v>
          </cell>
        </row>
      </sheetData>
      <sheetData sheetId="114">
        <row r="8">
          <cell r="C8" t="str">
            <v>R10601</v>
          </cell>
        </row>
      </sheetData>
      <sheetData sheetId="115">
        <row r="8">
          <cell r="C8" t="str">
            <v>R10601</v>
          </cell>
        </row>
      </sheetData>
      <sheetData sheetId="116">
        <row r="8">
          <cell r="C8" t="str">
            <v>R10601</v>
          </cell>
        </row>
      </sheetData>
      <sheetData sheetId="117">
        <row r="8">
          <cell r="C8" t="str">
            <v>R10601</v>
          </cell>
        </row>
      </sheetData>
      <sheetData sheetId="118">
        <row r="8">
          <cell r="C8" t="str">
            <v>R10601</v>
          </cell>
        </row>
      </sheetData>
      <sheetData sheetId="119">
        <row r="8">
          <cell r="C8" t="str">
            <v>R10601</v>
          </cell>
        </row>
      </sheetData>
      <sheetData sheetId="120">
        <row r="8">
          <cell r="C8" t="str">
            <v>R10601</v>
          </cell>
        </row>
      </sheetData>
      <sheetData sheetId="121">
        <row r="8">
          <cell r="C8" t="str">
            <v>R10601</v>
          </cell>
        </row>
      </sheetData>
      <sheetData sheetId="122">
        <row r="8">
          <cell r="C8" t="str">
            <v>R10601</v>
          </cell>
        </row>
      </sheetData>
      <sheetData sheetId="123">
        <row r="8">
          <cell r="C8" t="str">
            <v>R10601</v>
          </cell>
        </row>
      </sheetData>
      <sheetData sheetId="124">
        <row r="8">
          <cell r="C8" t="str">
            <v>R10601</v>
          </cell>
        </row>
      </sheetData>
      <sheetData sheetId="125">
        <row r="8">
          <cell r="C8" t="str">
            <v>R10601</v>
          </cell>
        </row>
      </sheetData>
      <sheetData sheetId="126">
        <row r="8">
          <cell r="C8" t="str">
            <v>R10601</v>
          </cell>
        </row>
      </sheetData>
      <sheetData sheetId="127">
        <row r="8">
          <cell r="C8" t="str">
            <v>R10601</v>
          </cell>
        </row>
      </sheetData>
      <sheetData sheetId="128">
        <row r="8">
          <cell r="C8" t="str">
            <v>R10601</v>
          </cell>
        </row>
      </sheetData>
      <sheetData sheetId="129">
        <row r="8">
          <cell r="C8" t="str">
            <v>R10601</v>
          </cell>
        </row>
      </sheetData>
      <sheetData sheetId="130">
        <row r="8">
          <cell r="C8" t="str">
            <v>R10601</v>
          </cell>
        </row>
      </sheetData>
      <sheetData sheetId="131">
        <row r="8">
          <cell r="C8" t="str">
            <v>R10601</v>
          </cell>
        </row>
      </sheetData>
      <sheetData sheetId="132">
        <row r="8">
          <cell r="C8" t="str">
            <v>R10601</v>
          </cell>
        </row>
      </sheetData>
      <sheetData sheetId="133">
        <row r="8">
          <cell r="C8" t="str">
            <v>R10601</v>
          </cell>
        </row>
      </sheetData>
      <sheetData sheetId="134">
        <row r="8">
          <cell r="C8" t="str">
            <v>R10601</v>
          </cell>
        </row>
      </sheetData>
      <sheetData sheetId="135">
        <row r="8">
          <cell r="C8" t="str">
            <v>R10601</v>
          </cell>
        </row>
      </sheetData>
      <sheetData sheetId="136">
        <row r="8">
          <cell r="C8" t="str">
            <v>R10601</v>
          </cell>
        </row>
      </sheetData>
      <sheetData sheetId="137">
        <row r="8">
          <cell r="C8" t="str">
            <v>R10601</v>
          </cell>
        </row>
      </sheetData>
      <sheetData sheetId="138">
        <row r="8">
          <cell r="C8" t="str">
            <v>R10601</v>
          </cell>
        </row>
      </sheetData>
      <sheetData sheetId="139">
        <row r="8">
          <cell r="C8" t="str">
            <v>R10601</v>
          </cell>
        </row>
      </sheetData>
      <sheetData sheetId="140">
        <row r="8">
          <cell r="C8" t="str">
            <v>R10601</v>
          </cell>
        </row>
      </sheetData>
      <sheetData sheetId="141">
        <row r="8">
          <cell r="C8" t="str">
            <v>R10601</v>
          </cell>
        </row>
      </sheetData>
      <sheetData sheetId="142">
        <row r="8">
          <cell r="C8" t="str">
            <v>R10601</v>
          </cell>
        </row>
      </sheetData>
      <sheetData sheetId="143">
        <row r="8">
          <cell r="C8" t="str">
            <v>R10601</v>
          </cell>
        </row>
      </sheetData>
      <sheetData sheetId="144">
        <row r="8">
          <cell r="C8" t="str">
            <v>R10601</v>
          </cell>
        </row>
      </sheetData>
      <sheetData sheetId="145">
        <row r="8">
          <cell r="C8" t="str">
            <v>R10601</v>
          </cell>
        </row>
      </sheetData>
      <sheetData sheetId="146">
        <row r="8">
          <cell r="C8" t="str">
            <v>R10601</v>
          </cell>
        </row>
      </sheetData>
      <sheetData sheetId="147">
        <row r="8">
          <cell r="C8" t="str">
            <v>R10601</v>
          </cell>
        </row>
      </sheetData>
      <sheetData sheetId="148">
        <row r="8">
          <cell r="C8" t="str">
            <v>R10601</v>
          </cell>
        </row>
      </sheetData>
      <sheetData sheetId="149">
        <row r="8">
          <cell r="C8" t="str">
            <v>R10601</v>
          </cell>
        </row>
      </sheetData>
      <sheetData sheetId="150">
        <row r="8">
          <cell r="C8" t="str">
            <v>R10601</v>
          </cell>
        </row>
      </sheetData>
      <sheetData sheetId="151">
        <row r="8">
          <cell r="C8" t="str">
            <v>R10601</v>
          </cell>
        </row>
      </sheetData>
      <sheetData sheetId="152">
        <row r="8">
          <cell r="C8" t="str">
            <v>R10601</v>
          </cell>
        </row>
      </sheetData>
      <sheetData sheetId="153">
        <row r="8">
          <cell r="C8" t="str">
            <v>R10601</v>
          </cell>
        </row>
      </sheetData>
      <sheetData sheetId="154">
        <row r="8">
          <cell r="C8" t="str">
            <v>R10601</v>
          </cell>
        </row>
      </sheetData>
      <sheetData sheetId="155">
        <row r="8">
          <cell r="C8" t="str">
            <v>R10601</v>
          </cell>
        </row>
      </sheetData>
      <sheetData sheetId="156">
        <row r="8">
          <cell r="C8" t="str">
            <v>R10601</v>
          </cell>
        </row>
      </sheetData>
      <sheetData sheetId="157">
        <row r="8">
          <cell r="C8" t="str">
            <v>R10601</v>
          </cell>
        </row>
      </sheetData>
      <sheetData sheetId="158">
        <row r="8">
          <cell r="C8" t="str">
            <v>R10601</v>
          </cell>
        </row>
      </sheetData>
      <sheetData sheetId="159">
        <row r="8">
          <cell r="C8" t="str">
            <v>R10601</v>
          </cell>
        </row>
      </sheetData>
      <sheetData sheetId="160">
        <row r="8">
          <cell r="C8" t="str">
            <v>R10601</v>
          </cell>
        </row>
      </sheetData>
      <sheetData sheetId="161">
        <row r="8">
          <cell r="C8" t="str">
            <v>R10601</v>
          </cell>
        </row>
      </sheetData>
      <sheetData sheetId="162">
        <row r="8">
          <cell r="C8" t="str">
            <v>R10601</v>
          </cell>
        </row>
      </sheetData>
      <sheetData sheetId="163">
        <row r="8">
          <cell r="C8" t="str">
            <v>R10601</v>
          </cell>
        </row>
      </sheetData>
      <sheetData sheetId="164">
        <row r="8">
          <cell r="C8" t="str">
            <v>R10601</v>
          </cell>
        </row>
      </sheetData>
      <sheetData sheetId="165">
        <row r="8">
          <cell r="C8" t="str">
            <v>R10601</v>
          </cell>
        </row>
      </sheetData>
      <sheetData sheetId="166">
        <row r="8">
          <cell r="C8" t="str">
            <v>R10601</v>
          </cell>
        </row>
      </sheetData>
      <sheetData sheetId="167">
        <row r="8">
          <cell r="C8" t="str">
            <v>R10601</v>
          </cell>
        </row>
      </sheetData>
      <sheetData sheetId="168">
        <row r="8">
          <cell r="C8" t="str">
            <v>R10601</v>
          </cell>
        </row>
      </sheetData>
      <sheetData sheetId="169">
        <row r="8">
          <cell r="C8" t="str">
            <v>R10601</v>
          </cell>
        </row>
      </sheetData>
      <sheetData sheetId="170">
        <row r="8">
          <cell r="C8" t="str">
            <v>R10601</v>
          </cell>
        </row>
      </sheetData>
      <sheetData sheetId="171">
        <row r="8">
          <cell r="C8" t="str">
            <v>R10601</v>
          </cell>
        </row>
      </sheetData>
      <sheetData sheetId="172">
        <row r="8">
          <cell r="C8" t="str">
            <v>R10601</v>
          </cell>
        </row>
      </sheetData>
      <sheetData sheetId="173">
        <row r="8">
          <cell r="C8" t="str">
            <v>R10601</v>
          </cell>
        </row>
      </sheetData>
      <sheetData sheetId="174">
        <row r="8">
          <cell r="C8" t="str">
            <v>R10601</v>
          </cell>
        </row>
      </sheetData>
      <sheetData sheetId="175">
        <row r="8">
          <cell r="C8" t="str">
            <v>R10601</v>
          </cell>
        </row>
      </sheetData>
      <sheetData sheetId="176">
        <row r="8">
          <cell r="C8" t="str">
            <v>R10601</v>
          </cell>
        </row>
      </sheetData>
      <sheetData sheetId="177">
        <row r="8">
          <cell r="C8" t="str">
            <v>R10601</v>
          </cell>
        </row>
      </sheetData>
      <sheetData sheetId="178">
        <row r="8">
          <cell r="C8" t="str">
            <v>R10601</v>
          </cell>
        </row>
      </sheetData>
      <sheetData sheetId="179">
        <row r="8">
          <cell r="C8" t="str">
            <v>R10601</v>
          </cell>
        </row>
      </sheetData>
      <sheetData sheetId="180">
        <row r="8">
          <cell r="C8" t="str">
            <v>R10601</v>
          </cell>
        </row>
      </sheetData>
      <sheetData sheetId="181">
        <row r="8">
          <cell r="C8" t="str">
            <v>R10601</v>
          </cell>
        </row>
      </sheetData>
      <sheetData sheetId="182">
        <row r="8">
          <cell r="C8" t="str">
            <v>R10601</v>
          </cell>
        </row>
      </sheetData>
      <sheetData sheetId="183">
        <row r="8">
          <cell r="C8" t="str">
            <v>R10601</v>
          </cell>
        </row>
      </sheetData>
      <sheetData sheetId="184">
        <row r="8">
          <cell r="C8" t="str">
            <v>R10601</v>
          </cell>
        </row>
      </sheetData>
      <sheetData sheetId="185">
        <row r="8">
          <cell r="C8" t="str">
            <v>R10601</v>
          </cell>
        </row>
      </sheetData>
      <sheetData sheetId="186">
        <row r="8">
          <cell r="C8" t="str">
            <v>R10601</v>
          </cell>
        </row>
      </sheetData>
      <sheetData sheetId="187">
        <row r="8">
          <cell r="C8" t="str">
            <v>R10601</v>
          </cell>
        </row>
      </sheetData>
      <sheetData sheetId="188">
        <row r="8">
          <cell r="C8" t="str">
            <v>R10601</v>
          </cell>
        </row>
      </sheetData>
      <sheetData sheetId="189">
        <row r="8">
          <cell r="C8" t="str">
            <v>R10601</v>
          </cell>
        </row>
      </sheetData>
      <sheetData sheetId="190">
        <row r="8">
          <cell r="C8" t="str">
            <v>R10601</v>
          </cell>
        </row>
      </sheetData>
      <sheetData sheetId="191">
        <row r="8">
          <cell r="C8" t="str">
            <v>R10601</v>
          </cell>
        </row>
      </sheetData>
      <sheetData sheetId="192">
        <row r="8">
          <cell r="C8" t="str">
            <v>R10601</v>
          </cell>
        </row>
      </sheetData>
      <sheetData sheetId="193">
        <row r="8">
          <cell r="C8" t="str">
            <v>R10601</v>
          </cell>
        </row>
      </sheetData>
      <sheetData sheetId="194">
        <row r="8">
          <cell r="C8" t="str">
            <v>R10601</v>
          </cell>
        </row>
      </sheetData>
      <sheetData sheetId="195">
        <row r="8">
          <cell r="C8" t="str">
            <v>R10601</v>
          </cell>
        </row>
      </sheetData>
      <sheetData sheetId="196">
        <row r="8">
          <cell r="C8" t="str">
            <v>R10601</v>
          </cell>
        </row>
      </sheetData>
      <sheetData sheetId="197">
        <row r="8">
          <cell r="C8" t="str">
            <v>R10601</v>
          </cell>
        </row>
      </sheetData>
      <sheetData sheetId="198">
        <row r="8">
          <cell r="C8" t="str">
            <v>R10601</v>
          </cell>
        </row>
      </sheetData>
      <sheetData sheetId="199">
        <row r="8">
          <cell r="C8" t="str">
            <v>R10601</v>
          </cell>
        </row>
      </sheetData>
      <sheetData sheetId="200">
        <row r="8">
          <cell r="C8" t="str">
            <v>R10601</v>
          </cell>
        </row>
      </sheetData>
      <sheetData sheetId="201">
        <row r="8">
          <cell r="C8" t="str">
            <v>R10601</v>
          </cell>
        </row>
      </sheetData>
      <sheetData sheetId="202">
        <row r="8">
          <cell r="C8" t="str">
            <v>R10601</v>
          </cell>
        </row>
      </sheetData>
      <sheetData sheetId="203">
        <row r="8">
          <cell r="C8" t="str">
            <v>R10601</v>
          </cell>
        </row>
      </sheetData>
      <sheetData sheetId="204">
        <row r="8">
          <cell r="C8" t="str">
            <v>R10601</v>
          </cell>
        </row>
      </sheetData>
      <sheetData sheetId="205">
        <row r="8">
          <cell r="C8" t="str">
            <v>R10601</v>
          </cell>
        </row>
      </sheetData>
      <sheetData sheetId="206">
        <row r="8">
          <cell r="C8" t="str">
            <v>R10601</v>
          </cell>
        </row>
      </sheetData>
      <sheetData sheetId="207">
        <row r="8">
          <cell r="C8" t="str">
            <v>R10601</v>
          </cell>
        </row>
      </sheetData>
      <sheetData sheetId="208">
        <row r="8">
          <cell r="C8" t="str">
            <v>R10601</v>
          </cell>
        </row>
      </sheetData>
      <sheetData sheetId="209">
        <row r="8">
          <cell r="C8" t="str">
            <v>R10601</v>
          </cell>
        </row>
      </sheetData>
      <sheetData sheetId="210">
        <row r="8">
          <cell r="C8" t="str">
            <v>R10601</v>
          </cell>
        </row>
      </sheetData>
      <sheetData sheetId="211">
        <row r="8">
          <cell r="C8" t="str">
            <v>R10601</v>
          </cell>
        </row>
      </sheetData>
      <sheetData sheetId="212">
        <row r="8">
          <cell r="C8" t="str">
            <v>R10601</v>
          </cell>
        </row>
      </sheetData>
      <sheetData sheetId="213">
        <row r="8">
          <cell r="C8" t="str">
            <v>R10601</v>
          </cell>
        </row>
      </sheetData>
      <sheetData sheetId="214">
        <row r="8">
          <cell r="C8" t="str">
            <v>R10601</v>
          </cell>
        </row>
      </sheetData>
      <sheetData sheetId="215">
        <row r="8">
          <cell r="C8" t="str">
            <v>R10601</v>
          </cell>
        </row>
      </sheetData>
      <sheetData sheetId="216">
        <row r="8">
          <cell r="C8" t="str">
            <v>R10601</v>
          </cell>
        </row>
      </sheetData>
      <sheetData sheetId="217">
        <row r="8">
          <cell r="C8" t="str">
            <v>R10601</v>
          </cell>
        </row>
      </sheetData>
      <sheetData sheetId="218">
        <row r="8">
          <cell r="C8" t="str">
            <v>R10601</v>
          </cell>
        </row>
      </sheetData>
      <sheetData sheetId="219">
        <row r="8">
          <cell r="C8" t="str">
            <v>R10601</v>
          </cell>
        </row>
      </sheetData>
      <sheetData sheetId="220">
        <row r="8">
          <cell r="C8" t="str">
            <v>R10601</v>
          </cell>
        </row>
      </sheetData>
      <sheetData sheetId="221">
        <row r="8">
          <cell r="C8" t="str">
            <v>R10601</v>
          </cell>
        </row>
      </sheetData>
      <sheetData sheetId="222">
        <row r="8">
          <cell r="C8" t="str">
            <v>R10601</v>
          </cell>
        </row>
      </sheetData>
      <sheetData sheetId="223">
        <row r="8">
          <cell r="C8" t="str">
            <v>R10601</v>
          </cell>
        </row>
      </sheetData>
      <sheetData sheetId="224">
        <row r="8">
          <cell r="C8" t="str">
            <v>R10601</v>
          </cell>
        </row>
      </sheetData>
      <sheetData sheetId="225">
        <row r="8">
          <cell r="C8" t="str">
            <v>R10601</v>
          </cell>
        </row>
      </sheetData>
      <sheetData sheetId="226">
        <row r="8">
          <cell r="C8" t="str">
            <v>R10601</v>
          </cell>
        </row>
      </sheetData>
      <sheetData sheetId="227">
        <row r="8">
          <cell r="C8" t="str">
            <v>R10601</v>
          </cell>
        </row>
      </sheetData>
      <sheetData sheetId="228">
        <row r="8">
          <cell r="C8" t="str">
            <v>R10601</v>
          </cell>
        </row>
      </sheetData>
      <sheetData sheetId="229">
        <row r="8">
          <cell r="C8" t="str">
            <v>R10601</v>
          </cell>
        </row>
      </sheetData>
      <sheetData sheetId="230">
        <row r="8">
          <cell r="C8" t="str">
            <v>R10601</v>
          </cell>
        </row>
      </sheetData>
      <sheetData sheetId="231">
        <row r="8">
          <cell r="C8" t="str">
            <v>R10601</v>
          </cell>
        </row>
      </sheetData>
      <sheetData sheetId="232">
        <row r="8">
          <cell r="C8" t="str">
            <v>R10601</v>
          </cell>
        </row>
      </sheetData>
      <sheetData sheetId="233">
        <row r="8">
          <cell r="C8" t="str">
            <v>R10601</v>
          </cell>
        </row>
      </sheetData>
      <sheetData sheetId="234">
        <row r="8">
          <cell r="C8" t="str">
            <v>R10601</v>
          </cell>
        </row>
      </sheetData>
      <sheetData sheetId="235">
        <row r="8">
          <cell r="C8" t="str">
            <v>R10601</v>
          </cell>
        </row>
      </sheetData>
      <sheetData sheetId="236">
        <row r="8">
          <cell r="C8" t="str">
            <v>R10601</v>
          </cell>
        </row>
      </sheetData>
      <sheetData sheetId="237">
        <row r="8">
          <cell r="C8" t="str">
            <v>R10601</v>
          </cell>
        </row>
      </sheetData>
      <sheetData sheetId="238">
        <row r="8">
          <cell r="C8" t="str">
            <v>R10601</v>
          </cell>
        </row>
      </sheetData>
      <sheetData sheetId="239">
        <row r="8">
          <cell r="C8" t="str">
            <v>R10601</v>
          </cell>
        </row>
      </sheetData>
      <sheetData sheetId="240">
        <row r="8">
          <cell r="C8" t="str">
            <v>R10601</v>
          </cell>
        </row>
      </sheetData>
      <sheetData sheetId="241">
        <row r="8">
          <cell r="C8" t="str">
            <v>R10601</v>
          </cell>
        </row>
      </sheetData>
      <sheetData sheetId="242">
        <row r="8">
          <cell r="C8" t="str">
            <v>R10601</v>
          </cell>
        </row>
      </sheetData>
      <sheetData sheetId="243">
        <row r="8">
          <cell r="C8" t="str">
            <v>R10601</v>
          </cell>
        </row>
      </sheetData>
      <sheetData sheetId="244">
        <row r="8">
          <cell r="C8" t="str">
            <v>R10601</v>
          </cell>
        </row>
      </sheetData>
      <sheetData sheetId="245">
        <row r="8">
          <cell r="C8" t="str">
            <v>R10601</v>
          </cell>
        </row>
      </sheetData>
      <sheetData sheetId="246">
        <row r="8">
          <cell r="C8" t="str">
            <v>R10601</v>
          </cell>
        </row>
      </sheetData>
      <sheetData sheetId="247">
        <row r="8">
          <cell r="C8" t="str">
            <v>R10601</v>
          </cell>
        </row>
      </sheetData>
      <sheetData sheetId="248">
        <row r="8">
          <cell r="C8" t="str">
            <v>R10601</v>
          </cell>
        </row>
      </sheetData>
      <sheetData sheetId="249">
        <row r="8">
          <cell r="C8" t="str">
            <v>R10601</v>
          </cell>
        </row>
      </sheetData>
      <sheetData sheetId="250">
        <row r="8">
          <cell r="C8" t="str">
            <v>R10601</v>
          </cell>
        </row>
      </sheetData>
      <sheetData sheetId="251">
        <row r="8">
          <cell r="C8" t="str">
            <v>R10601</v>
          </cell>
        </row>
      </sheetData>
      <sheetData sheetId="252">
        <row r="8">
          <cell r="C8" t="str">
            <v>R10601</v>
          </cell>
        </row>
      </sheetData>
      <sheetData sheetId="253">
        <row r="8">
          <cell r="C8" t="str">
            <v>R10601</v>
          </cell>
        </row>
      </sheetData>
      <sheetData sheetId="254">
        <row r="8">
          <cell r="C8" t="str">
            <v>R10601</v>
          </cell>
        </row>
      </sheetData>
      <sheetData sheetId="255">
        <row r="8">
          <cell r="C8" t="str">
            <v>R10601</v>
          </cell>
        </row>
      </sheetData>
      <sheetData sheetId="256">
        <row r="8">
          <cell r="C8" t="str">
            <v>R10601</v>
          </cell>
        </row>
      </sheetData>
      <sheetData sheetId="257">
        <row r="8">
          <cell r="C8" t="str">
            <v>R10601</v>
          </cell>
        </row>
      </sheetData>
      <sheetData sheetId="258">
        <row r="8">
          <cell r="C8" t="str">
            <v>R10601</v>
          </cell>
        </row>
      </sheetData>
      <sheetData sheetId="259">
        <row r="8">
          <cell r="C8" t="str">
            <v>R10601</v>
          </cell>
        </row>
      </sheetData>
      <sheetData sheetId="260">
        <row r="8">
          <cell r="C8" t="str">
            <v>R10601</v>
          </cell>
        </row>
      </sheetData>
      <sheetData sheetId="261">
        <row r="8">
          <cell r="C8" t="str">
            <v>R10601</v>
          </cell>
        </row>
      </sheetData>
      <sheetData sheetId="262">
        <row r="8">
          <cell r="C8" t="str">
            <v>R10601</v>
          </cell>
        </row>
      </sheetData>
      <sheetData sheetId="263">
        <row r="8">
          <cell r="C8" t="str">
            <v>R10601</v>
          </cell>
        </row>
      </sheetData>
      <sheetData sheetId="264">
        <row r="8">
          <cell r="C8" t="str">
            <v>R10601</v>
          </cell>
        </row>
      </sheetData>
      <sheetData sheetId="265">
        <row r="8">
          <cell r="C8" t="str">
            <v>R10601</v>
          </cell>
        </row>
      </sheetData>
      <sheetData sheetId="266">
        <row r="8">
          <cell r="C8" t="str">
            <v>R10601</v>
          </cell>
        </row>
      </sheetData>
      <sheetData sheetId="267">
        <row r="8">
          <cell r="C8" t="str">
            <v>R10601</v>
          </cell>
        </row>
      </sheetData>
      <sheetData sheetId="268">
        <row r="8">
          <cell r="C8" t="str">
            <v>R10601</v>
          </cell>
        </row>
      </sheetData>
      <sheetData sheetId="269">
        <row r="8">
          <cell r="C8" t="str">
            <v>R10601</v>
          </cell>
        </row>
      </sheetData>
      <sheetData sheetId="270">
        <row r="8">
          <cell r="C8" t="str">
            <v>R10601</v>
          </cell>
        </row>
      </sheetData>
      <sheetData sheetId="271">
        <row r="8">
          <cell r="C8" t="str">
            <v>R10601</v>
          </cell>
        </row>
      </sheetData>
      <sheetData sheetId="272">
        <row r="8">
          <cell r="C8" t="str">
            <v>R10601</v>
          </cell>
        </row>
      </sheetData>
      <sheetData sheetId="273">
        <row r="8">
          <cell r="C8" t="str">
            <v>R10601</v>
          </cell>
        </row>
      </sheetData>
      <sheetData sheetId="274">
        <row r="8">
          <cell r="C8" t="str">
            <v>R10601</v>
          </cell>
        </row>
      </sheetData>
      <sheetData sheetId="275">
        <row r="8">
          <cell r="C8" t="str">
            <v>R10601</v>
          </cell>
        </row>
      </sheetData>
      <sheetData sheetId="276">
        <row r="8">
          <cell r="C8" t="str">
            <v>R10601</v>
          </cell>
        </row>
      </sheetData>
      <sheetData sheetId="277">
        <row r="8">
          <cell r="C8" t="str">
            <v>R10601</v>
          </cell>
        </row>
      </sheetData>
      <sheetData sheetId="278">
        <row r="8">
          <cell r="C8" t="str">
            <v>R10601</v>
          </cell>
        </row>
      </sheetData>
      <sheetData sheetId="279">
        <row r="8">
          <cell r="C8" t="str">
            <v>R10601</v>
          </cell>
        </row>
      </sheetData>
      <sheetData sheetId="280">
        <row r="8">
          <cell r="C8" t="str">
            <v>R10601</v>
          </cell>
        </row>
      </sheetData>
      <sheetData sheetId="281">
        <row r="8">
          <cell r="C8" t="str">
            <v>R10601</v>
          </cell>
        </row>
      </sheetData>
      <sheetData sheetId="282">
        <row r="8">
          <cell r="C8" t="str">
            <v>R10601</v>
          </cell>
        </row>
      </sheetData>
      <sheetData sheetId="283">
        <row r="8">
          <cell r="C8" t="str">
            <v>R10601</v>
          </cell>
        </row>
      </sheetData>
      <sheetData sheetId="284">
        <row r="8">
          <cell r="C8" t="str">
            <v>R10601</v>
          </cell>
        </row>
      </sheetData>
      <sheetData sheetId="285">
        <row r="8">
          <cell r="C8" t="str">
            <v>R10601</v>
          </cell>
        </row>
      </sheetData>
      <sheetData sheetId="286">
        <row r="8">
          <cell r="C8" t="str">
            <v>R10601</v>
          </cell>
        </row>
      </sheetData>
      <sheetData sheetId="287">
        <row r="8">
          <cell r="C8" t="str">
            <v>R10601</v>
          </cell>
        </row>
      </sheetData>
      <sheetData sheetId="288">
        <row r="8">
          <cell r="C8" t="str">
            <v>R10601</v>
          </cell>
        </row>
      </sheetData>
      <sheetData sheetId="289">
        <row r="8">
          <cell r="C8" t="str">
            <v>R10601</v>
          </cell>
        </row>
      </sheetData>
      <sheetData sheetId="290" refreshError="1"/>
      <sheetData sheetId="291" refreshError="1"/>
      <sheetData sheetId="292" refreshError="1"/>
      <sheetData sheetId="293" refreshError="1"/>
      <sheetData sheetId="294" refreshError="1"/>
      <sheetData sheetId="29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CHECK DỌC"/>
      <sheetName val="Merge"/>
      <sheetName val="BC"/>
      <sheetName val="Báo cáo TTKQ"/>
      <sheetName val="Mẫu BC HĐMB"/>
      <sheetName val="Diện tích vào HĐMB"/>
      <sheetName val="CSBH"/>
      <sheetName val="Bảng giá VBTT"/>
      <sheetName val="Sheet2"/>
    </sheetNames>
    <sheetDataSet>
      <sheetData sheetId="0"/>
      <sheetData sheetId="1"/>
      <sheetData sheetId="2">
        <row r="1">
          <cell r="C1" t="str">
            <v>Mã căn</v>
          </cell>
          <cell r="D1" t="str">
            <v>Số lô đất</v>
          </cell>
          <cell r="E1" t="str">
            <v>Ngày ký TTĐC</v>
          </cell>
          <cell r="F1" t="str">
            <v>Ngày trên HĐMB</v>
          </cell>
          <cell r="G1" t="str">
            <v>Ngày trên TTKQ</v>
          </cell>
          <cell r="H1" t="str">
            <v>Ngày bàn giao dự kiến</v>
          </cell>
          <cell r="I1" t="str">
            <v>Ngày dự kiến ký HĐMB</v>
          </cell>
          <cell r="J1" t="str">
            <v>CSBH</v>
          </cell>
          <cell r="K1" t="str">
            <v>Bảng giá áp dụng</v>
          </cell>
          <cell r="L1" t="str">
            <v>Loại căn</v>
          </cell>
          <cell r="M1" t="str">
            <v>DT đất</v>
          </cell>
          <cell r="N1" t="str">
            <v>DT xây dựng tầng 1</v>
          </cell>
          <cell r="O1" t="str">
            <v>Tổng diện tích xây dựng (m2)</v>
          </cell>
        </row>
        <row r="2"/>
        <row r="3">
          <cell r="C3">
            <v>1</v>
          </cell>
          <cell r="D3">
            <v>2</v>
          </cell>
          <cell r="F3">
            <v>4</v>
          </cell>
          <cell r="G3">
            <v>5</v>
          </cell>
          <cell r="H3">
            <v>6</v>
          </cell>
          <cell r="J3">
            <v>8</v>
          </cell>
          <cell r="K3">
            <v>9</v>
          </cell>
          <cell r="L3">
            <v>10</v>
          </cell>
          <cell r="M3">
            <v>11</v>
          </cell>
          <cell r="N3">
            <v>12</v>
          </cell>
          <cell r="O3">
            <v>13</v>
          </cell>
        </row>
        <row r="4">
          <cell r="C4" t="str">
            <v>TĐ3-27</v>
          </cell>
          <cell r="D4" t="str">
            <v>LK-11-08</v>
          </cell>
          <cell r="E4">
            <v>45498</v>
          </cell>
          <cell r="F4">
            <v>45499</v>
          </cell>
          <cell r="G4">
            <v>45458</v>
          </cell>
          <cell r="H4">
            <v>45657</v>
          </cell>
          <cell r="I4" t="str">
            <v>01/08/2024</v>
          </cell>
          <cell r="J4" t="str">
            <v>CSBH01</v>
          </cell>
          <cell r="K4" t="str">
            <v>BG01</v>
          </cell>
          <cell r="L4" t="str">
            <v>Liền Kề</v>
          </cell>
          <cell r="M4" t="str">
            <v>67.5</v>
          </cell>
          <cell r="N4" t="str">
            <v>58.5</v>
          </cell>
          <cell r="O4" t="str">
            <v>243.9</v>
          </cell>
        </row>
        <row r="5">
          <cell r="C5" t="str">
            <v>TĐ3-45</v>
          </cell>
          <cell r="D5" t="str">
            <v>LK-10-07</v>
          </cell>
          <cell r="F5">
            <v>45499</v>
          </cell>
          <cell r="G5">
            <v>45449</v>
          </cell>
          <cell r="H5">
            <v>45657</v>
          </cell>
          <cell r="I5" t="str">
            <v>07/01/1900</v>
          </cell>
          <cell r="J5" t="str">
            <v>CSBH01</v>
          </cell>
          <cell r="K5" t="str">
            <v>BG01</v>
          </cell>
          <cell r="L5" t="str">
            <v>Liền Kề</v>
          </cell>
          <cell r="M5" t="str">
            <v>67.5</v>
          </cell>
          <cell r="N5" t="str">
            <v>58.5</v>
          </cell>
          <cell r="O5" t="str">
            <v>243.2</v>
          </cell>
        </row>
        <row r="6">
          <cell r="C6" t="str">
            <v>TĐ2-11</v>
          </cell>
          <cell r="D6" t="str">
            <v>LK-11-11</v>
          </cell>
          <cell r="F6">
            <v>45499</v>
          </cell>
          <cell r="G6">
            <v>45464</v>
          </cell>
          <cell r="H6">
            <v>45657</v>
          </cell>
          <cell r="I6" t="str">
            <v>07/01/1900</v>
          </cell>
          <cell r="J6" t="str">
            <v>CSBH01</v>
          </cell>
          <cell r="K6" t="str">
            <v>BG01</v>
          </cell>
          <cell r="L6" t="str">
            <v>Liền Kề</v>
          </cell>
          <cell r="M6" t="str">
            <v>96.3</v>
          </cell>
          <cell r="N6" t="str">
            <v>81.2</v>
          </cell>
          <cell r="O6" t="str">
            <v>348.0</v>
          </cell>
        </row>
        <row r="7">
          <cell r="C7" t="str">
            <v>TĐ3-35</v>
          </cell>
          <cell r="D7" t="str">
            <v>LK-11-04</v>
          </cell>
          <cell r="F7">
            <v>45499</v>
          </cell>
          <cell r="G7">
            <v>45488</v>
          </cell>
          <cell r="H7">
            <v>45657</v>
          </cell>
          <cell r="I7" t="str">
            <v>07/01/1900</v>
          </cell>
          <cell r="J7" t="str">
            <v>CSBH01</v>
          </cell>
          <cell r="K7" t="str">
            <v>BG01</v>
          </cell>
          <cell r="L7" t="str">
            <v>Liền Kề</v>
          </cell>
          <cell r="M7" t="str">
            <v>67.5</v>
          </cell>
          <cell r="N7" t="str">
            <v>58.5</v>
          </cell>
          <cell r="O7" t="str">
            <v>243.9</v>
          </cell>
        </row>
        <row r="8">
          <cell r="C8" t="str">
            <v>TĐ2-26</v>
          </cell>
          <cell r="D8" t="str">
            <v>LK-10-14</v>
          </cell>
          <cell r="F8">
            <v>45499</v>
          </cell>
          <cell r="G8">
            <v>45455</v>
          </cell>
          <cell r="H8">
            <v>45657</v>
          </cell>
          <cell r="I8" t="str">
            <v>07/01/1900</v>
          </cell>
          <cell r="J8" t="str">
            <v>CSBH01</v>
          </cell>
          <cell r="K8" t="str">
            <v>BG01</v>
          </cell>
          <cell r="L8" t="str">
            <v>Liền Kề</v>
          </cell>
          <cell r="M8" t="str">
            <v>67.5</v>
          </cell>
          <cell r="N8" t="str">
            <v>58.5</v>
          </cell>
          <cell r="O8" t="str">
            <v>243.2</v>
          </cell>
        </row>
        <row r="9">
          <cell r="C9" t="str">
            <v>HG2-05</v>
          </cell>
          <cell r="D9" t="str">
            <v>LK-06-05</v>
          </cell>
          <cell r="F9">
            <v>45499</v>
          </cell>
          <cell r="G9">
            <v>45488</v>
          </cell>
          <cell r="H9">
            <v>45657</v>
          </cell>
          <cell r="I9" t="str">
            <v>07/01/1900</v>
          </cell>
          <cell r="J9" t="str">
            <v>CSBH01</v>
          </cell>
          <cell r="K9" t="str">
            <v>BG01</v>
          </cell>
          <cell r="L9" t="str">
            <v>Liền Kề</v>
          </cell>
          <cell r="M9" t="str">
            <v>75.0</v>
          </cell>
          <cell r="N9" t="str">
            <v>65.0</v>
          </cell>
          <cell r="O9" t="str">
            <v>271.2</v>
          </cell>
        </row>
        <row r="10">
          <cell r="D10" t="e">
            <v>#N/A</v>
          </cell>
          <cell r="G10" t="e">
            <v>#N/A</v>
          </cell>
          <cell r="I10" t="str">
            <v>07/01/1900</v>
          </cell>
          <cell r="J10" t="e">
            <v>#N/A</v>
          </cell>
          <cell r="K10" t="e">
            <v>#N/A</v>
          </cell>
          <cell r="L10" t="e">
            <v>#N/A</v>
          </cell>
          <cell r="M10" t="e">
            <v>#N/A</v>
          </cell>
          <cell r="N10" t="e">
            <v>#N/A</v>
          </cell>
          <cell r="O10" t="e">
            <v>#N/A</v>
          </cell>
        </row>
        <row r="11">
          <cell r="D11" t="e">
            <v>#N/A</v>
          </cell>
          <cell r="G11" t="e">
            <v>#N/A</v>
          </cell>
          <cell r="I11" t="str">
            <v>07/01/1900</v>
          </cell>
          <cell r="J11" t="e">
            <v>#N/A</v>
          </cell>
          <cell r="K11" t="e">
            <v>#N/A</v>
          </cell>
          <cell r="L11" t="e">
            <v>#N/A</v>
          </cell>
          <cell r="M11" t="e">
            <v>#N/A</v>
          </cell>
          <cell r="N11" t="e">
            <v>#N/A</v>
          </cell>
          <cell r="O11" t="e">
            <v>#N/A</v>
          </cell>
        </row>
        <row r="12">
          <cell r="D12" t="e">
            <v>#N/A</v>
          </cell>
          <cell r="G12" t="e">
            <v>#N/A</v>
          </cell>
          <cell r="I12" t="str">
            <v>07/01/1900</v>
          </cell>
          <cell r="J12" t="e">
            <v>#N/A</v>
          </cell>
          <cell r="K12" t="e">
            <v>#N/A</v>
          </cell>
          <cell r="L12" t="e">
            <v>#N/A</v>
          </cell>
          <cell r="M12" t="e">
            <v>#N/A</v>
          </cell>
          <cell r="N12" t="e">
            <v>#N/A</v>
          </cell>
          <cell r="O12" t="e">
            <v>#N/A</v>
          </cell>
        </row>
        <row r="13">
          <cell r="D13" t="e">
            <v>#N/A</v>
          </cell>
          <cell r="G13" t="e">
            <v>#N/A</v>
          </cell>
          <cell r="I13" t="str">
            <v>07/01/1900</v>
          </cell>
          <cell r="J13" t="e">
            <v>#N/A</v>
          </cell>
          <cell r="K13" t="e">
            <v>#N/A</v>
          </cell>
          <cell r="L13" t="e">
            <v>#N/A</v>
          </cell>
          <cell r="M13" t="e">
            <v>#N/A</v>
          </cell>
          <cell r="N13" t="e">
            <v>#N/A</v>
          </cell>
          <cell r="O13" t="e">
            <v>#N/A</v>
          </cell>
        </row>
        <row r="14">
          <cell r="D14" t="e">
            <v>#N/A</v>
          </cell>
          <cell r="G14" t="e">
            <v>#N/A</v>
          </cell>
          <cell r="I14" t="str">
            <v>07/01/1900</v>
          </cell>
          <cell r="J14" t="e">
            <v>#N/A</v>
          </cell>
          <cell r="K14" t="e">
            <v>#N/A</v>
          </cell>
          <cell r="L14" t="e">
            <v>#N/A</v>
          </cell>
          <cell r="M14" t="e">
            <v>#N/A</v>
          </cell>
          <cell r="N14" t="e">
            <v>#N/A</v>
          </cell>
          <cell r="O14" t="e">
            <v>#N/A</v>
          </cell>
        </row>
        <row r="15">
          <cell r="D15" t="e">
            <v>#N/A</v>
          </cell>
          <cell r="G15" t="e">
            <v>#N/A</v>
          </cell>
          <cell r="I15" t="str">
            <v>07/01/1900</v>
          </cell>
          <cell r="J15" t="e">
            <v>#N/A</v>
          </cell>
          <cell r="K15" t="e">
            <v>#N/A</v>
          </cell>
          <cell r="L15" t="e">
            <v>#N/A</v>
          </cell>
          <cell r="M15" t="e">
            <v>#N/A</v>
          </cell>
          <cell r="N15" t="e">
            <v>#N/A</v>
          </cell>
          <cell r="O15" t="e">
            <v>#N/A</v>
          </cell>
        </row>
        <row r="16">
          <cell r="D16" t="e">
            <v>#N/A</v>
          </cell>
          <cell r="G16" t="e">
            <v>#N/A</v>
          </cell>
          <cell r="I16" t="str">
            <v>07/01/1900</v>
          </cell>
          <cell r="J16" t="e">
            <v>#N/A</v>
          </cell>
          <cell r="K16" t="e">
            <v>#N/A</v>
          </cell>
          <cell r="L16" t="e">
            <v>#N/A</v>
          </cell>
          <cell r="M16" t="e">
            <v>#N/A</v>
          </cell>
          <cell r="N16" t="e">
            <v>#N/A</v>
          </cell>
          <cell r="O16" t="e">
            <v>#N/A</v>
          </cell>
        </row>
        <row r="17">
          <cell r="D17" t="e">
            <v>#N/A</v>
          </cell>
          <cell r="G17" t="e">
            <v>#N/A</v>
          </cell>
          <cell r="I17" t="str">
            <v>07/01/1900</v>
          </cell>
          <cell r="J17" t="e">
            <v>#N/A</v>
          </cell>
          <cell r="K17" t="e">
            <v>#N/A</v>
          </cell>
          <cell r="L17" t="e">
            <v>#N/A</v>
          </cell>
          <cell r="M17" t="e">
            <v>#N/A</v>
          </cell>
          <cell r="N17" t="e">
            <v>#N/A</v>
          </cell>
          <cell r="O17" t="e">
            <v>#N/A</v>
          </cell>
        </row>
        <row r="18">
          <cell r="D18" t="e">
            <v>#N/A</v>
          </cell>
          <cell r="G18" t="e">
            <v>#N/A</v>
          </cell>
          <cell r="I18" t="str">
            <v>07/01/1900</v>
          </cell>
          <cell r="J18" t="e">
            <v>#N/A</v>
          </cell>
          <cell r="K18" t="e">
            <v>#N/A</v>
          </cell>
          <cell r="L18" t="e">
            <v>#N/A</v>
          </cell>
          <cell r="M18" t="e">
            <v>#N/A</v>
          </cell>
          <cell r="N18" t="e">
            <v>#N/A</v>
          </cell>
          <cell r="O18" t="e">
            <v>#N/A</v>
          </cell>
        </row>
        <row r="19">
          <cell r="D19" t="e">
            <v>#N/A</v>
          </cell>
          <cell r="G19" t="e">
            <v>#N/A</v>
          </cell>
          <cell r="I19" t="str">
            <v>07/01/1900</v>
          </cell>
          <cell r="J19" t="e">
            <v>#N/A</v>
          </cell>
          <cell r="K19" t="e">
            <v>#N/A</v>
          </cell>
          <cell r="L19" t="e">
            <v>#N/A</v>
          </cell>
          <cell r="M19" t="e">
            <v>#N/A</v>
          </cell>
          <cell r="N19" t="e">
            <v>#N/A</v>
          </cell>
          <cell r="O19" t="e">
            <v>#N/A</v>
          </cell>
        </row>
        <row r="20">
          <cell r="D20" t="e">
            <v>#N/A</v>
          </cell>
          <cell r="G20" t="e">
            <v>#N/A</v>
          </cell>
          <cell r="I20" t="str">
            <v>07/01/1900</v>
          </cell>
          <cell r="J20" t="e">
            <v>#N/A</v>
          </cell>
          <cell r="K20" t="e">
            <v>#N/A</v>
          </cell>
          <cell r="L20" t="e">
            <v>#N/A</v>
          </cell>
          <cell r="M20" t="e">
            <v>#N/A</v>
          </cell>
          <cell r="N20" t="e">
            <v>#N/A</v>
          </cell>
          <cell r="O20" t="e">
            <v>#N/A</v>
          </cell>
        </row>
        <row r="21">
          <cell r="D21" t="e">
            <v>#N/A</v>
          </cell>
          <cell r="G21" t="e">
            <v>#N/A</v>
          </cell>
          <cell r="I21" t="str">
            <v>07/01/1900</v>
          </cell>
          <cell r="J21" t="e">
            <v>#N/A</v>
          </cell>
          <cell r="K21" t="e">
            <v>#N/A</v>
          </cell>
          <cell r="L21" t="e">
            <v>#N/A</v>
          </cell>
          <cell r="M21" t="e">
            <v>#N/A</v>
          </cell>
          <cell r="N21" t="e">
            <v>#N/A</v>
          </cell>
          <cell r="O21" t="e">
            <v>#N/A</v>
          </cell>
        </row>
        <row r="22">
          <cell r="D22" t="e">
            <v>#N/A</v>
          </cell>
          <cell r="G22" t="e">
            <v>#N/A</v>
          </cell>
          <cell r="I22" t="str">
            <v>07/01/1900</v>
          </cell>
          <cell r="J22" t="e">
            <v>#N/A</v>
          </cell>
          <cell r="K22" t="e">
            <v>#N/A</v>
          </cell>
          <cell r="L22" t="e">
            <v>#N/A</v>
          </cell>
          <cell r="M22" t="e">
            <v>#N/A</v>
          </cell>
          <cell r="N22" t="e">
            <v>#N/A</v>
          </cell>
          <cell r="O22" t="e">
            <v>#N/A</v>
          </cell>
        </row>
        <row r="23">
          <cell r="D23" t="e">
            <v>#N/A</v>
          </cell>
          <cell r="G23" t="e">
            <v>#N/A</v>
          </cell>
          <cell r="I23" t="str">
            <v>07/01/1900</v>
          </cell>
          <cell r="J23" t="e">
            <v>#N/A</v>
          </cell>
          <cell r="K23" t="e">
            <v>#N/A</v>
          </cell>
          <cell r="L23" t="e">
            <v>#N/A</v>
          </cell>
          <cell r="M23" t="e">
            <v>#N/A</v>
          </cell>
          <cell r="N23" t="e">
            <v>#N/A</v>
          </cell>
          <cell r="O23" t="e">
            <v>#N/A</v>
          </cell>
        </row>
        <row r="24">
          <cell r="D24" t="e">
            <v>#N/A</v>
          </cell>
          <cell r="G24" t="e">
            <v>#N/A</v>
          </cell>
          <cell r="I24" t="str">
            <v>07/01/1900</v>
          </cell>
          <cell r="J24" t="e">
            <v>#N/A</v>
          </cell>
          <cell r="K24" t="e">
            <v>#N/A</v>
          </cell>
          <cell r="L24" t="e">
            <v>#N/A</v>
          </cell>
          <cell r="M24" t="e">
            <v>#N/A</v>
          </cell>
          <cell r="N24" t="e">
            <v>#N/A</v>
          </cell>
          <cell r="O24" t="e">
            <v>#N/A</v>
          </cell>
        </row>
        <row r="25">
          <cell r="D25" t="e">
            <v>#N/A</v>
          </cell>
          <cell r="G25" t="e">
            <v>#N/A</v>
          </cell>
          <cell r="I25" t="str">
            <v>07/01/1900</v>
          </cell>
          <cell r="J25" t="e">
            <v>#N/A</v>
          </cell>
          <cell r="K25" t="e">
            <v>#N/A</v>
          </cell>
          <cell r="L25" t="e">
            <v>#N/A</v>
          </cell>
          <cell r="M25" t="e">
            <v>#N/A</v>
          </cell>
          <cell r="N25" t="e">
            <v>#N/A</v>
          </cell>
          <cell r="O25" t="e">
            <v>#N/A</v>
          </cell>
        </row>
        <row r="26">
          <cell r="D26" t="e">
            <v>#N/A</v>
          </cell>
          <cell r="G26" t="e">
            <v>#N/A</v>
          </cell>
          <cell r="I26" t="str">
            <v>07/01/1900</v>
          </cell>
          <cell r="J26" t="e">
            <v>#N/A</v>
          </cell>
          <cell r="K26" t="e">
            <v>#N/A</v>
          </cell>
          <cell r="L26" t="e">
            <v>#N/A</v>
          </cell>
          <cell r="M26" t="e">
            <v>#N/A</v>
          </cell>
          <cell r="N26" t="e">
            <v>#N/A</v>
          </cell>
          <cell r="O26" t="e">
            <v>#N/A</v>
          </cell>
        </row>
        <row r="27">
          <cell r="D27" t="e">
            <v>#N/A</v>
          </cell>
          <cell r="G27" t="e">
            <v>#N/A</v>
          </cell>
          <cell r="I27" t="str">
            <v>07/01/1900</v>
          </cell>
          <cell r="J27" t="e">
            <v>#N/A</v>
          </cell>
          <cell r="K27" t="e">
            <v>#N/A</v>
          </cell>
          <cell r="L27" t="e">
            <v>#N/A</v>
          </cell>
          <cell r="M27" t="e">
            <v>#N/A</v>
          </cell>
          <cell r="N27" t="e">
            <v>#N/A</v>
          </cell>
          <cell r="O27" t="e">
            <v>#N/A</v>
          </cell>
        </row>
        <row r="28">
          <cell r="D28" t="e">
            <v>#N/A</v>
          </cell>
          <cell r="G28" t="e">
            <v>#N/A</v>
          </cell>
          <cell r="I28" t="str">
            <v>07/01/1900</v>
          </cell>
          <cell r="J28" t="e">
            <v>#N/A</v>
          </cell>
          <cell r="K28" t="e">
            <v>#N/A</v>
          </cell>
          <cell r="L28" t="e">
            <v>#N/A</v>
          </cell>
          <cell r="M28" t="e">
            <v>#N/A</v>
          </cell>
          <cell r="N28" t="e">
            <v>#N/A</v>
          </cell>
          <cell r="O28" t="e">
            <v>#N/A</v>
          </cell>
        </row>
        <row r="29">
          <cell r="D29" t="e">
            <v>#N/A</v>
          </cell>
          <cell r="G29" t="e">
            <v>#N/A</v>
          </cell>
          <cell r="I29" t="str">
            <v>07/01/1900</v>
          </cell>
          <cell r="J29" t="e">
            <v>#N/A</v>
          </cell>
          <cell r="K29" t="e">
            <v>#N/A</v>
          </cell>
          <cell r="L29" t="e">
            <v>#N/A</v>
          </cell>
          <cell r="M29" t="e">
            <v>#N/A</v>
          </cell>
          <cell r="N29" t="e">
            <v>#N/A</v>
          </cell>
          <cell r="O29" t="e">
            <v>#N/A</v>
          </cell>
        </row>
        <row r="30">
          <cell r="D30" t="e">
            <v>#N/A</v>
          </cell>
          <cell r="G30" t="e">
            <v>#N/A</v>
          </cell>
          <cell r="I30" t="str">
            <v>07/01/1900</v>
          </cell>
          <cell r="J30" t="e">
            <v>#N/A</v>
          </cell>
          <cell r="K30" t="e">
            <v>#N/A</v>
          </cell>
          <cell r="L30" t="e">
            <v>#N/A</v>
          </cell>
          <cell r="M30" t="e">
            <v>#N/A</v>
          </cell>
          <cell r="N30" t="e">
            <v>#N/A</v>
          </cell>
          <cell r="O30" t="e">
            <v>#N/A</v>
          </cell>
        </row>
        <row r="31">
          <cell r="D31" t="e">
            <v>#N/A</v>
          </cell>
          <cell r="G31" t="e">
            <v>#N/A</v>
          </cell>
          <cell r="I31" t="str">
            <v>07/01/1900</v>
          </cell>
          <cell r="J31" t="e">
            <v>#N/A</v>
          </cell>
          <cell r="K31" t="e">
            <v>#N/A</v>
          </cell>
          <cell r="L31" t="e">
            <v>#N/A</v>
          </cell>
          <cell r="M31" t="e">
            <v>#N/A</v>
          </cell>
          <cell r="N31" t="e">
            <v>#N/A</v>
          </cell>
          <cell r="O31" t="e">
            <v>#N/A</v>
          </cell>
        </row>
        <row r="32">
          <cell r="D32" t="e">
            <v>#N/A</v>
          </cell>
          <cell r="G32" t="e">
            <v>#N/A</v>
          </cell>
          <cell r="I32" t="str">
            <v>07/01/1900</v>
          </cell>
          <cell r="J32" t="e">
            <v>#N/A</v>
          </cell>
          <cell r="K32" t="e">
            <v>#N/A</v>
          </cell>
          <cell r="L32" t="e">
            <v>#N/A</v>
          </cell>
          <cell r="M32" t="e">
            <v>#N/A</v>
          </cell>
          <cell r="N32" t="e">
            <v>#N/A</v>
          </cell>
          <cell r="O32" t="e">
            <v>#N/A</v>
          </cell>
        </row>
        <row r="33">
          <cell r="D33" t="e">
            <v>#N/A</v>
          </cell>
          <cell r="G33" t="e">
            <v>#N/A</v>
          </cell>
          <cell r="I33" t="str">
            <v>07/01/1900</v>
          </cell>
          <cell r="J33" t="e">
            <v>#N/A</v>
          </cell>
          <cell r="K33" t="e">
            <v>#N/A</v>
          </cell>
          <cell r="L33" t="e">
            <v>#N/A</v>
          </cell>
          <cell r="M33" t="e">
            <v>#N/A</v>
          </cell>
          <cell r="N33" t="e">
            <v>#N/A</v>
          </cell>
          <cell r="O33" t="e">
            <v>#N/A</v>
          </cell>
        </row>
        <row r="34">
          <cell r="D34" t="e">
            <v>#N/A</v>
          </cell>
          <cell r="G34" t="e">
            <v>#N/A</v>
          </cell>
          <cell r="I34" t="str">
            <v>07/01/1900</v>
          </cell>
          <cell r="J34" t="e">
            <v>#N/A</v>
          </cell>
          <cell r="K34" t="e">
            <v>#N/A</v>
          </cell>
          <cell r="L34" t="e">
            <v>#N/A</v>
          </cell>
          <cell r="M34" t="e">
            <v>#N/A</v>
          </cell>
          <cell r="N34" t="e">
            <v>#N/A</v>
          </cell>
          <cell r="O34" t="e">
            <v>#N/A</v>
          </cell>
        </row>
        <row r="35">
          <cell r="D35" t="e">
            <v>#N/A</v>
          </cell>
          <cell r="G35" t="e">
            <v>#N/A</v>
          </cell>
          <cell r="I35" t="str">
            <v>07/01/1900</v>
          </cell>
          <cell r="J35" t="e">
            <v>#N/A</v>
          </cell>
          <cell r="K35" t="e">
            <v>#N/A</v>
          </cell>
          <cell r="L35" t="e">
            <v>#N/A</v>
          </cell>
          <cell r="M35" t="e">
            <v>#N/A</v>
          </cell>
          <cell r="N35" t="e">
            <v>#N/A</v>
          </cell>
          <cell r="O35" t="e">
            <v>#N/A</v>
          </cell>
        </row>
        <row r="36">
          <cell r="D36" t="e">
            <v>#N/A</v>
          </cell>
          <cell r="G36" t="e">
            <v>#N/A</v>
          </cell>
          <cell r="I36" t="str">
            <v>07/01/1900</v>
          </cell>
          <cell r="J36" t="e">
            <v>#N/A</v>
          </cell>
          <cell r="K36" t="e">
            <v>#N/A</v>
          </cell>
          <cell r="L36" t="e">
            <v>#N/A</v>
          </cell>
          <cell r="M36" t="e">
            <v>#N/A</v>
          </cell>
          <cell r="N36" t="e">
            <v>#N/A</v>
          </cell>
          <cell r="O36" t="e">
            <v>#N/A</v>
          </cell>
        </row>
        <row r="37">
          <cell r="D37" t="e">
            <v>#N/A</v>
          </cell>
          <cell r="G37" t="e">
            <v>#N/A</v>
          </cell>
          <cell r="I37" t="str">
            <v>07/01/1900</v>
          </cell>
          <cell r="J37" t="e">
            <v>#N/A</v>
          </cell>
          <cell r="K37" t="e">
            <v>#N/A</v>
          </cell>
          <cell r="L37" t="e">
            <v>#N/A</v>
          </cell>
          <cell r="M37" t="e">
            <v>#N/A</v>
          </cell>
          <cell r="N37" t="e">
            <v>#N/A</v>
          </cell>
          <cell r="O37" t="e">
            <v>#N/A</v>
          </cell>
        </row>
        <row r="38">
          <cell r="D38" t="e">
            <v>#N/A</v>
          </cell>
          <cell r="G38" t="e">
            <v>#N/A</v>
          </cell>
          <cell r="I38" t="str">
            <v>07/01/1900</v>
          </cell>
          <cell r="J38" t="e">
            <v>#N/A</v>
          </cell>
          <cell r="K38" t="e">
            <v>#N/A</v>
          </cell>
          <cell r="L38" t="e">
            <v>#N/A</v>
          </cell>
          <cell r="M38" t="e">
            <v>#N/A</v>
          </cell>
          <cell r="N38" t="e">
            <v>#N/A</v>
          </cell>
          <cell r="O38" t="e">
            <v>#N/A</v>
          </cell>
        </row>
        <row r="39">
          <cell r="D39" t="e">
            <v>#N/A</v>
          </cell>
          <cell r="G39" t="e">
            <v>#N/A</v>
          </cell>
          <cell r="I39" t="str">
            <v>07/01/1900</v>
          </cell>
          <cell r="J39" t="e">
            <v>#N/A</v>
          </cell>
          <cell r="K39" t="e">
            <v>#N/A</v>
          </cell>
          <cell r="L39" t="e">
            <v>#N/A</v>
          </cell>
          <cell r="M39" t="e">
            <v>#N/A</v>
          </cell>
          <cell r="N39" t="e">
            <v>#N/A</v>
          </cell>
          <cell r="O39" t="e">
            <v>#N/A</v>
          </cell>
        </row>
        <row r="40">
          <cell r="D40" t="e">
            <v>#N/A</v>
          </cell>
          <cell r="G40" t="e">
            <v>#N/A</v>
          </cell>
          <cell r="I40" t="str">
            <v>07/01/1900</v>
          </cell>
          <cell r="J40" t="e">
            <v>#N/A</v>
          </cell>
          <cell r="K40" t="e">
            <v>#N/A</v>
          </cell>
          <cell r="L40" t="e">
            <v>#N/A</v>
          </cell>
          <cell r="M40" t="e">
            <v>#N/A</v>
          </cell>
          <cell r="N40" t="e">
            <v>#N/A</v>
          </cell>
          <cell r="O40" t="e">
            <v>#N/A</v>
          </cell>
        </row>
        <row r="41">
          <cell r="D41" t="e">
            <v>#N/A</v>
          </cell>
          <cell r="G41" t="e">
            <v>#N/A</v>
          </cell>
          <cell r="I41" t="str">
            <v>07/01/1900</v>
          </cell>
          <cell r="J41" t="e">
            <v>#N/A</v>
          </cell>
          <cell r="K41" t="e">
            <v>#N/A</v>
          </cell>
          <cell r="L41" t="e">
            <v>#N/A</v>
          </cell>
          <cell r="M41" t="e">
            <v>#N/A</v>
          </cell>
          <cell r="N41" t="e">
            <v>#N/A</v>
          </cell>
          <cell r="O41" t="e">
            <v>#N/A</v>
          </cell>
        </row>
        <row r="42">
          <cell r="D42" t="e">
            <v>#N/A</v>
          </cell>
          <cell r="G42" t="e">
            <v>#N/A</v>
          </cell>
          <cell r="I42" t="str">
            <v>07/01/1900</v>
          </cell>
          <cell r="J42" t="e">
            <v>#N/A</v>
          </cell>
          <cell r="K42" t="e">
            <v>#N/A</v>
          </cell>
          <cell r="L42" t="e">
            <v>#N/A</v>
          </cell>
          <cell r="M42" t="e">
            <v>#N/A</v>
          </cell>
          <cell r="N42" t="e">
            <v>#N/A</v>
          </cell>
          <cell r="O42" t="e">
            <v>#N/A</v>
          </cell>
        </row>
        <row r="43">
          <cell r="D43" t="e">
            <v>#N/A</v>
          </cell>
          <cell r="G43" t="e">
            <v>#N/A</v>
          </cell>
          <cell r="I43" t="str">
            <v>07/01/1900</v>
          </cell>
          <cell r="J43" t="e">
            <v>#N/A</v>
          </cell>
          <cell r="K43" t="e">
            <v>#N/A</v>
          </cell>
          <cell r="L43" t="e">
            <v>#N/A</v>
          </cell>
          <cell r="M43" t="e">
            <v>#N/A</v>
          </cell>
          <cell r="N43" t="e">
            <v>#N/A</v>
          </cell>
          <cell r="O43" t="e">
            <v>#N/A</v>
          </cell>
        </row>
        <row r="44">
          <cell r="D44" t="e">
            <v>#N/A</v>
          </cell>
          <cell r="G44" t="e">
            <v>#N/A</v>
          </cell>
          <cell r="I44" t="str">
            <v>07/01/1900</v>
          </cell>
          <cell r="J44" t="e">
            <v>#N/A</v>
          </cell>
          <cell r="K44" t="e">
            <v>#N/A</v>
          </cell>
          <cell r="L44" t="e">
            <v>#N/A</v>
          </cell>
          <cell r="M44" t="e">
            <v>#N/A</v>
          </cell>
          <cell r="N44" t="e">
            <v>#N/A</v>
          </cell>
          <cell r="O44" t="e">
            <v>#N/A</v>
          </cell>
        </row>
        <row r="45">
          <cell r="D45" t="e">
            <v>#N/A</v>
          </cell>
          <cell r="G45" t="e">
            <v>#N/A</v>
          </cell>
          <cell r="I45" t="str">
            <v>07/01/1900</v>
          </cell>
          <cell r="J45" t="e">
            <v>#N/A</v>
          </cell>
          <cell r="K45" t="e">
            <v>#N/A</v>
          </cell>
          <cell r="L45" t="e">
            <v>#N/A</v>
          </cell>
          <cell r="M45" t="e">
            <v>#N/A</v>
          </cell>
          <cell r="N45" t="e">
            <v>#N/A</v>
          </cell>
          <cell r="O45" t="e">
            <v>#N/A</v>
          </cell>
        </row>
        <row r="46">
          <cell r="D46" t="e">
            <v>#N/A</v>
          </cell>
          <cell r="G46" t="e">
            <v>#N/A</v>
          </cell>
          <cell r="I46" t="str">
            <v>07/01/1900</v>
          </cell>
          <cell r="J46" t="e">
            <v>#N/A</v>
          </cell>
          <cell r="K46" t="e">
            <v>#N/A</v>
          </cell>
          <cell r="L46" t="e">
            <v>#N/A</v>
          </cell>
          <cell r="M46" t="e">
            <v>#N/A</v>
          </cell>
          <cell r="N46" t="e">
            <v>#N/A</v>
          </cell>
          <cell r="O46" t="e">
            <v>#N/A</v>
          </cell>
        </row>
        <row r="47">
          <cell r="D47" t="e">
            <v>#N/A</v>
          </cell>
          <cell r="G47" t="e">
            <v>#N/A</v>
          </cell>
          <cell r="I47" t="str">
            <v>07/01/1900</v>
          </cell>
          <cell r="J47" t="e">
            <v>#N/A</v>
          </cell>
          <cell r="K47" t="e">
            <v>#N/A</v>
          </cell>
          <cell r="L47" t="e">
            <v>#N/A</v>
          </cell>
          <cell r="M47" t="e">
            <v>#N/A</v>
          </cell>
          <cell r="N47" t="e">
            <v>#N/A</v>
          </cell>
          <cell r="O47" t="e">
            <v>#N/A</v>
          </cell>
        </row>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sheetData>
      <sheetData sheetId="3"/>
      <sheetData sheetId="4">
        <row r="1">
          <cell r="B1" t="str">
            <v>Mã căn</v>
          </cell>
          <cell r="C1" t="str">
            <v>Khách hàng</v>
          </cell>
          <cell r="D1" t="str">
            <v>Ngày ký TTKQ</v>
          </cell>
          <cell r="E1" t="str">
            <v>Hạn đóng cọc 2</v>
          </cell>
          <cell r="F1" t="str">
            <v>Tổng S XD</v>
          </cell>
          <cell r="G1" t="str">
            <v>S đất</v>
          </cell>
          <cell r="H1" t="str">
            <v>S XD chiếm đất</v>
          </cell>
          <cell r="I1" t="str">
            <v>Loại Nhà ở</v>
          </cell>
          <cell r="J1" t="str">
            <v>Giá bán chưa VAT</v>
          </cell>
          <cell r="K1" t="str">
            <v>Đơn giá chưa VAT</v>
          </cell>
        </row>
        <row r="2">
          <cell r="B2" t="str">
            <v>TĐ2-21</v>
          </cell>
          <cell r="C2" t="str">
            <v>ĐÀO VĂN TÂM</v>
          </cell>
          <cell r="D2">
            <v>45447</v>
          </cell>
          <cell r="E2" t="str">
            <v>19/06/2024</v>
          </cell>
          <cell r="F2" t="str">
            <v>243.9</v>
          </cell>
          <cell r="G2" t="str">
            <v>67.5</v>
          </cell>
          <cell r="H2" t="str">
            <v>0.0</v>
          </cell>
          <cell r="I2" t="str">
            <v>Liền Kề</v>
          </cell>
          <cell r="J2" t="str">
            <v>5,084,219,889</v>
          </cell>
          <cell r="K2" t="str">
            <v>20,845,510</v>
          </cell>
        </row>
        <row r="3">
          <cell r="B3" t="str">
            <v>HG4-11</v>
          </cell>
          <cell r="C3" t="str">
            <v>NGUYỄN VĂN NHÂM</v>
          </cell>
          <cell r="D3">
            <v>45447</v>
          </cell>
          <cell r="E3" t="str">
            <v>19/06/2024</v>
          </cell>
          <cell r="F3" t="str">
            <v>271.2</v>
          </cell>
          <cell r="G3" t="str">
            <v>75.0</v>
          </cell>
          <cell r="H3" t="str">
            <v>0.0</v>
          </cell>
          <cell r="I3" t="str">
            <v>Liền Kề</v>
          </cell>
          <cell r="J3" t="str">
            <v>5,934,206,390</v>
          </cell>
          <cell r="K3" t="str">
            <v>21,881,292</v>
          </cell>
        </row>
        <row r="4">
          <cell r="B4" t="str">
            <v>HG4-10</v>
          </cell>
          <cell r="C4" t="str">
            <v>ĐOÀN VĂN TUÂN</v>
          </cell>
          <cell r="D4">
            <v>45448</v>
          </cell>
          <cell r="E4" t="str">
            <v>20/06/2024</v>
          </cell>
          <cell r="F4" t="str">
            <v>271.2</v>
          </cell>
          <cell r="G4" t="str">
            <v>75.0</v>
          </cell>
          <cell r="H4" t="str">
            <v>0.0</v>
          </cell>
          <cell r="I4" t="str">
            <v>Liền Kề</v>
          </cell>
          <cell r="J4" t="str">
            <v>5,953,159,202</v>
          </cell>
          <cell r="K4" t="str">
            <v>21,951,177</v>
          </cell>
        </row>
        <row r="5">
          <cell r="B5" t="str">
            <v>TĐ3-45</v>
          </cell>
          <cell r="C5" t="str">
            <v>TRỊNH ĐẮC HÙNG</v>
          </cell>
          <cell r="D5">
            <v>45449</v>
          </cell>
          <cell r="E5" t="str">
            <v>21/06/2024</v>
          </cell>
          <cell r="F5" t="str">
            <v>243.2</v>
          </cell>
          <cell r="G5" t="str">
            <v>67.5</v>
          </cell>
          <cell r="H5" t="str">
            <v>0.0</v>
          </cell>
          <cell r="I5" t="str">
            <v>Liền Kề</v>
          </cell>
          <cell r="J5" t="str">
            <v>5,249,719,334</v>
          </cell>
          <cell r="K5" t="str">
            <v>21,586,017</v>
          </cell>
        </row>
        <row r="6">
          <cell r="B6" t="str">
            <v>TĐ3-55</v>
          </cell>
          <cell r="C6" t="str">
            <v>VŨ THỊ MINH HOA</v>
          </cell>
          <cell r="D6">
            <v>45449</v>
          </cell>
          <cell r="E6" t="str">
            <v>21/06/2024</v>
          </cell>
          <cell r="F6" t="str">
            <v>243.2</v>
          </cell>
          <cell r="G6" t="str">
            <v>67.5</v>
          </cell>
          <cell r="H6" t="str">
            <v>0.0</v>
          </cell>
          <cell r="I6" t="str">
            <v>Liền Kề</v>
          </cell>
          <cell r="J6" t="str">
            <v>5,249,719,334</v>
          </cell>
          <cell r="K6" t="str">
            <v>21,586,017</v>
          </cell>
        </row>
        <row r="7">
          <cell r="B7" t="str">
            <v>HG2-12</v>
          </cell>
          <cell r="C7" t="str">
            <v>KHÚC VĂN HÙNG</v>
          </cell>
          <cell r="D7">
            <v>45450</v>
          </cell>
          <cell r="E7" t="str">
            <v>22/06/2024</v>
          </cell>
          <cell r="F7" t="str">
            <v>271.2</v>
          </cell>
          <cell r="G7" t="str">
            <v>75.0</v>
          </cell>
          <cell r="H7" t="str">
            <v>0.0</v>
          </cell>
          <cell r="I7" t="str">
            <v>Liền Kề</v>
          </cell>
          <cell r="J7" t="str">
            <v>6,370,123,778</v>
          </cell>
          <cell r="K7" t="str">
            <v>23,488,657</v>
          </cell>
        </row>
        <row r="8">
          <cell r="B8" t="str">
            <v>TĐ2-26</v>
          </cell>
          <cell r="C8" t="str">
            <v>NGUYỄN SƠN HÀ</v>
          </cell>
          <cell r="D8">
            <v>45455</v>
          </cell>
          <cell r="E8" t="str">
            <v>27/06/2024</v>
          </cell>
          <cell r="F8" t="str">
            <v>243.2</v>
          </cell>
          <cell r="G8" t="str">
            <v>67.5</v>
          </cell>
          <cell r="H8" t="str">
            <v>0.0</v>
          </cell>
          <cell r="I8" t="str">
            <v>Liền Kề</v>
          </cell>
          <cell r="J8" t="str">
            <v>4,840,335,910</v>
          </cell>
          <cell r="K8" t="str">
            <v>19,902,697</v>
          </cell>
        </row>
        <row r="9">
          <cell r="B9" t="str">
            <v>HG3-15</v>
          </cell>
          <cell r="C9" t="str">
            <v>NGÔ THỊ HÀ</v>
          </cell>
          <cell r="D9">
            <v>45454</v>
          </cell>
          <cell r="E9" t="str">
            <v>26/06/2024</v>
          </cell>
          <cell r="F9" t="str">
            <v>271.2</v>
          </cell>
          <cell r="G9" t="str">
            <v>75.0</v>
          </cell>
          <cell r="H9" t="str">
            <v>0.0</v>
          </cell>
          <cell r="I9" t="str">
            <v>Liền Kề</v>
          </cell>
          <cell r="J9" t="str">
            <v>6,256,406,093</v>
          </cell>
          <cell r="K9" t="str">
            <v>23,069,344</v>
          </cell>
        </row>
        <row r="10">
          <cell r="B10" t="str">
            <v>HG5-14</v>
          </cell>
          <cell r="C10" t="str">
            <v>PHẠM ĐỨC THẮNG</v>
          </cell>
          <cell r="D10">
            <v>45454</v>
          </cell>
          <cell r="E10" t="str">
            <v>26/06/2024</v>
          </cell>
          <cell r="F10" t="str">
            <v>271.2</v>
          </cell>
          <cell r="G10" t="str">
            <v>75.0</v>
          </cell>
          <cell r="H10" t="str">
            <v>0.0</v>
          </cell>
          <cell r="I10" t="str">
            <v>Liền Kề</v>
          </cell>
          <cell r="J10" t="str">
            <v>6,256,406,093</v>
          </cell>
          <cell r="K10" t="str">
            <v>23,069,344</v>
          </cell>
        </row>
        <row r="11">
          <cell r="B11" t="str">
            <v>TĐ3-25</v>
          </cell>
          <cell r="C11" t="str">
            <v>NGÔ VĂN THỦY</v>
          </cell>
          <cell r="D11">
            <v>45454</v>
          </cell>
          <cell r="E11" t="str">
            <v>26/06/2024</v>
          </cell>
          <cell r="F11" t="str">
            <v>243.2</v>
          </cell>
          <cell r="G11" t="str">
            <v>67.5</v>
          </cell>
          <cell r="H11" t="str">
            <v>0.0</v>
          </cell>
          <cell r="I11" t="str">
            <v>Liền Kề</v>
          </cell>
          <cell r="J11" t="str">
            <v>5,340,628,425</v>
          </cell>
          <cell r="K11" t="str">
            <v>21,959,821</v>
          </cell>
        </row>
        <row r="12">
          <cell r="B12" t="str">
            <v>HG5-13</v>
          </cell>
          <cell r="C12" t="str">
            <v>NGUYỄN VIỆT HÙNG</v>
          </cell>
          <cell r="D12">
            <v>45454</v>
          </cell>
          <cell r="E12" t="str">
            <v>26/06/2024</v>
          </cell>
          <cell r="F12" t="str">
            <v>270.3</v>
          </cell>
          <cell r="G12" t="str">
            <v>75.0</v>
          </cell>
          <cell r="H12" t="str">
            <v>0.0</v>
          </cell>
          <cell r="I12" t="str">
            <v>Liền Kề</v>
          </cell>
          <cell r="J12" t="str">
            <v>6,117,207,954</v>
          </cell>
          <cell r="K12" t="str">
            <v>22,631,180</v>
          </cell>
        </row>
        <row r="13">
          <cell r="B13" t="str">
            <v>HG3-10</v>
          </cell>
          <cell r="C13" t="str">
            <v>NGUYỄN SƠN HÀ</v>
          </cell>
          <cell r="D13">
            <v>45455</v>
          </cell>
          <cell r="E13" t="str">
            <v>27/06/2024</v>
          </cell>
          <cell r="F13" t="str">
            <v>271.2</v>
          </cell>
          <cell r="G13" t="str">
            <v>75.0</v>
          </cell>
          <cell r="H13" t="str">
            <v>0.0</v>
          </cell>
          <cell r="I13" t="str">
            <v>Liền Kề</v>
          </cell>
          <cell r="J13" t="str">
            <v>6,521,747,359</v>
          </cell>
          <cell r="K13" t="str">
            <v>24,047,741</v>
          </cell>
        </row>
        <row r="14">
          <cell r="B14" t="str">
            <v>TĐ3-43</v>
          </cell>
          <cell r="C14" t="str">
            <v>NGUYỄN VĂN NHÂM</v>
          </cell>
          <cell r="D14">
            <v>45456</v>
          </cell>
          <cell r="E14" t="str">
            <v>28/06/2024</v>
          </cell>
          <cell r="F14" t="str">
            <v>243.9</v>
          </cell>
          <cell r="G14" t="str">
            <v>67.5</v>
          </cell>
          <cell r="H14" t="str">
            <v>0.0</v>
          </cell>
          <cell r="I14" t="str">
            <v>Liền Kề</v>
          </cell>
          <cell r="J14" t="str">
            <v>5,556,283,606</v>
          </cell>
          <cell r="K14" t="str">
            <v>22,780,991</v>
          </cell>
        </row>
        <row r="15">
          <cell r="B15" t="str">
            <v>TĐ2-23</v>
          </cell>
          <cell r="C15" t="str">
            <v>TRẦN THỊ HƯƠNG THẢO</v>
          </cell>
          <cell r="D15">
            <v>45456</v>
          </cell>
          <cell r="E15" t="str">
            <v>28/06/2024</v>
          </cell>
          <cell r="F15" t="str">
            <v>243.2</v>
          </cell>
          <cell r="G15" t="str">
            <v>67.5</v>
          </cell>
          <cell r="H15" t="str">
            <v>0.0</v>
          </cell>
          <cell r="I15" t="str">
            <v>Liền Kề</v>
          </cell>
          <cell r="J15" t="str">
            <v>4,840,335,910</v>
          </cell>
          <cell r="K15" t="str">
            <v>19,902,697</v>
          </cell>
        </row>
        <row r="16">
          <cell r="B16" t="str">
            <v>TĐ2-20</v>
          </cell>
          <cell r="C16" t="str">
            <v>LƯU THỤY OANH</v>
          </cell>
          <cell r="D16">
            <v>45458</v>
          </cell>
          <cell r="E16" t="str">
            <v>30/06/2024</v>
          </cell>
          <cell r="F16" t="str">
            <v>243.9</v>
          </cell>
          <cell r="G16" t="str">
            <v>67.5</v>
          </cell>
          <cell r="H16" t="str">
            <v>0.0</v>
          </cell>
          <cell r="I16" t="str">
            <v>Liền Kề</v>
          </cell>
          <cell r="J16" t="str">
            <v>5,084,219,889</v>
          </cell>
          <cell r="K16" t="str">
            <v>20,845,510</v>
          </cell>
        </row>
        <row r="17">
          <cell r="B17" t="str">
            <v>TĐ3-27</v>
          </cell>
          <cell r="C17" t="str">
            <v>ĐINH VĂN ĐẠT</v>
          </cell>
          <cell r="D17">
            <v>45458</v>
          </cell>
          <cell r="E17" t="str">
            <v>30/06/2024</v>
          </cell>
          <cell r="F17" t="str">
            <v>243.9</v>
          </cell>
          <cell r="G17" t="str">
            <v>67.5</v>
          </cell>
          <cell r="H17" t="str">
            <v>0.0</v>
          </cell>
          <cell r="I17" t="str">
            <v>Liền Kề</v>
          </cell>
          <cell r="J17" t="str">
            <v>5,254,796,476</v>
          </cell>
          <cell r="K17" t="str">
            <v>21,544,881</v>
          </cell>
        </row>
        <row r="18">
          <cell r="B18" t="str">
            <v>HG2-11</v>
          </cell>
          <cell r="C18" t="str">
            <v>NGUYỄN TIẾN DŨNG</v>
          </cell>
          <cell r="D18">
            <v>45460</v>
          </cell>
          <cell r="E18" t="str">
            <v>02/07/2024</v>
          </cell>
          <cell r="F18" t="str">
            <v>271.2</v>
          </cell>
          <cell r="G18" t="str">
            <v>75.0</v>
          </cell>
          <cell r="H18" t="str">
            <v>0.0</v>
          </cell>
          <cell r="I18" t="str">
            <v>Liền Kề</v>
          </cell>
          <cell r="J18" t="str">
            <v>6,370,123,778</v>
          </cell>
          <cell r="K18" t="str">
            <v>23,488,657</v>
          </cell>
        </row>
        <row r="19">
          <cell r="B19" t="str">
            <v>TĐ3-33</v>
          </cell>
          <cell r="C19" t="str">
            <v>TRẦN THỤ PHONG</v>
          </cell>
          <cell r="D19">
            <v>45462</v>
          </cell>
          <cell r="E19" t="str">
            <v>04/07/2024</v>
          </cell>
          <cell r="F19" t="str">
            <v>243.2</v>
          </cell>
          <cell r="G19" t="str">
            <v>67.5</v>
          </cell>
          <cell r="H19" t="str">
            <v>0.0</v>
          </cell>
          <cell r="I19" t="str">
            <v>Liền Kề</v>
          </cell>
          <cell r="J19" t="str">
            <v>5,249,719,334</v>
          </cell>
          <cell r="K19" t="str">
            <v>21,586,017</v>
          </cell>
        </row>
        <row r="20">
          <cell r="B20" t="str">
            <v>TĐ3-41</v>
          </cell>
          <cell r="C20" t="str">
            <v>HỨA KHÁNH HUY</v>
          </cell>
          <cell r="D20">
            <v>45464</v>
          </cell>
          <cell r="E20" t="str">
            <v>06/07/2024</v>
          </cell>
          <cell r="F20" t="str">
            <v>243.9</v>
          </cell>
          <cell r="G20" t="str">
            <v>67.5</v>
          </cell>
          <cell r="H20" t="str">
            <v>0.0</v>
          </cell>
          <cell r="I20" t="str">
            <v>Liền Kề</v>
          </cell>
          <cell r="J20" t="str">
            <v>5,664,179,699</v>
          </cell>
          <cell r="K20" t="str">
            <v>23,223,369</v>
          </cell>
        </row>
        <row r="21">
          <cell r="B21" t="str">
            <v>TĐ3-23</v>
          </cell>
          <cell r="C21" t="str">
            <v>HỨA KHÁNH HUY</v>
          </cell>
          <cell r="D21">
            <v>45464</v>
          </cell>
          <cell r="E21" t="str">
            <v>06/07/2024</v>
          </cell>
          <cell r="F21" t="str">
            <v>348.0</v>
          </cell>
          <cell r="G21" t="str">
            <v>96.3</v>
          </cell>
          <cell r="H21" t="str">
            <v>0.0</v>
          </cell>
          <cell r="I21" t="str">
            <v>Liền Kề</v>
          </cell>
          <cell r="J21" t="str">
            <v>8,224,591,980</v>
          </cell>
          <cell r="K21" t="str">
            <v>23,633,885</v>
          </cell>
        </row>
        <row r="22">
          <cell r="B22" t="str">
            <v>HG1-05</v>
          </cell>
          <cell r="C22" t="str">
            <v>NGUYỄN DUY DU</v>
          </cell>
          <cell r="D22">
            <v>45464</v>
          </cell>
          <cell r="E22" t="str">
            <v>06/07/2024</v>
          </cell>
          <cell r="F22" t="str">
            <v>243.2</v>
          </cell>
          <cell r="G22" t="str">
            <v>67.5</v>
          </cell>
          <cell r="H22" t="str">
            <v>0.0</v>
          </cell>
          <cell r="I22" t="str">
            <v>Liền Kề</v>
          </cell>
          <cell r="J22" t="str">
            <v>5,624,987,392</v>
          </cell>
          <cell r="K22" t="str">
            <v>23,129,060</v>
          </cell>
        </row>
        <row r="23">
          <cell r="B23" t="str">
            <v>HG1-06</v>
          </cell>
          <cell r="C23" t="str">
            <v>NGUYỄN DUY DU</v>
          </cell>
          <cell r="D23">
            <v>45464</v>
          </cell>
          <cell r="E23" t="str">
            <v>06/07/2024</v>
          </cell>
          <cell r="F23" t="str">
            <v>243.2</v>
          </cell>
          <cell r="G23" t="str">
            <v>67.5</v>
          </cell>
          <cell r="H23" t="str">
            <v>0.0</v>
          </cell>
          <cell r="I23" t="str">
            <v>Liền Kề</v>
          </cell>
          <cell r="J23" t="str">
            <v>5,642,044,954</v>
          </cell>
          <cell r="K23" t="str">
            <v>23,199,198</v>
          </cell>
        </row>
        <row r="24">
          <cell r="B24" t="str">
            <v>TĐ2-11</v>
          </cell>
          <cell r="C24" t="str">
            <v>TRẦN HÙNG VỸ</v>
          </cell>
          <cell r="D24">
            <v>45464</v>
          </cell>
          <cell r="E24" t="str">
            <v>06/07/2024</v>
          </cell>
          <cell r="F24" t="str">
            <v>348.0</v>
          </cell>
          <cell r="G24" t="str">
            <v>96.3</v>
          </cell>
          <cell r="H24" t="str">
            <v>0.0</v>
          </cell>
          <cell r="I24" t="str">
            <v>Liền Kề</v>
          </cell>
          <cell r="J24" t="str">
            <v>7,591,867,428</v>
          </cell>
          <cell r="K24" t="str">
            <v>21,815,711</v>
          </cell>
        </row>
        <row r="25">
          <cell r="B25" t="str">
            <v>HG2-01</v>
          </cell>
          <cell r="C25" t="str">
            <v>VŨ NHƯ KHOA</v>
          </cell>
          <cell r="D25">
            <v>45467</v>
          </cell>
          <cell r="E25" t="str">
            <v>09/07/2024</v>
          </cell>
          <cell r="F25" t="str">
            <v>348.0</v>
          </cell>
          <cell r="G25" t="str">
            <v>102.7</v>
          </cell>
          <cell r="H25" t="str">
            <v>0.0</v>
          </cell>
          <cell r="I25" t="str">
            <v>Liền Kề</v>
          </cell>
          <cell r="J25" t="str">
            <v>8,966,384,604</v>
          </cell>
          <cell r="K25" t="str">
            <v>25,765,473</v>
          </cell>
        </row>
        <row r="26">
          <cell r="B26" t="str">
            <v>HG1-10</v>
          </cell>
          <cell r="C26" t="str">
            <v>NGUYỄN THỊ MAI</v>
          </cell>
          <cell r="D26">
            <v>45467</v>
          </cell>
          <cell r="E26" t="str">
            <v>09/07/2024</v>
          </cell>
          <cell r="F26" t="str">
            <v>243.9</v>
          </cell>
          <cell r="G26" t="str">
            <v>67.5</v>
          </cell>
          <cell r="H26" t="str">
            <v>0.0</v>
          </cell>
          <cell r="I26" t="str">
            <v>Liền Kề</v>
          </cell>
          <cell r="J26" t="str">
            <v>5,288,911,501</v>
          </cell>
          <cell r="K26" t="str">
            <v>21,684,754</v>
          </cell>
        </row>
        <row r="27">
          <cell r="B27" t="str">
            <v>TĐ3-39</v>
          </cell>
          <cell r="C27" t="str">
            <v>ĐẶNG VĂN HIỆP</v>
          </cell>
          <cell r="D27">
            <v>45468</v>
          </cell>
          <cell r="E27" t="str">
            <v>10/07/2024</v>
          </cell>
          <cell r="F27" t="str">
            <v>243.2</v>
          </cell>
          <cell r="G27" t="str">
            <v>67.5</v>
          </cell>
          <cell r="H27" t="str">
            <v>0.0</v>
          </cell>
          <cell r="I27" t="str">
            <v>Liền Kề</v>
          </cell>
          <cell r="J27" t="str">
            <v>5,249,719,334</v>
          </cell>
          <cell r="K27" t="str">
            <v>21,586,017</v>
          </cell>
        </row>
        <row r="28">
          <cell r="B28" t="str">
            <v>HG3-17</v>
          </cell>
          <cell r="C28" t="str">
            <v>ĐINH THỊ HỒNG HẠNH</v>
          </cell>
          <cell r="D28">
            <v>45467</v>
          </cell>
          <cell r="E28" t="str">
            <v>09/07/2024</v>
          </cell>
          <cell r="F28" t="str">
            <v>348.0</v>
          </cell>
          <cell r="G28" t="str">
            <v>100.0</v>
          </cell>
          <cell r="H28" t="str">
            <v>0.0</v>
          </cell>
          <cell r="I28" t="str">
            <v>Liền Kề</v>
          </cell>
          <cell r="J28" t="str">
            <v>8,847,714,168</v>
          </cell>
          <cell r="K28" t="str">
            <v>25,424,466</v>
          </cell>
        </row>
        <row r="29">
          <cell r="B29" t="str">
            <v>HG3-02</v>
          </cell>
          <cell r="C29" t="str">
            <v>NGUYỄN THỊ TRÀ MY</v>
          </cell>
          <cell r="D29">
            <v>45467</v>
          </cell>
          <cell r="E29" t="str">
            <v>09/07/2024</v>
          </cell>
          <cell r="F29" t="str">
            <v>270.3</v>
          </cell>
          <cell r="G29" t="str">
            <v>75.0</v>
          </cell>
          <cell r="H29" t="str">
            <v>0.0</v>
          </cell>
          <cell r="I29" t="str">
            <v>Liền Kề</v>
          </cell>
          <cell r="J29" t="str">
            <v>6,249,878,492</v>
          </cell>
          <cell r="K29" t="str">
            <v>23,122,007</v>
          </cell>
        </row>
        <row r="30">
          <cell r="B30" t="str">
            <v>HG1-19</v>
          </cell>
          <cell r="C30" t="str">
            <v>TRẦN THỊ MAI THẮNG</v>
          </cell>
          <cell r="D30">
            <v>45467</v>
          </cell>
          <cell r="E30" t="str">
            <v>09/07/2024</v>
          </cell>
          <cell r="F30" t="str">
            <v>348.0</v>
          </cell>
          <cell r="G30" t="str">
            <v>100.0</v>
          </cell>
          <cell r="H30" t="str">
            <v>0.0</v>
          </cell>
          <cell r="I30" t="str">
            <v>Liền Kề</v>
          </cell>
          <cell r="J30" t="str">
            <v>8,493,925,884</v>
          </cell>
          <cell r="K30" t="str">
            <v>24,407,833</v>
          </cell>
        </row>
        <row r="31">
          <cell r="B31" t="str">
            <v>HG1-18</v>
          </cell>
          <cell r="C31" t="str">
            <v>LÊ THỊ HỒNG ĐỨC</v>
          </cell>
          <cell r="D31">
            <v>45468</v>
          </cell>
          <cell r="E31" t="str">
            <v>10/07/2024</v>
          </cell>
          <cell r="F31" t="str">
            <v>243.2</v>
          </cell>
          <cell r="G31" t="str">
            <v>67.5</v>
          </cell>
          <cell r="H31" t="str">
            <v>0.0</v>
          </cell>
          <cell r="I31" t="str">
            <v>Liền Kề</v>
          </cell>
          <cell r="J31" t="str">
            <v>5,283,834,458</v>
          </cell>
          <cell r="K31" t="str">
            <v>21,726,293</v>
          </cell>
        </row>
        <row r="32">
          <cell r="B32" t="str">
            <v>TĐ3-37</v>
          </cell>
          <cell r="C32" t="str">
            <v>HOÀNG THỊ THU HẰNG</v>
          </cell>
          <cell r="D32">
            <v>45469</v>
          </cell>
          <cell r="E32" t="str">
            <v>11/07/2024</v>
          </cell>
          <cell r="F32" t="str">
            <v>243.9</v>
          </cell>
          <cell r="G32" t="str">
            <v>67.5</v>
          </cell>
          <cell r="H32" t="str">
            <v>0.0</v>
          </cell>
          <cell r="I32" t="str">
            <v>Liền Kề</v>
          </cell>
          <cell r="J32" t="str">
            <v>5,254,796,476</v>
          </cell>
          <cell r="K32" t="str">
            <v>21,544,881</v>
          </cell>
        </row>
        <row r="33">
          <cell r="B33" t="str">
            <v>HG3-11</v>
          </cell>
          <cell r="C33" t="str">
            <v>PHÙNG THỊ THÙY LINH</v>
          </cell>
          <cell r="D33">
            <v>45470</v>
          </cell>
          <cell r="E33" t="str">
            <v>12/07/2024</v>
          </cell>
          <cell r="F33" t="str">
            <v>271.2</v>
          </cell>
          <cell r="G33" t="str">
            <v>75.0</v>
          </cell>
          <cell r="H33" t="str">
            <v>0.0</v>
          </cell>
          <cell r="I33" t="str">
            <v>Liền Kề</v>
          </cell>
          <cell r="J33" t="str">
            <v>6,521,747,359</v>
          </cell>
          <cell r="K33" t="str">
            <v>24,047,741</v>
          </cell>
        </row>
        <row r="34">
          <cell r="B34" t="str">
            <v>TĐ2-19</v>
          </cell>
          <cell r="C34" t="str">
            <v>ĐẶNG THỊ HẰNG</v>
          </cell>
          <cell r="D34">
            <v>45474</v>
          </cell>
          <cell r="E34" t="str">
            <v>16/07/2024</v>
          </cell>
          <cell r="F34" t="str">
            <v>243.2</v>
          </cell>
          <cell r="G34" t="str">
            <v>67.5</v>
          </cell>
          <cell r="H34" t="str">
            <v>0.0</v>
          </cell>
          <cell r="I34" t="str">
            <v>Liền Kề</v>
          </cell>
          <cell r="J34" t="str">
            <v>4,772,105,421</v>
          </cell>
          <cell r="K34" t="str">
            <v>19,622,144</v>
          </cell>
        </row>
        <row r="35">
          <cell r="B35" t="str">
            <v>TĐ2-27</v>
          </cell>
          <cell r="C35" t="str">
            <v>NGUYỄN THỊ DIỆP</v>
          </cell>
          <cell r="D35">
            <v>45474</v>
          </cell>
          <cell r="E35" t="str">
            <v>16/07/2024</v>
          </cell>
          <cell r="F35" t="str">
            <v>243.2</v>
          </cell>
          <cell r="G35" t="str">
            <v>67.5</v>
          </cell>
          <cell r="H35" t="str">
            <v>0.0</v>
          </cell>
          <cell r="I35" t="str">
            <v>Liền Kề</v>
          </cell>
          <cell r="J35" t="str">
            <v>4,840,335,910</v>
          </cell>
          <cell r="K35" t="str">
            <v>19,902,697</v>
          </cell>
        </row>
        <row r="36">
          <cell r="B36" t="str">
            <v>TĐ3-57</v>
          </cell>
          <cell r="C36" t="str">
            <v>NGUYỄN THỊ TUYẾT</v>
          </cell>
          <cell r="D36">
            <v>45476</v>
          </cell>
          <cell r="E36" t="str">
            <v>18/07/2024</v>
          </cell>
          <cell r="F36" t="str">
            <v>348.0</v>
          </cell>
          <cell r="G36" t="str">
            <v>96.2</v>
          </cell>
          <cell r="H36" t="str">
            <v>0.0</v>
          </cell>
          <cell r="I36" t="str">
            <v>Liền Kề</v>
          </cell>
          <cell r="J36" t="str">
            <v>8,170,058,292</v>
          </cell>
          <cell r="K36" t="str">
            <v>23,477,179</v>
          </cell>
        </row>
        <row r="37">
          <cell r="B37" t="str">
            <v>TĐ3-47</v>
          </cell>
          <cell r="C37" t="str">
            <v>ĐOÀN BÍCH THỦY</v>
          </cell>
          <cell r="D37">
            <v>45479</v>
          </cell>
          <cell r="E37" t="str">
            <v>21/07/2024</v>
          </cell>
          <cell r="F37" t="str">
            <v>243.2</v>
          </cell>
          <cell r="G37" t="str">
            <v>67.5</v>
          </cell>
          <cell r="H37" t="str">
            <v>0.0</v>
          </cell>
          <cell r="I37" t="str">
            <v>Liền Kề</v>
          </cell>
          <cell r="J37" t="str">
            <v>5,249,719,334</v>
          </cell>
          <cell r="K37" t="str">
            <v>21,586,017</v>
          </cell>
        </row>
        <row r="38">
          <cell r="B38" t="str">
            <v>HG-06</v>
          </cell>
          <cell r="C38" t="str">
            <v>VŨ DUY SĨ</v>
          </cell>
          <cell r="D38">
            <v>45481</v>
          </cell>
          <cell r="E38" t="str">
            <v>23/07/2024</v>
          </cell>
          <cell r="F38" t="str">
            <v>271.2</v>
          </cell>
          <cell r="G38" t="str">
            <v>75.8</v>
          </cell>
          <cell r="H38" t="str">
            <v>0.0</v>
          </cell>
          <cell r="I38" t="str">
            <v>Liền Kề</v>
          </cell>
          <cell r="J38" t="str">
            <v>7,623,797,035</v>
          </cell>
          <cell r="K38" t="str">
            <v>28,111,346</v>
          </cell>
        </row>
        <row r="39">
          <cell r="B39" t="str">
            <v>TĐ3-29</v>
          </cell>
          <cell r="C39" t="str">
            <v>PHẠM NGỌC LÂM </v>
          </cell>
          <cell r="D39">
            <v>45481</v>
          </cell>
          <cell r="E39" t="str">
            <v>23/07/2024</v>
          </cell>
          <cell r="F39" t="str">
            <v>243.9</v>
          </cell>
          <cell r="G39" t="str">
            <v>67.5</v>
          </cell>
          <cell r="H39" t="str">
            <v>0.0</v>
          </cell>
          <cell r="I39" t="str">
            <v>Liền Kề</v>
          </cell>
          <cell r="J39" t="str">
            <v>5,254,796,476</v>
          </cell>
          <cell r="K39" t="str">
            <v>21,544,881</v>
          </cell>
        </row>
        <row r="40">
          <cell r="B40" t="str">
            <v>HG3-01</v>
          </cell>
          <cell r="C40" t="str">
            <v>PHẠM VĂN KHÁNH</v>
          </cell>
          <cell r="D40">
            <v>45482</v>
          </cell>
          <cell r="E40" t="str">
            <v>24/07/2024</v>
          </cell>
          <cell r="F40" t="str">
            <v>348.0</v>
          </cell>
          <cell r="G40" t="str">
            <v>111.8</v>
          </cell>
          <cell r="H40" t="str">
            <v>0.0</v>
          </cell>
          <cell r="I40" t="str">
            <v>Liền Kề</v>
          </cell>
          <cell r="J40" t="str">
            <v>10,150,230,953</v>
          </cell>
          <cell r="K40" t="str">
            <v>29,167,330</v>
          </cell>
        </row>
        <row r="41">
          <cell r="B41" t="str">
            <v>HG1-07</v>
          </cell>
          <cell r="C41" t="str">
            <v>PHẠM ĐỨC THẮNG</v>
          </cell>
          <cell r="D41">
            <v>45482</v>
          </cell>
          <cell r="E41" t="str">
            <v>24/07/2024</v>
          </cell>
          <cell r="F41" t="str">
            <v>243.2</v>
          </cell>
          <cell r="G41" t="str">
            <v>67.5</v>
          </cell>
          <cell r="H41" t="str">
            <v>0.0</v>
          </cell>
          <cell r="I41" t="str">
            <v>Liền Kề</v>
          </cell>
          <cell r="J41" t="str">
            <v>5,624,987,392</v>
          </cell>
          <cell r="K41" t="str">
            <v>23,129,060</v>
          </cell>
        </row>
        <row r="42">
          <cell r="B42" t="str">
            <v>TĐ2-22</v>
          </cell>
          <cell r="C42" t="str">
            <v>NGUYỄN NGỌC KHOA</v>
          </cell>
          <cell r="D42">
            <v>45483</v>
          </cell>
          <cell r="E42" t="str">
            <v>25/07/2024</v>
          </cell>
          <cell r="F42" t="str">
            <v>243.2</v>
          </cell>
          <cell r="G42" t="str">
            <v>67.5</v>
          </cell>
          <cell r="H42" t="str">
            <v>0.0</v>
          </cell>
          <cell r="I42" t="str">
            <v>Liền Kề</v>
          </cell>
          <cell r="J42" t="str">
            <v>4,840,335,910</v>
          </cell>
          <cell r="K42" t="str">
            <v>19,902,697</v>
          </cell>
        </row>
        <row r="43">
          <cell r="B43" t="str">
            <v>TĐ3-02</v>
          </cell>
          <cell r="C43" t="str">
            <v>NGUYỄN MẠNH CƯỜNG</v>
          </cell>
          <cell r="D43">
            <v>45484</v>
          </cell>
          <cell r="E43" t="str">
            <v>26/07/2024</v>
          </cell>
          <cell r="F43" t="str">
            <v>383.3</v>
          </cell>
          <cell r="G43" t="str">
            <v>109.7</v>
          </cell>
          <cell r="H43" t="str">
            <v>0.0</v>
          </cell>
          <cell r="I43" t="str">
            <v>Liền Kề</v>
          </cell>
          <cell r="J43" t="str">
            <v>10,947,786,076</v>
          </cell>
          <cell r="K43" t="str">
            <v>28,561,926</v>
          </cell>
        </row>
        <row r="44">
          <cell r="B44" t="str">
            <v>HG1-02</v>
          </cell>
          <cell r="C44" t="str">
            <v>NGUYỄN BÁ DIN</v>
          </cell>
          <cell r="D44">
            <v>45486</v>
          </cell>
          <cell r="E44" t="str">
            <v>28/07/2024</v>
          </cell>
          <cell r="F44" t="str">
            <v>243.2</v>
          </cell>
          <cell r="G44" t="str">
            <v>67.5</v>
          </cell>
          <cell r="H44" t="str">
            <v>0.0</v>
          </cell>
          <cell r="I44" t="str">
            <v>Liền Kề</v>
          </cell>
          <cell r="J44" t="str">
            <v>5,624,987,392</v>
          </cell>
          <cell r="K44" t="str">
            <v>23,129,060</v>
          </cell>
        </row>
        <row r="45">
          <cell r="B45" t="str">
            <v>HG3-12</v>
          </cell>
          <cell r="C45" t="str">
            <v>ĐÀO VĂN HIỆP</v>
          </cell>
          <cell r="D45">
            <v>45489</v>
          </cell>
          <cell r="E45" t="str">
            <v>31/07/2024</v>
          </cell>
          <cell r="F45" t="str">
            <v>270.3</v>
          </cell>
          <cell r="G45" t="str">
            <v>75.0</v>
          </cell>
          <cell r="H45" t="str">
            <v>0.0</v>
          </cell>
          <cell r="I45" t="str">
            <v>Liền Kề</v>
          </cell>
          <cell r="J45" t="str">
            <v>6,249,878,492</v>
          </cell>
          <cell r="K45" t="str">
            <v>23,122,007</v>
          </cell>
        </row>
        <row r="46">
          <cell r="B46" t="str">
            <v>TĐ3-35</v>
          </cell>
          <cell r="C46" t="str">
            <v>NGUYỄN THỊ KIM OANH</v>
          </cell>
          <cell r="D46">
            <v>45488</v>
          </cell>
          <cell r="E46" t="str">
            <v>30/07/2024</v>
          </cell>
          <cell r="F46" t="str">
            <v>243.9</v>
          </cell>
          <cell r="G46" t="str">
            <v>67.5</v>
          </cell>
          <cell r="H46" t="str">
            <v>0.0</v>
          </cell>
          <cell r="I46" t="str">
            <v>Liền Kề</v>
          </cell>
          <cell r="J46" t="str">
            <v>5,254,796,476</v>
          </cell>
          <cell r="K46" t="str">
            <v>21,544,881</v>
          </cell>
        </row>
        <row r="47">
          <cell r="B47" t="str">
            <v>HG2-05</v>
          </cell>
          <cell r="C47" t="str">
            <v>PHẠM TRUNG KIÊN</v>
          </cell>
          <cell r="D47">
            <v>45488</v>
          </cell>
          <cell r="E47" t="str">
            <v>30/07/2024</v>
          </cell>
          <cell r="F47" t="str">
            <v>271.2</v>
          </cell>
          <cell r="G47" t="str">
            <v>75.0</v>
          </cell>
          <cell r="H47" t="str">
            <v>0.0</v>
          </cell>
          <cell r="I47" t="str">
            <v>Liền Kề</v>
          </cell>
          <cell r="J47" t="str">
            <v>6,104,782,783</v>
          </cell>
          <cell r="K47" t="str">
            <v>22,510,261</v>
          </cell>
        </row>
        <row r="48">
          <cell r="B48" t="str">
            <v>TĐ2-16</v>
          </cell>
          <cell r="C48" t="str">
            <v>NGUYỄN VĂN PHO</v>
          </cell>
          <cell r="D48">
            <v>45488</v>
          </cell>
          <cell r="E48" t="str">
            <v>30/07/2024</v>
          </cell>
          <cell r="F48" t="str">
            <v>243.2</v>
          </cell>
          <cell r="G48" t="str">
            <v>67.5</v>
          </cell>
          <cell r="H48" t="str">
            <v>0.0</v>
          </cell>
          <cell r="I48" t="str">
            <v>Liền Kề</v>
          </cell>
          <cell r="J48" t="str">
            <v>4,840,335,910</v>
          </cell>
          <cell r="K48" t="str">
            <v>19,902,697</v>
          </cell>
        </row>
        <row r="49">
          <cell r="B49" t="str">
            <v>TĐ2-03</v>
          </cell>
          <cell r="C49" t="str">
            <v>NGUYỄN THỊ VÂN ANH</v>
          </cell>
          <cell r="D49">
            <v>45488</v>
          </cell>
          <cell r="E49" t="str">
            <v>30/07/2024</v>
          </cell>
          <cell r="F49" t="str">
            <v>243.9</v>
          </cell>
          <cell r="G49" t="str">
            <v>67.5</v>
          </cell>
          <cell r="H49" t="str">
            <v>0.0</v>
          </cell>
          <cell r="I49" t="str">
            <v>Liền Kề</v>
          </cell>
          <cell r="J49" t="str">
            <v>4,845,413,009</v>
          </cell>
          <cell r="K49" t="str">
            <v>19,866,392</v>
          </cell>
        </row>
        <row r="50">
          <cell r="B50" t="str">
            <v>TĐ2-04</v>
          </cell>
          <cell r="C50" t="str">
            <v>TRẦN VĂN BẮC</v>
          </cell>
          <cell r="D50">
            <v>45489</v>
          </cell>
          <cell r="E50" t="str">
            <v>31/07/2024</v>
          </cell>
          <cell r="F50" t="str">
            <v>243.9</v>
          </cell>
          <cell r="G50" t="str">
            <v>67.5</v>
          </cell>
          <cell r="H50" t="str">
            <v>0.0</v>
          </cell>
          <cell r="I50" t="str">
            <v>Liền Kề</v>
          </cell>
          <cell r="J50" t="str">
            <v>4,811,297,740</v>
          </cell>
          <cell r="K50" t="str">
            <v>19,726,518</v>
          </cell>
        </row>
        <row r="51">
          <cell r="B51" t="str">
            <v>HG1-03</v>
          </cell>
          <cell r="C51" t="str">
            <v>ĐỒNG DIỆU HỒNG</v>
          </cell>
          <cell r="D51">
            <v>45489</v>
          </cell>
          <cell r="E51" t="str">
            <v>31/07/2024</v>
          </cell>
          <cell r="F51" t="str">
            <v>243.9</v>
          </cell>
          <cell r="G51" t="str">
            <v>67.5</v>
          </cell>
          <cell r="H51" t="str">
            <v>0.0</v>
          </cell>
          <cell r="I51" t="str">
            <v>Liền Kề</v>
          </cell>
          <cell r="J51" t="str">
            <v>5,630,064,431</v>
          </cell>
          <cell r="K51" t="str">
            <v>23,083,495</v>
          </cell>
        </row>
        <row r="52">
          <cell r="B52" t="str">
            <v>TĐ2-06</v>
          </cell>
          <cell r="C52" t="str">
            <v>NGÔ ANH ĐỨC</v>
          </cell>
          <cell r="D52">
            <v>45489</v>
          </cell>
          <cell r="E52" t="str">
            <v>31/07/2024</v>
          </cell>
          <cell r="F52" t="str">
            <v>243.2</v>
          </cell>
          <cell r="G52" t="str">
            <v>67.5</v>
          </cell>
          <cell r="H52" t="str">
            <v>0.0</v>
          </cell>
          <cell r="I52" t="str">
            <v>Liền Kề</v>
          </cell>
          <cell r="J52" t="str">
            <v>4,857,393,472</v>
          </cell>
          <cell r="K52" t="str">
            <v>19,972,835</v>
          </cell>
        </row>
        <row r="53">
          <cell r="B53" t="str">
            <v>TĐ2-05</v>
          </cell>
          <cell r="C53" t="str">
            <v>ĐẶNG VĂN HIỆP</v>
          </cell>
          <cell r="D53">
            <v>45490</v>
          </cell>
          <cell r="E53" t="str">
            <v>01/08/2024</v>
          </cell>
          <cell r="F53" t="str">
            <v>243.2</v>
          </cell>
          <cell r="G53" t="str">
            <v>67.5</v>
          </cell>
          <cell r="H53" t="str">
            <v>0.0</v>
          </cell>
          <cell r="I53" t="str">
            <v>Liền Kề</v>
          </cell>
          <cell r="J53" t="str">
            <v>4,840,335,910</v>
          </cell>
          <cell r="K53" t="str">
            <v>19,902,697</v>
          </cell>
        </row>
        <row r="54">
          <cell r="B54" t="str">
            <v>HG1-11</v>
          </cell>
          <cell r="C54" t="str">
            <v>ĐẶNG VĂN HIỆP</v>
          </cell>
          <cell r="D54">
            <v>45490</v>
          </cell>
          <cell r="E54" t="str">
            <v>01/08/2024</v>
          </cell>
          <cell r="F54" t="str">
            <v>243.2</v>
          </cell>
          <cell r="G54" t="str">
            <v>67.5</v>
          </cell>
          <cell r="H54" t="str">
            <v>0.0</v>
          </cell>
          <cell r="I54" t="str">
            <v>Liền Kề</v>
          </cell>
          <cell r="J54" t="str">
            <v>5,283,834,458</v>
          </cell>
          <cell r="K54" t="str">
            <v>21,726,293</v>
          </cell>
        </row>
        <row r="55">
          <cell r="B55" t="str">
            <v>HG5-11</v>
          </cell>
          <cell r="C55" t="str">
            <v>NGUYỄN HẢI YẾN</v>
          </cell>
          <cell r="D55">
            <v>45490</v>
          </cell>
          <cell r="E55" t="str">
            <v>01/08/2024</v>
          </cell>
          <cell r="F55" t="str">
            <v>271.2</v>
          </cell>
          <cell r="G55" t="str">
            <v>75.0</v>
          </cell>
          <cell r="H55" t="str">
            <v>0.0</v>
          </cell>
          <cell r="I55" t="str">
            <v>Liền Kề</v>
          </cell>
          <cell r="J55" t="str">
            <v>6,180,594,574</v>
          </cell>
          <cell r="K55" t="str">
            <v>22,789,803</v>
          </cell>
        </row>
        <row r="56">
          <cell r="B56" t="str">
            <v>TĐ3-31</v>
          </cell>
          <cell r="C56" t="str">
            <v>PHẠM NGỌC LÂM </v>
          </cell>
          <cell r="D56">
            <v>45493</v>
          </cell>
          <cell r="E56" t="str">
            <v>04/08/2024</v>
          </cell>
          <cell r="F56" t="str">
            <v>243.2</v>
          </cell>
          <cell r="G56" t="str">
            <v>67.5</v>
          </cell>
          <cell r="H56" t="str">
            <v>0.0</v>
          </cell>
          <cell r="I56" t="str">
            <v>Liền Kề</v>
          </cell>
          <cell r="J56" t="str">
            <v>5,249,719,334</v>
          </cell>
          <cell r="K56" t="str">
            <v>21,586,017</v>
          </cell>
        </row>
        <row r="57">
          <cell r="B57" t="str">
            <v>HG-03</v>
          </cell>
          <cell r="C57" t="str">
            <v>BÙI TIẾN DŨNG</v>
          </cell>
          <cell r="D57">
            <v>45493</v>
          </cell>
          <cell r="E57" t="str">
            <v>04/08/2024</v>
          </cell>
          <cell r="F57" t="str">
            <v>271.2</v>
          </cell>
          <cell r="G57" t="str">
            <v>77.2</v>
          </cell>
          <cell r="H57" t="str">
            <v>0.0</v>
          </cell>
          <cell r="I57" t="str">
            <v>Liền Kề</v>
          </cell>
          <cell r="J57" t="str">
            <v>7,435,531,351</v>
          </cell>
          <cell r="K57" t="str">
            <v>27,417,151</v>
          </cell>
        </row>
        <row r="58">
          <cell r="B58" t="str">
            <v>TĐ3-51</v>
          </cell>
          <cell r="C58" t="str">
            <v>PHẠM THỊ NGỌC LAN</v>
          </cell>
          <cell r="D58">
            <v>45496</v>
          </cell>
          <cell r="E58" t="str">
            <v>07/08/2024</v>
          </cell>
          <cell r="F58" t="str">
            <v>243.9</v>
          </cell>
          <cell r="G58" t="str">
            <v>67.5</v>
          </cell>
          <cell r="H58" t="str">
            <v>0.0</v>
          </cell>
          <cell r="I58" t="str">
            <v>Liền Kề</v>
          </cell>
          <cell r="J58" t="str">
            <v>5,359,892,405</v>
          </cell>
          <cell r="K58" t="str">
            <v>21,975,779</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vmlDrawing" Target="../drawings/vmlDrawing1.v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vmlDrawing" Target="../drawings/vmlDrawing2.v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821a4f-ea54-4d10-a51d-aed14d49fe23}">
  <sheetPr codeName="">
    <tabColor rgb="FFFFFF00"/>
  </sheetPr>
  <dimension ref="A1:AM116"/>
  <sheetViews>
    <sheetView showGridLines="0" tabSelected="1" workbookViewId="0" topLeftCell="A12">
      <selection pane="topLeft" activeCell="F21" sqref="F21"/>
    </sheetView>
  </sheetViews>
  <sheetFormatPr defaultColWidth="9.14285714285714" defaultRowHeight="13.8"/>
  <cols>
    <col min="1" max="1" width="6" style="100" customWidth="1"/>
    <col min="2" max="2" width="24.5714285714286" style="100" customWidth="1"/>
    <col min="3" max="3" width="34.7142857142857" style="100" customWidth="1"/>
    <col min="4" max="4" width="10.7142857142857" style="100" customWidth="1"/>
    <col min="5" max="5" width="19" style="100" customWidth="1"/>
    <col min="6" max="7" width="21.2857142857143" style="100" customWidth="1"/>
    <col min="8" max="8" width="18.7142857142857" style="100" customWidth="1"/>
    <col min="9" max="9" width="16.7142857142857" style="100" customWidth="1"/>
    <col min="10" max="10" width="29.4285714285714" style="100" customWidth="1"/>
    <col min="11" max="11" width="12.4285714285714" style="100" customWidth="1"/>
    <col min="12" max="12" width="17.7142857142857" style="100" customWidth="1"/>
    <col min="13" max="13" width="26.7142857142857" style="102" customWidth="1"/>
    <col min="14" max="14" width="17" style="103" customWidth="1"/>
    <col min="15" max="15" width="15.5714285714286" style="100" customWidth="1"/>
    <col min="16" max="16" width="16.4285714285714" style="100" customWidth="1"/>
    <col min="17" max="17" width="19.4285714285714" style="100" customWidth="1"/>
    <col min="18" max="18" width="15.2857142857143" style="161" customWidth="1"/>
    <col min="19" max="19" width="16.2857142857143" style="100" customWidth="1"/>
    <col min="20" max="20" width="23.2857142857143" style="100" customWidth="1"/>
    <col min="21" max="21" width="17.7142857142857" style="100" customWidth="1"/>
    <col min="22" max="22" width="17.2857142857143" style="100" customWidth="1"/>
    <col min="23" max="23" width="19" style="100" customWidth="1"/>
    <col min="24" max="24" width="16.5714285714286" style="100" customWidth="1"/>
    <col min="25" max="25" width="20.7142857142857" style="100" customWidth="1"/>
    <col min="26" max="255" width="8.71428571428571" style="100"/>
    <col min="256" max="256" width="9.71428571428571" style="100" customWidth="1"/>
    <col min="257" max="257" width="16" style="100" customWidth="1"/>
    <col min="258" max="258" width="17.5714285714286" style="100" customWidth="1"/>
    <col min="259" max="259" width="16.2857142857143" style="100" customWidth="1"/>
    <col min="260" max="260" width="6.28571428571429" style="100" customWidth="1"/>
    <col min="261" max="261" width="17.2857142857143" style="100" customWidth="1"/>
    <col min="262" max="262" width="15.7142857142857" style="100" customWidth="1"/>
    <col min="263" max="263" width="13.2857142857143" style="100" customWidth="1"/>
    <col min="264" max="264" width="6.28571428571429" style="100" customWidth="1"/>
    <col min="265" max="265" width="8.28571428571429" style="100" customWidth="1"/>
    <col min="266" max="266" width="17" style="100" customWidth="1"/>
    <col min="267" max="267" width="16.5714285714286" style="100" customWidth="1"/>
    <col min="268" max="268" width="15.5714285714286" style="100" customWidth="1"/>
    <col min="269" max="269" width="17" style="100" customWidth="1"/>
    <col min="270" max="270" width="16.5714285714286" style="100" customWidth="1"/>
    <col min="271" max="271" width="15.5714285714286" style="100" customWidth="1"/>
    <col min="272" max="272" width="0" style="100" hidden="1" customWidth="1"/>
    <col min="273" max="276" width="8" style="100" customWidth="1"/>
    <col min="277" max="511" width="8.71428571428571" style="100"/>
    <col min="512" max="512" width="9.71428571428571" style="100" customWidth="1"/>
    <col min="513" max="513" width="16" style="100" customWidth="1"/>
    <col min="514" max="514" width="17.5714285714286" style="100" customWidth="1"/>
    <col min="515" max="515" width="16.2857142857143" style="100" customWidth="1"/>
    <col min="516" max="516" width="6.28571428571429" style="100" customWidth="1"/>
    <col min="517" max="517" width="17.2857142857143" style="100" customWidth="1"/>
    <col min="518" max="518" width="15.7142857142857" style="100" customWidth="1"/>
    <col min="519" max="519" width="13.2857142857143" style="100" customWidth="1"/>
    <col min="520" max="520" width="6.28571428571429" style="100" customWidth="1"/>
    <col min="521" max="521" width="8.28571428571429" style="100" customWidth="1"/>
    <col min="522" max="522" width="17" style="100" customWidth="1"/>
    <col min="523" max="523" width="16.5714285714286" style="100" customWidth="1"/>
    <col min="524" max="524" width="15.5714285714286" style="100" customWidth="1"/>
    <col min="525" max="525" width="17" style="100" customWidth="1"/>
    <col min="526" max="526" width="16.5714285714286" style="100" customWidth="1"/>
    <col min="527" max="527" width="15.5714285714286" style="100" customWidth="1"/>
    <col min="528" max="528" width="0" style="100" hidden="1" customWidth="1"/>
    <col min="529" max="532" width="8" style="100" customWidth="1"/>
    <col min="533" max="767" width="8.71428571428571" style="100"/>
    <col min="768" max="768" width="9.71428571428571" style="100" customWidth="1"/>
    <col min="769" max="769" width="16" style="100" customWidth="1"/>
    <col min="770" max="770" width="17.5714285714286" style="100" customWidth="1"/>
    <col min="771" max="771" width="16.2857142857143" style="100" customWidth="1"/>
    <col min="772" max="772" width="6.28571428571429" style="100" customWidth="1"/>
    <col min="773" max="773" width="17.2857142857143" style="100" customWidth="1"/>
    <col min="774" max="774" width="15.7142857142857" style="100" customWidth="1"/>
    <col min="775" max="775" width="13.2857142857143" style="100" customWidth="1"/>
    <col min="776" max="776" width="6.28571428571429" style="100" customWidth="1"/>
    <col min="777" max="777" width="8.28571428571429" style="100" customWidth="1"/>
    <col min="778" max="778" width="17" style="100" customWidth="1"/>
    <col min="779" max="779" width="16.5714285714286" style="100" customWidth="1"/>
    <col min="780" max="780" width="15.5714285714286" style="100" customWidth="1"/>
    <col min="781" max="781" width="17" style="100" customWidth="1"/>
    <col min="782" max="782" width="16.5714285714286" style="100" customWidth="1"/>
    <col min="783" max="783" width="15.5714285714286" style="100" customWidth="1"/>
    <col min="784" max="784" width="0" style="100" hidden="1" customWidth="1"/>
    <col min="785" max="788" width="8" style="100" customWidth="1"/>
    <col min="789" max="1023" width="8.71428571428571" style="100"/>
    <col min="1024" max="1024" width="9.71428571428571" style="100" customWidth="1"/>
    <col min="1025" max="1025" width="16" style="100" customWidth="1"/>
    <col min="1026" max="1026" width="17.5714285714286" style="100" customWidth="1"/>
    <col min="1027" max="1027" width="16.2857142857143" style="100" customWidth="1"/>
    <col min="1028" max="1028" width="6.28571428571429" style="100" customWidth="1"/>
    <col min="1029" max="1029" width="17.2857142857143" style="100" customWidth="1"/>
    <col min="1030" max="1030" width="15.7142857142857" style="100" customWidth="1"/>
    <col min="1031" max="1031" width="13.2857142857143" style="100" customWidth="1"/>
    <col min="1032" max="1032" width="6.28571428571429" style="100" customWidth="1"/>
    <col min="1033" max="1033" width="8.28571428571429" style="100" customWidth="1"/>
    <col min="1034" max="1034" width="17" style="100" customWidth="1"/>
    <col min="1035" max="1035" width="16.5714285714286" style="100" customWidth="1"/>
    <col min="1036" max="1036" width="15.5714285714286" style="100" customWidth="1"/>
    <col min="1037" max="1037" width="17" style="100" customWidth="1"/>
    <col min="1038" max="1038" width="16.5714285714286" style="100" customWidth="1"/>
    <col min="1039" max="1039" width="15.5714285714286" style="100" customWidth="1"/>
    <col min="1040" max="1040" width="0" style="100" hidden="1" customWidth="1"/>
    <col min="1041" max="1044" width="8" style="100" customWidth="1"/>
    <col min="1045" max="1279" width="8.71428571428571" style="100"/>
    <col min="1280" max="1280" width="9.71428571428571" style="100" customWidth="1"/>
    <col min="1281" max="1281" width="16" style="100" customWidth="1"/>
    <col min="1282" max="1282" width="17.5714285714286" style="100" customWidth="1"/>
    <col min="1283" max="1283" width="16.2857142857143" style="100" customWidth="1"/>
    <col min="1284" max="1284" width="6.28571428571429" style="100" customWidth="1"/>
    <col min="1285" max="1285" width="17.2857142857143" style="100" customWidth="1"/>
    <col min="1286" max="1286" width="15.7142857142857" style="100" customWidth="1"/>
    <col min="1287" max="1287" width="13.2857142857143" style="100" customWidth="1"/>
    <col min="1288" max="1288" width="6.28571428571429" style="100" customWidth="1"/>
    <col min="1289" max="1289" width="8.28571428571429" style="100" customWidth="1"/>
    <col min="1290" max="1290" width="17" style="100" customWidth="1"/>
    <col min="1291" max="1291" width="16.5714285714286" style="100" customWidth="1"/>
    <col min="1292" max="1292" width="15.5714285714286" style="100" customWidth="1"/>
    <col min="1293" max="1293" width="17" style="100" customWidth="1"/>
    <col min="1294" max="1294" width="16.5714285714286" style="100" customWidth="1"/>
    <col min="1295" max="1295" width="15.5714285714286" style="100" customWidth="1"/>
    <col min="1296" max="1296" width="0" style="100" hidden="1" customWidth="1"/>
    <col min="1297" max="1300" width="8" style="100" customWidth="1"/>
    <col min="1301" max="1535" width="8.71428571428571" style="100"/>
    <col min="1536" max="1536" width="9.71428571428571" style="100" customWidth="1"/>
    <col min="1537" max="1537" width="16" style="100" customWidth="1"/>
    <col min="1538" max="1538" width="17.5714285714286" style="100" customWidth="1"/>
    <col min="1539" max="1539" width="16.2857142857143" style="100" customWidth="1"/>
    <col min="1540" max="1540" width="6.28571428571429" style="100" customWidth="1"/>
    <col min="1541" max="1541" width="17.2857142857143" style="100" customWidth="1"/>
    <col min="1542" max="1542" width="15.7142857142857" style="100" customWidth="1"/>
    <col min="1543" max="1543" width="13.2857142857143" style="100" customWidth="1"/>
    <col min="1544" max="1544" width="6.28571428571429" style="100" customWidth="1"/>
    <col min="1545" max="1545" width="8.28571428571429" style="100" customWidth="1"/>
    <col min="1546" max="1546" width="17" style="100" customWidth="1"/>
    <col min="1547" max="1547" width="16.5714285714286" style="100" customWidth="1"/>
    <col min="1548" max="1548" width="15.5714285714286" style="100" customWidth="1"/>
    <col min="1549" max="1549" width="17" style="100" customWidth="1"/>
    <col min="1550" max="1550" width="16.5714285714286" style="100" customWidth="1"/>
    <col min="1551" max="1551" width="15.5714285714286" style="100" customWidth="1"/>
    <col min="1552" max="1552" width="0" style="100" hidden="1" customWidth="1"/>
    <col min="1553" max="1556" width="8" style="100" customWidth="1"/>
    <col min="1557" max="1791" width="8.71428571428571" style="100"/>
    <col min="1792" max="1792" width="9.71428571428571" style="100" customWidth="1"/>
    <col min="1793" max="1793" width="16" style="100" customWidth="1"/>
    <col min="1794" max="1794" width="17.5714285714286" style="100" customWidth="1"/>
    <col min="1795" max="1795" width="16.2857142857143" style="100" customWidth="1"/>
    <col min="1796" max="1796" width="6.28571428571429" style="100" customWidth="1"/>
    <col min="1797" max="1797" width="17.2857142857143" style="100" customWidth="1"/>
    <col min="1798" max="1798" width="15.7142857142857" style="100" customWidth="1"/>
    <col min="1799" max="1799" width="13.2857142857143" style="100" customWidth="1"/>
    <col min="1800" max="1800" width="6.28571428571429" style="100" customWidth="1"/>
    <col min="1801" max="1801" width="8.28571428571429" style="100" customWidth="1"/>
    <col min="1802" max="1802" width="17" style="100" customWidth="1"/>
    <col min="1803" max="1803" width="16.5714285714286" style="100" customWidth="1"/>
    <col min="1804" max="1804" width="15.5714285714286" style="100" customWidth="1"/>
    <col min="1805" max="1805" width="17" style="100" customWidth="1"/>
    <col min="1806" max="1806" width="16.5714285714286" style="100" customWidth="1"/>
    <col min="1807" max="1807" width="15.5714285714286" style="100" customWidth="1"/>
    <col min="1808" max="1808" width="0" style="100" hidden="1" customWidth="1"/>
    <col min="1809" max="1812" width="8" style="100" customWidth="1"/>
    <col min="1813" max="2047" width="8.71428571428571" style="100"/>
    <col min="2048" max="2048" width="9.71428571428571" style="100" customWidth="1"/>
    <col min="2049" max="2049" width="16" style="100" customWidth="1"/>
    <col min="2050" max="2050" width="17.5714285714286" style="100" customWidth="1"/>
    <col min="2051" max="2051" width="16.2857142857143" style="100" customWidth="1"/>
    <col min="2052" max="2052" width="6.28571428571429" style="100" customWidth="1"/>
    <col min="2053" max="2053" width="17.2857142857143" style="100" customWidth="1"/>
    <col min="2054" max="2054" width="15.7142857142857" style="100" customWidth="1"/>
    <col min="2055" max="2055" width="13.2857142857143" style="100" customWidth="1"/>
    <col min="2056" max="2056" width="6.28571428571429" style="100" customWidth="1"/>
    <col min="2057" max="2057" width="8.28571428571429" style="100" customWidth="1"/>
    <col min="2058" max="2058" width="17" style="100" customWidth="1"/>
    <col min="2059" max="2059" width="16.5714285714286" style="100" customWidth="1"/>
    <col min="2060" max="2060" width="15.5714285714286" style="100" customWidth="1"/>
    <col min="2061" max="2061" width="17" style="100" customWidth="1"/>
    <col min="2062" max="2062" width="16.5714285714286" style="100" customWidth="1"/>
    <col min="2063" max="2063" width="15.5714285714286" style="100" customWidth="1"/>
    <col min="2064" max="2064" width="0" style="100" hidden="1" customWidth="1"/>
    <col min="2065" max="2068" width="8" style="100" customWidth="1"/>
    <col min="2069" max="2303" width="8.71428571428571" style="100"/>
    <col min="2304" max="2304" width="9.71428571428571" style="100" customWidth="1"/>
    <col min="2305" max="2305" width="16" style="100" customWidth="1"/>
    <col min="2306" max="2306" width="17.5714285714286" style="100" customWidth="1"/>
    <col min="2307" max="2307" width="16.2857142857143" style="100" customWidth="1"/>
    <col min="2308" max="2308" width="6.28571428571429" style="100" customWidth="1"/>
    <col min="2309" max="2309" width="17.2857142857143" style="100" customWidth="1"/>
    <col min="2310" max="2310" width="15.7142857142857" style="100" customWidth="1"/>
    <col min="2311" max="2311" width="13.2857142857143" style="100" customWidth="1"/>
    <col min="2312" max="2312" width="6.28571428571429" style="100" customWidth="1"/>
    <col min="2313" max="2313" width="8.28571428571429" style="100" customWidth="1"/>
    <col min="2314" max="2314" width="17" style="100" customWidth="1"/>
    <col min="2315" max="2315" width="16.5714285714286" style="100" customWidth="1"/>
    <col min="2316" max="2316" width="15.5714285714286" style="100" customWidth="1"/>
    <col min="2317" max="2317" width="17" style="100" customWidth="1"/>
    <col min="2318" max="2318" width="16.5714285714286" style="100" customWidth="1"/>
    <col min="2319" max="2319" width="15.5714285714286" style="100" customWidth="1"/>
    <col min="2320" max="2320" width="0" style="100" hidden="1" customWidth="1"/>
    <col min="2321" max="2324" width="8" style="100" customWidth="1"/>
    <col min="2325" max="2559" width="8.71428571428571" style="100"/>
    <col min="2560" max="2560" width="9.71428571428571" style="100" customWidth="1"/>
    <col min="2561" max="2561" width="16" style="100" customWidth="1"/>
    <col min="2562" max="2562" width="17.5714285714286" style="100" customWidth="1"/>
    <col min="2563" max="2563" width="16.2857142857143" style="100" customWidth="1"/>
    <col min="2564" max="2564" width="6.28571428571429" style="100" customWidth="1"/>
    <col min="2565" max="2565" width="17.2857142857143" style="100" customWidth="1"/>
    <col min="2566" max="2566" width="15.7142857142857" style="100" customWidth="1"/>
    <col min="2567" max="2567" width="13.2857142857143" style="100" customWidth="1"/>
    <col min="2568" max="2568" width="6.28571428571429" style="100" customWidth="1"/>
    <col min="2569" max="2569" width="8.28571428571429" style="100" customWidth="1"/>
    <col min="2570" max="2570" width="17" style="100" customWidth="1"/>
    <col min="2571" max="2571" width="16.5714285714286" style="100" customWidth="1"/>
    <col min="2572" max="2572" width="15.5714285714286" style="100" customWidth="1"/>
    <col min="2573" max="2573" width="17" style="100" customWidth="1"/>
    <col min="2574" max="2574" width="16.5714285714286" style="100" customWidth="1"/>
    <col min="2575" max="2575" width="15.5714285714286" style="100" customWidth="1"/>
    <col min="2576" max="2576" width="0" style="100" hidden="1" customWidth="1"/>
    <col min="2577" max="2580" width="8" style="100" customWidth="1"/>
    <col min="2581" max="2815" width="8.71428571428571" style="100"/>
    <col min="2816" max="2816" width="9.71428571428571" style="100" customWidth="1"/>
    <col min="2817" max="2817" width="16" style="100" customWidth="1"/>
    <col min="2818" max="2818" width="17.5714285714286" style="100" customWidth="1"/>
    <col min="2819" max="2819" width="16.2857142857143" style="100" customWidth="1"/>
    <col min="2820" max="2820" width="6.28571428571429" style="100" customWidth="1"/>
    <col min="2821" max="2821" width="17.2857142857143" style="100" customWidth="1"/>
    <col min="2822" max="2822" width="15.7142857142857" style="100" customWidth="1"/>
    <col min="2823" max="2823" width="13.2857142857143" style="100" customWidth="1"/>
    <col min="2824" max="2824" width="6.28571428571429" style="100" customWidth="1"/>
    <col min="2825" max="2825" width="8.28571428571429" style="100" customWidth="1"/>
    <col min="2826" max="2826" width="17" style="100" customWidth="1"/>
    <col min="2827" max="2827" width="16.5714285714286" style="100" customWidth="1"/>
    <col min="2828" max="2828" width="15.5714285714286" style="100" customWidth="1"/>
    <col min="2829" max="2829" width="17" style="100" customWidth="1"/>
    <col min="2830" max="2830" width="16.5714285714286" style="100" customWidth="1"/>
    <col min="2831" max="2831" width="15.5714285714286" style="100" customWidth="1"/>
    <col min="2832" max="2832" width="0" style="100" hidden="1" customWidth="1"/>
    <col min="2833" max="2836" width="8" style="100" customWidth="1"/>
    <col min="2837" max="3071" width="8.71428571428571" style="100"/>
    <col min="3072" max="3072" width="9.71428571428571" style="100" customWidth="1"/>
    <col min="3073" max="3073" width="16" style="100" customWidth="1"/>
    <col min="3074" max="3074" width="17.5714285714286" style="100" customWidth="1"/>
    <col min="3075" max="3075" width="16.2857142857143" style="100" customWidth="1"/>
    <col min="3076" max="3076" width="6.28571428571429" style="100" customWidth="1"/>
    <col min="3077" max="3077" width="17.2857142857143" style="100" customWidth="1"/>
    <col min="3078" max="3078" width="15.7142857142857" style="100" customWidth="1"/>
    <col min="3079" max="3079" width="13.2857142857143" style="100" customWidth="1"/>
    <col min="3080" max="3080" width="6.28571428571429" style="100" customWidth="1"/>
    <col min="3081" max="3081" width="8.28571428571429" style="100" customWidth="1"/>
    <col min="3082" max="3082" width="17" style="100" customWidth="1"/>
    <col min="3083" max="3083" width="16.5714285714286" style="100" customWidth="1"/>
    <col min="3084" max="3084" width="15.5714285714286" style="100" customWidth="1"/>
    <col min="3085" max="3085" width="17" style="100" customWidth="1"/>
    <col min="3086" max="3086" width="16.5714285714286" style="100" customWidth="1"/>
    <col min="3087" max="3087" width="15.5714285714286" style="100" customWidth="1"/>
    <col min="3088" max="3088" width="0" style="100" hidden="1" customWidth="1"/>
    <col min="3089" max="3092" width="8" style="100" customWidth="1"/>
    <col min="3093" max="3327" width="8.71428571428571" style="100"/>
    <col min="3328" max="3328" width="9.71428571428571" style="100" customWidth="1"/>
    <col min="3329" max="3329" width="16" style="100" customWidth="1"/>
    <col min="3330" max="3330" width="17.5714285714286" style="100" customWidth="1"/>
    <col min="3331" max="3331" width="16.2857142857143" style="100" customWidth="1"/>
    <col min="3332" max="3332" width="6.28571428571429" style="100" customWidth="1"/>
    <col min="3333" max="3333" width="17.2857142857143" style="100" customWidth="1"/>
    <col min="3334" max="3334" width="15.7142857142857" style="100" customWidth="1"/>
    <col min="3335" max="3335" width="13.2857142857143" style="100" customWidth="1"/>
    <col min="3336" max="3336" width="6.28571428571429" style="100" customWidth="1"/>
    <col min="3337" max="3337" width="8.28571428571429" style="100" customWidth="1"/>
    <col min="3338" max="3338" width="17" style="100" customWidth="1"/>
    <col min="3339" max="3339" width="16.5714285714286" style="100" customWidth="1"/>
    <col min="3340" max="3340" width="15.5714285714286" style="100" customWidth="1"/>
    <col min="3341" max="3341" width="17" style="100" customWidth="1"/>
    <col min="3342" max="3342" width="16.5714285714286" style="100" customWidth="1"/>
    <col min="3343" max="3343" width="15.5714285714286" style="100" customWidth="1"/>
    <col min="3344" max="3344" width="0" style="100" hidden="1" customWidth="1"/>
    <col min="3345" max="3348" width="8" style="100" customWidth="1"/>
    <col min="3349" max="3583" width="8.71428571428571" style="100"/>
    <col min="3584" max="3584" width="9.71428571428571" style="100" customWidth="1"/>
    <col min="3585" max="3585" width="16" style="100" customWidth="1"/>
    <col min="3586" max="3586" width="17.5714285714286" style="100" customWidth="1"/>
    <col min="3587" max="3587" width="16.2857142857143" style="100" customWidth="1"/>
    <col min="3588" max="3588" width="6.28571428571429" style="100" customWidth="1"/>
    <col min="3589" max="3589" width="17.2857142857143" style="100" customWidth="1"/>
    <col min="3590" max="3590" width="15.7142857142857" style="100" customWidth="1"/>
    <col min="3591" max="3591" width="13.2857142857143" style="100" customWidth="1"/>
    <col min="3592" max="3592" width="6.28571428571429" style="100" customWidth="1"/>
    <col min="3593" max="3593" width="8.28571428571429" style="100" customWidth="1"/>
    <col min="3594" max="3594" width="17" style="100" customWidth="1"/>
    <col min="3595" max="3595" width="16.5714285714286" style="100" customWidth="1"/>
    <col min="3596" max="3596" width="15.5714285714286" style="100" customWidth="1"/>
    <col min="3597" max="3597" width="17" style="100" customWidth="1"/>
    <col min="3598" max="3598" width="16.5714285714286" style="100" customWidth="1"/>
    <col min="3599" max="3599" width="15.5714285714286" style="100" customWidth="1"/>
    <col min="3600" max="3600" width="0" style="100" hidden="1" customWidth="1"/>
    <col min="3601" max="3604" width="8" style="100" customWidth="1"/>
    <col min="3605" max="3839" width="8.71428571428571" style="100"/>
    <col min="3840" max="3840" width="9.71428571428571" style="100" customWidth="1"/>
    <col min="3841" max="3841" width="16" style="100" customWidth="1"/>
    <col min="3842" max="3842" width="17.5714285714286" style="100" customWidth="1"/>
    <col min="3843" max="3843" width="16.2857142857143" style="100" customWidth="1"/>
    <col min="3844" max="3844" width="6.28571428571429" style="100" customWidth="1"/>
    <col min="3845" max="3845" width="17.2857142857143" style="100" customWidth="1"/>
    <col min="3846" max="3846" width="15.7142857142857" style="100" customWidth="1"/>
    <col min="3847" max="3847" width="13.2857142857143" style="100" customWidth="1"/>
    <col min="3848" max="3848" width="6.28571428571429" style="100" customWidth="1"/>
    <col min="3849" max="3849" width="8.28571428571429" style="100" customWidth="1"/>
    <col min="3850" max="3850" width="17" style="100" customWidth="1"/>
    <col min="3851" max="3851" width="16.5714285714286" style="100" customWidth="1"/>
    <col min="3852" max="3852" width="15.5714285714286" style="100" customWidth="1"/>
    <col min="3853" max="3853" width="17" style="100" customWidth="1"/>
    <col min="3854" max="3854" width="16.5714285714286" style="100" customWidth="1"/>
    <col min="3855" max="3855" width="15.5714285714286" style="100" customWidth="1"/>
    <col min="3856" max="3856" width="0" style="100" hidden="1" customWidth="1"/>
    <col min="3857" max="3860" width="8" style="100" customWidth="1"/>
    <col min="3861" max="4095" width="8.71428571428571" style="100"/>
    <col min="4096" max="4096" width="9.71428571428571" style="100" customWidth="1"/>
    <col min="4097" max="4097" width="16" style="100" customWidth="1"/>
    <col min="4098" max="4098" width="17.5714285714286" style="100" customWidth="1"/>
    <col min="4099" max="4099" width="16.2857142857143" style="100" customWidth="1"/>
    <col min="4100" max="4100" width="6.28571428571429" style="100" customWidth="1"/>
    <col min="4101" max="4101" width="17.2857142857143" style="100" customWidth="1"/>
    <col min="4102" max="4102" width="15.7142857142857" style="100" customWidth="1"/>
    <col min="4103" max="4103" width="13.2857142857143" style="100" customWidth="1"/>
    <col min="4104" max="4104" width="6.28571428571429" style="100" customWidth="1"/>
    <col min="4105" max="4105" width="8.28571428571429" style="100" customWidth="1"/>
    <col min="4106" max="4106" width="17" style="100" customWidth="1"/>
    <col min="4107" max="4107" width="16.5714285714286" style="100" customWidth="1"/>
    <col min="4108" max="4108" width="15.5714285714286" style="100" customWidth="1"/>
    <col min="4109" max="4109" width="17" style="100" customWidth="1"/>
    <col min="4110" max="4110" width="16.5714285714286" style="100" customWidth="1"/>
    <col min="4111" max="4111" width="15.5714285714286" style="100" customWidth="1"/>
    <col min="4112" max="4112" width="0" style="100" hidden="1" customWidth="1"/>
    <col min="4113" max="4116" width="8" style="100" customWidth="1"/>
    <col min="4117" max="4351" width="8.71428571428571" style="100"/>
    <col min="4352" max="4352" width="9.71428571428571" style="100" customWidth="1"/>
    <col min="4353" max="4353" width="16" style="100" customWidth="1"/>
    <col min="4354" max="4354" width="17.5714285714286" style="100" customWidth="1"/>
    <col min="4355" max="4355" width="16.2857142857143" style="100" customWidth="1"/>
    <col min="4356" max="4356" width="6.28571428571429" style="100" customWidth="1"/>
    <col min="4357" max="4357" width="17.2857142857143" style="100" customWidth="1"/>
    <col min="4358" max="4358" width="15.7142857142857" style="100" customWidth="1"/>
    <col min="4359" max="4359" width="13.2857142857143" style="100" customWidth="1"/>
    <col min="4360" max="4360" width="6.28571428571429" style="100" customWidth="1"/>
    <col min="4361" max="4361" width="8.28571428571429" style="100" customWidth="1"/>
    <col min="4362" max="4362" width="17" style="100" customWidth="1"/>
    <col min="4363" max="4363" width="16.5714285714286" style="100" customWidth="1"/>
    <col min="4364" max="4364" width="15.5714285714286" style="100" customWidth="1"/>
    <col min="4365" max="4365" width="17" style="100" customWidth="1"/>
    <col min="4366" max="4366" width="16.5714285714286" style="100" customWidth="1"/>
    <col min="4367" max="4367" width="15.5714285714286" style="100" customWidth="1"/>
    <col min="4368" max="4368" width="0" style="100" hidden="1" customWidth="1"/>
    <col min="4369" max="4372" width="8" style="100" customWidth="1"/>
    <col min="4373" max="4607" width="8.71428571428571" style="100"/>
    <col min="4608" max="4608" width="9.71428571428571" style="100" customWidth="1"/>
    <col min="4609" max="4609" width="16" style="100" customWidth="1"/>
    <col min="4610" max="4610" width="17.5714285714286" style="100" customWidth="1"/>
    <col min="4611" max="4611" width="16.2857142857143" style="100" customWidth="1"/>
    <col min="4612" max="4612" width="6.28571428571429" style="100" customWidth="1"/>
    <col min="4613" max="4613" width="17.2857142857143" style="100" customWidth="1"/>
    <col min="4614" max="4614" width="15.7142857142857" style="100" customWidth="1"/>
    <col min="4615" max="4615" width="13.2857142857143" style="100" customWidth="1"/>
    <col min="4616" max="4616" width="6.28571428571429" style="100" customWidth="1"/>
    <col min="4617" max="4617" width="8.28571428571429" style="100" customWidth="1"/>
    <col min="4618" max="4618" width="17" style="100" customWidth="1"/>
    <col min="4619" max="4619" width="16.5714285714286" style="100" customWidth="1"/>
    <col min="4620" max="4620" width="15.5714285714286" style="100" customWidth="1"/>
    <col min="4621" max="4621" width="17" style="100" customWidth="1"/>
    <col min="4622" max="4622" width="16.5714285714286" style="100" customWidth="1"/>
    <col min="4623" max="4623" width="15.5714285714286" style="100" customWidth="1"/>
    <col min="4624" max="4624" width="0" style="100" hidden="1" customWidth="1"/>
    <col min="4625" max="4628" width="8" style="100" customWidth="1"/>
    <col min="4629" max="4863" width="8.71428571428571" style="100"/>
    <col min="4864" max="4864" width="9.71428571428571" style="100" customWidth="1"/>
    <col min="4865" max="4865" width="16" style="100" customWidth="1"/>
    <col min="4866" max="4866" width="17.5714285714286" style="100" customWidth="1"/>
    <col min="4867" max="4867" width="16.2857142857143" style="100" customWidth="1"/>
    <col min="4868" max="4868" width="6.28571428571429" style="100" customWidth="1"/>
    <col min="4869" max="4869" width="17.2857142857143" style="100" customWidth="1"/>
    <col min="4870" max="4870" width="15.7142857142857" style="100" customWidth="1"/>
    <col min="4871" max="4871" width="13.2857142857143" style="100" customWidth="1"/>
    <col min="4872" max="4872" width="6.28571428571429" style="100" customWidth="1"/>
    <col min="4873" max="4873" width="8.28571428571429" style="100" customWidth="1"/>
    <col min="4874" max="4874" width="17" style="100" customWidth="1"/>
    <col min="4875" max="4875" width="16.5714285714286" style="100" customWidth="1"/>
    <col min="4876" max="4876" width="15.5714285714286" style="100" customWidth="1"/>
    <col min="4877" max="4877" width="17" style="100" customWidth="1"/>
    <col min="4878" max="4878" width="16.5714285714286" style="100" customWidth="1"/>
    <col min="4879" max="4879" width="15.5714285714286" style="100" customWidth="1"/>
    <col min="4880" max="4880" width="0" style="100" hidden="1" customWidth="1"/>
    <col min="4881" max="4884" width="8" style="100" customWidth="1"/>
    <col min="4885" max="5119" width="8.71428571428571" style="100"/>
    <col min="5120" max="5120" width="9.71428571428571" style="100" customWidth="1"/>
    <col min="5121" max="5121" width="16" style="100" customWidth="1"/>
    <col min="5122" max="5122" width="17.5714285714286" style="100" customWidth="1"/>
    <col min="5123" max="5123" width="16.2857142857143" style="100" customWidth="1"/>
    <col min="5124" max="5124" width="6.28571428571429" style="100" customWidth="1"/>
    <col min="5125" max="5125" width="17.2857142857143" style="100" customWidth="1"/>
    <col min="5126" max="5126" width="15.7142857142857" style="100" customWidth="1"/>
    <col min="5127" max="5127" width="13.2857142857143" style="100" customWidth="1"/>
    <col min="5128" max="5128" width="6.28571428571429" style="100" customWidth="1"/>
    <col min="5129" max="5129" width="8.28571428571429" style="100" customWidth="1"/>
    <col min="5130" max="5130" width="17" style="100" customWidth="1"/>
    <col min="5131" max="5131" width="16.5714285714286" style="100" customWidth="1"/>
    <col min="5132" max="5132" width="15.5714285714286" style="100" customWidth="1"/>
    <col min="5133" max="5133" width="17" style="100" customWidth="1"/>
    <col min="5134" max="5134" width="16.5714285714286" style="100" customWidth="1"/>
    <col min="5135" max="5135" width="15.5714285714286" style="100" customWidth="1"/>
    <col min="5136" max="5136" width="0" style="100" hidden="1" customWidth="1"/>
    <col min="5137" max="5140" width="8" style="100" customWidth="1"/>
    <col min="5141" max="5375" width="8.71428571428571" style="100"/>
    <col min="5376" max="5376" width="9.71428571428571" style="100" customWidth="1"/>
    <col min="5377" max="5377" width="16" style="100" customWidth="1"/>
    <col min="5378" max="5378" width="17.5714285714286" style="100" customWidth="1"/>
    <col min="5379" max="5379" width="16.2857142857143" style="100" customWidth="1"/>
    <col min="5380" max="5380" width="6.28571428571429" style="100" customWidth="1"/>
    <col min="5381" max="5381" width="17.2857142857143" style="100" customWidth="1"/>
    <col min="5382" max="5382" width="15.7142857142857" style="100" customWidth="1"/>
    <col min="5383" max="5383" width="13.2857142857143" style="100" customWidth="1"/>
    <col min="5384" max="5384" width="6.28571428571429" style="100" customWidth="1"/>
    <col min="5385" max="5385" width="8.28571428571429" style="100" customWidth="1"/>
    <col min="5386" max="5386" width="17" style="100" customWidth="1"/>
    <col min="5387" max="5387" width="16.5714285714286" style="100" customWidth="1"/>
    <col min="5388" max="5388" width="15.5714285714286" style="100" customWidth="1"/>
    <col min="5389" max="5389" width="17" style="100" customWidth="1"/>
    <col min="5390" max="5390" width="16.5714285714286" style="100" customWidth="1"/>
    <col min="5391" max="5391" width="15.5714285714286" style="100" customWidth="1"/>
    <col min="5392" max="5392" width="0" style="100" hidden="1" customWidth="1"/>
    <col min="5393" max="5396" width="8" style="100" customWidth="1"/>
    <col min="5397" max="5631" width="8.71428571428571" style="100"/>
    <col min="5632" max="5632" width="9.71428571428571" style="100" customWidth="1"/>
    <col min="5633" max="5633" width="16" style="100" customWidth="1"/>
    <col min="5634" max="5634" width="17.5714285714286" style="100" customWidth="1"/>
    <col min="5635" max="5635" width="16.2857142857143" style="100" customWidth="1"/>
    <col min="5636" max="5636" width="6.28571428571429" style="100" customWidth="1"/>
    <col min="5637" max="5637" width="17.2857142857143" style="100" customWidth="1"/>
    <col min="5638" max="5638" width="15.7142857142857" style="100" customWidth="1"/>
    <col min="5639" max="5639" width="13.2857142857143" style="100" customWidth="1"/>
    <col min="5640" max="5640" width="6.28571428571429" style="100" customWidth="1"/>
    <col min="5641" max="5641" width="8.28571428571429" style="100" customWidth="1"/>
    <col min="5642" max="5642" width="17" style="100" customWidth="1"/>
    <col min="5643" max="5643" width="16.5714285714286" style="100" customWidth="1"/>
    <col min="5644" max="5644" width="15.5714285714286" style="100" customWidth="1"/>
    <col min="5645" max="5645" width="17" style="100" customWidth="1"/>
    <col min="5646" max="5646" width="16.5714285714286" style="100" customWidth="1"/>
    <col min="5647" max="5647" width="15.5714285714286" style="100" customWidth="1"/>
    <col min="5648" max="5648" width="0" style="100" hidden="1" customWidth="1"/>
    <col min="5649" max="5652" width="8" style="100" customWidth="1"/>
    <col min="5653" max="5887" width="8.71428571428571" style="100"/>
    <col min="5888" max="5888" width="9.71428571428571" style="100" customWidth="1"/>
    <col min="5889" max="5889" width="16" style="100" customWidth="1"/>
    <col min="5890" max="5890" width="17.5714285714286" style="100" customWidth="1"/>
    <col min="5891" max="5891" width="16.2857142857143" style="100" customWidth="1"/>
    <col min="5892" max="5892" width="6.28571428571429" style="100" customWidth="1"/>
    <col min="5893" max="5893" width="17.2857142857143" style="100" customWidth="1"/>
    <col min="5894" max="5894" width="15.7142857142857" style="100" customWidth="1"/>
    <col min="5895" max="5895" width="13.2857142857143" style="100" customWidth="1"/>
    <col min="5896" max="5896" width="6.28571428571429" style="100" customWidth="1"/>
    <col min="5897" max="5897" width="8.28571428571429" style="100" customWidth="1"/>
    <col min="5898" max="5898" width="17" style="100" customWidth="1"/>
    <col min="5899" max="5899" width="16.5714285714286" style="100" customWidth="1"/>
    <col min="5900" max="5900" width="15.5714285714286" style="100" customWidth="1"/>
    <col min="5901" max="5901" width="17" style="100" customWidth="1"/>
    <col min="5902" max="5902" width="16.5714285714286" style="100" customWidth="1"/>
    <col min="5903" max="5903" width="15.5714285714286" style="100" customWidth="1"/>
    <col min="5904" max="5904" width="0" style="100" hidden="1" customWidth="1"/>
    <col min="5905" max="5908" width="8" style="100" customWidth="1"/>
    <col min="5909" max="6143" width="8.71428571428571" style="100"/>
    <col min="6144" max="6144" width="9.71428571428571" style="100" customWidth="1"/>
    <col min="6145" max="6145" width="16" style="100" customWidth="1"/>
    <col min="6146" max="6146" width="17.5714285714286" style="100" customWidth="1"/>
    <col min="6147" max="6147" width="16.2857142857143" style="100" customWidth="1"/>
    <col min="6148" max="6148" width="6.28571428571429" style="100" customWidth="1"/>
    <col min="6149" max="6149" width="17.2857142857143" style="100" customWidth="1"/>
    <col min="6150" max="6150" width="15.7142857142857" style="100" customWidth="1"/>
    <col min="6151" max="6151" width="13.2857142857143" style="100" customWidth="1"/>
    <col min="6152" max="6152" width="6.28571428571429" style="100" customWidth="1"/>
    <col min="6153" max="6153" width="8.28571428571429" style="100" customWidth="1"/>
    <col min="6154" max="6154" width="17" style="100" customWidth="1"/>
    <col min="6155" max="6155" width="16.5714285714286" style="100" customWidth="1"/>
    <col min="6156" max="6156" width="15.5714285714286" style="100" customWidth="1"/>
    <col min="6157" max="6157" width="17" style="100" customWidth="1"/>
    <col min="6158" max="6158" width="16.5714285714286" style="100" customWidth="1"/>
    <col min="6159" max="6159" width="15.5714285714286" style="100" customWidth="1"/>
    <col min="6160" max="6160" width="0" style="100" hidden="1" customWidth="1"/>
    <col min="6161" max="6164" width="8" style="100" customWidth="1"/>
    <col min="6165" max="6399" width="8.71428571428571" style="100"/>
    <col min="6400" max="6400" width="9.71428571428571" style="100" customWidth="1"/>
    <col min="6401" max="6401" width="16" style="100" customWidth="1"/>
    <col min="6402" max="6402" width="17.5714285714286" style="100" customWidth="1"/>
    <col min="6403" max="6403" width="16.2857142857143" style="100" customWidth="1"/>
    <col min="6404" max="6404" width="6.28571428571429" style="100" customWidth="1"/>
    <col min="6405" max="6405" width="17.2857142857143" style="100" customWidth="1"/>
    <col min="6406" max="6406" width="15.7142857142857" style="100" customWidth="1"/>
    <col min="6407" max="6407" width="13.2857142857143" style="100" customWidth="1"/>
    <col min="6408" max="6408" width="6.28571428571429" style="100" customWidth="1"/>
    <col min="6409" max="6409" width="8.28571428571429" style="100" customWidth="1"/>
    <col min="6410" max="6410" width="17" style="100" customWidth="1"/>
    <col min="6411" max="6411" width="16.5714285714286" style="100" customWidth="1"/>
    <col min="6412" max="6412" width="15.5714285714286" style="100" customWidth="1"/>
    <col min="6413" max="6413" width="17" style="100" customWidth="1"/>
    <col min="6414" max="6414" width="16.5714285714286" style="100" customWidth="1"/>
    <col min="6415" max="6415" width="15.5714285714286" style="100" customWidth="1"/>
    <col min="6416" max="6416" width="0" style="100" hidden="1" customWidth="1"/>
    <col min="6417" max="6420" width="8" style="100" customWidth="1"/>
    <col min="6421" max="6655" width="8.71428571428571" style="100"/>
    <col min="6656" max="6656" width="9.71428571428571" style="100" customWidth="1"/>
    <col min="6657" max="6657" width="16" style="100" customWidth="1"/>
    <col min="6658" max="6658" width="17.5714285714286" style="100" customWidth="1"/>
    <col min="6659" max="6659" width="16.2857142857143" style="100" customWidth="1"/>
    <col min="6660" max="6660" width="6.28571428571429" style="100" customWidth="1"/>
    <col min="6661" max="6661" width="17.2857142857143" style="100" customWidth="1"/>
    <col min="6662" max="6662" width="15.7142857142857" style="100" customWidth="1"/>
    <col min="6663" max="6663" width="13.2857142857143" style="100" customWidth="1"/>
    <col min="6664" max="6664" width="6.28571428571429" style="100" customWidth="1"/>
    <col min="6665" max="6665" width="8.28571428571429" style="100" customWidth="1"/>
    <col min="6666" max="6666" width="17" style="100" customWidth="1"/>
    <col min="6667" max="6667" width="16.5714285714286" style="100" customWidth="1"/>
    <col min="6668" max="6668" width="15.5714285714286" style="100" customWidth="1"/>
    <col min="6669" max="6669" width="17" style="100" customWidth="1"/>
    <col min="6670" max="6670" width="16.5714285714286" style="100" customWidth="1"/>
    <col min="6671" max="6671" width="15.5714285714286" style="100" customWidth="1"/>
    <col min="6672" max="6672" width="0" style="100" hidden="1" customWidth="1"/>
    <col min="6673" max="6676" width="8" style="100" customWidth="1"/>
    <col min="6677" max="6911" width="8.71428571428571" style="100"/>
    <col min="6912" max="6912" width="9.71428571428571" style="100" customWidth="1"/>
    <col min="6913" max="6913" width="16" style="100" customWidth="1"/>
    <col min="6914" max="6914" width="17.5714285714286" style="100" customWidth="1"/>
    <col min="6915" max="6915" width="16.2857142857143" style="100" customWidth="1"/>
    <col min="6916" max="6916" width="6.28571428571429" style="100" customWidth="1"/>
    <col min="6917" max="6917" width="17.2857142857143" style="100" customWidth="1"/>
    <col min="6918" max="6918" width="15.7142857142857" style="100" customWidth="1"/>
    <col min="6919" max="6919" width="13.2857142857143" style="100" customWidth="1"/>
    <col min="6920" max="6920" width="6.28571428571429" style="100" customWidth="1"/>
    <col min="6921" max="6921" width="8.28571428571429" style="100" customWidth="1"/>
    <col min="6922" max="6922" width="17" style="100" customWidth="1"/>
    <col min="6923" max="6923" width="16.5714285714286" style="100" customWidth="1"/>
    <col min="6924" max="6924" width="15.5714285714286" style="100" customWidth="1"/>
    <col min="6925" max="6925" width="17" style="100" customWidth="1"/>
    <col min="6926" max="6926" width="16.5714285714286" style="100" customWidth="1"/>
    <col min="6927" max="6927" width="15.5714285714286" style="100" customWidth="1"/>
    <col min="6928" max="6928" width="0" style="100" hidden="1" customWidth="1"/>
    <col min="6929" max="6932" width="8" style="100" customWidth="1"/>
    <col min="6933" max="7167" width="8.71428571428571" style="100"/>
    <col min="7168" max="7168" width="9.71428571428571" style="100" customWidth="1"/>
    <col min="7169" max="7169" width="16" style="100" customWidth="1"/>
    <col min="7170" max="7170" width="17.5714285714286" style="100" customWidth="1"/>
    <col min="7171" max="7171" width="16.2857142857143" style="100" customWidth="1"/>
    <col min="7172" max="7172" width="6.28571428571429" style="100" customWidth="1"/>
    <col min="7173" max="7173" width="17.2857142857143" style="100" customWidth="1"/>
    <col min="7174" max="7174" width="15.7142857142857" style="100" customWidth="1"/>
    <col min="7175" max="7175" width="13.2857142857143" style="100" customWidth="1"/>
    <col min="7176" max="7176" width="6.28571428571429" style="100" customWidth="1"/>
    <col min="7177" max="7177" width="8.28571428571429" style="100" customWidth="1"/>
    <col min="7178" max="7178" width="17" style="100" customWidth="1"/>
    <col min="7179" max="7179" width="16.5714285714286" style="100" customWidth="1"/>
    <col min="7180" max="7180" width="15.5714285714286" style="100" customWidth="1"/>
    <col min="7181" max="7181" width="17" style="100" customWidth="1"/>
    <col min="7182" max="7182" width="16.5714285714286" style="100" customWidth="1"/>
    <col min="7183" max="7183" width="15.5714285714286" style="100" customWidth="1"/>
    <col min="7184" max="7184" width="0" style="100" hidden="1" customWidth="1"/>
    <col min="7185" max="7188" width="8" style="100" customWidth="1"/>
    <col min="7189" max="7423" width="8.71428571428571" style="100"/>
    <col min="7424" max="7424" width="9.71428571428571" style="100" customWidth="1"/>
    <col min="7425" max="7425" width="16" style="100" customWidth="1"/>
    <col min="7426" max="7426" width="17.5714285714286" style="100" customWidth="1"/>
    <col min="7427" max="7427" width="16.2857142857143" style="100" customWidth="1"/>
    <col min="7428" max="7428" width="6.28571428571429" style="100" customWidth="1"/>
    <col min="7429" max="7429" width="17.2857142857143" style="100" customWidth="1"/>
    <col min="7430" max="7430" width="15.7142857142857" style="100" customWidth="1"/>
    <col min="7431" max="7431" width="13.2857142857143" style="100" customWidth="1"/>
    <col min="7432" max="7432" width="6.28571428571429" style="100" customWidth="1"/>
    <col min="7433" max="7433" width="8.28571428571429" style="100" customWidth="1"/>
    <col min="7434" max="7434" width="17" style="100" customWidth="1"/>
    <col min="7435" max="7435" width="16.5714285714286" style="100" customWidth="1"/>
    <col min="7436" max="7436" width="15.5714285714286" style="100" customWidth="1"/>
    <col min="7437" max="7437" width="17" style="100" customWidth="1"/>
    <col min="7438" max="7438" width="16.5714285714286" style="100" customWidth="1"/>
    <col min="7439" max="7439" width="15.5714285714286" style="100" customWidth="1"/>
    <col min="7440" max="7440" width="0" style="100" hidden="1" customWidth="1"/>
    <col min="7441" max="7444" width="8" style="100" customWidth="1"/>
    <col min="7445" max="7679" width="8.71428571428571" style="100"/>
    <col min="7680" max="7680" width="9.71428571428571" style="100" customWidth="1"/>
    <col min="7681" max="7681" width="16" style="100" customWidth="1"/>
    <col min="7682" max="7682" width="17.5714285714286" style="100" customWidth="1"/>
    <col min="7683" max="7683" width="16.2857142857143" style="100" customWidth="1"/>
    <col min="7684" max="7684" width="6.28571428571429" style="100" customWidth="1"/>
    <col min="7685" max="7685" width="17.2857142857143" style="100" customWidth="1"/>
    <col min="7686" max="7686" width="15.7142857142857" style="100" customWidth="1"/>
    <col min="7687" max="7687" width="13.2857142857143" style="100" customWidth="1"/>
    <col min="7688" max="7688" width="6.28571428571429" style="100" customWidth="1"/>
    <col min="7689" max="7689" width="8.28571428571429" style="100" customWidth="1"/>
    <col min="7690" max="7690" width="17" style="100" customWidth="1"/>
    <col min="7691" max="7691" width="16.5714285714286" style="100" customWidth="1"/>
    <col min="7692" max="7692" width="15.5714285714286" style="100" customWidth="1"/>
    <col min="7693" max="7693" width="17" style="100" customWidth="1"/>
    <col min="7694" max="7694" width="16.5714285714286" style="100" customWidth="1"/>
    <col min="7695" max="7695" width="15.5714285714286" style="100" customWidth="1"/>
    <col min="7696" max="7696" width="0" style="100" hidden="1" customWidth="1"/>
    <col min="7697" max="7700" width="8" style="100" customWidth="1"/>
    <col min="7701" max="7935" width="8.71428571428571" style="100"/>
    <col min="7936" max="7936" width="9.71428571428571" style="100" customWidth="1"/>
    <col min="7937" max="7937" width="16" style="100" customWidth="1"/>
    <col min="7938" max="7938" width="17.5714285714286" style="100" customWidth="1"/>
    <col min="7939" max="7939" width="16.2857142857143" style="100" customWidth="1"/>
    <col min="7940" max="7940" width="6.28571428571429" style="100" customWidth="1"/>
    <col min="7941" max="7941" width="17.2857142857143" style="100" customWidth="1"/>
    <col min="7942" max="7942" width="15.7142857142857" style="100" customWidth="1"/>
    <col min="7943" max="7943" width="13.2857142857143" style="100" customWidth="1"/>
    <col min="7944" max="7944" width="6.28571428571429" style="100" customWidth="1"/>
    <col min="7945" max="7945" width="8.28571428571429" style="100" customWidth="1"/>
    <col min="7946" max="7946" width="17" style="100" customWidth="1"/>
    <col min="7947" max="7947" width="16.5714285714286" style="100" customWidth="1"/>
    <col min="7948" max="7948" width="15.5714285714286" style="100" customWidth="1"/>
    <col min="7949" max="7949" width="17" style="100" customWidth="1"/>
    <col min="7950" max="7950" width="16.5714285714286" style="100" customWidth="1"/>
    <col min="7951" max="7951" width="15.5714285714286" style="100" customWidth="1"/>
    <col min="7952" max="7952" width="0" style="100" hidden="1" customWidth="1"/>
    <col min="7953" max="7956" width="8" style="100" customWidth="1"/>
    <col min="7957" max="8191" width="8.71428571428571" style="100"/>
    <col min="8192" max="8192" width="9.71428571428571" style="100" customWidth="1"/>
    <col min="8193" max="8193" width="16" style="100" customWidth="1"/>
    <col min="8194" max="8194" width="17.5714285714286" style="100" customWidth="1"/>
    <col min="8195" max="8195" width="16.2857142857143" style="100" customWidth="1"/>
    <col min="8196" max="8196" width="6.28571428571429" style="100" customWidth="1"/>
    <col min="8197" max="8197" width="17.2857142857143" style="100" customWidth="1"/>
    <col min="8198" max="8198" width="15.7142857142857" style="100" customWidth="1"/>
    <col min="8199" max="8199" width="13.2857142857143" style="100" customWidth="1"/>
    <col min="8200" max="8200" width="6.28571428571429" style="100" customWidth="1"/>
    <col min="8201" max="8201" width="8.28571428571429" style="100" customWidth="1"/>
    <col min="8202" max="8202" width="17" style="100" customWidth="1"/>
    <col min="8203" max="8203" width="16.5714285714286" style="100" customWidth="1"/>
    <col min="8204" max="8204" width="15.5714285714286" style="100" customWidth="1"/>
    <col min="8205" max="8205" width="17" style="100" customWidth="1"/>
    <col min="8206" max="8206" width="16.5714285714286" style="100" customWidth="1"/>
    <col min="8207" max="8207" width="15.5714285714286" style="100" customWidth="1"/>
    <col min="8208" max="8208" width="0" style="100" hidden="1" customWidth="1"/>
    <col min="8209" max="8212" width="8" style="100" customWidth="1"/>
    <col min="8213" max="8447" width="8.71428571428571" style="100"/>
    <col min="8448" max="8448" width="9.71428571428571" style="100" customWidth="1"/>
    <col min="8449" max="8449" width="16" style="100" customWidth="1"/>
    <col min="8450" max="8450" width="17.5714285714286" style="100" customWidth="1"/>
    <col min="8451" max="8451" width="16.2857142857143" style="100" customWidth="1"/>
    <col min="8452" max="8452" width="6.28571428571429" style="100" customWidth="1"/>
    <col min="8453" max="8453" width="17.2857142857143" style="100" customWidth="1"/>
    <col min="8454" max="8454" width="15.7142857142857" style="100" customWidth="1"/>
    <col min="8455" max="8455" width="13.2857142857143" style="100" customWidth="1"/>
    <col min="8456" max="8456" width="6.28571428571429" style="100" customWidth="1"/>
    <col min="8457" max="8457" width="8.28571428571429" style="100" customWidth="1"/>
    <col min="8458" max="8458" width="17" style="100" customWidth="1"/>
    <col min="8459" max="8459" width="16.5714285714286" style="100" customWidth="1"/>
    <col min="8460" max="8460" width="15.5714285714286" style="100" customWidth="1"/>
    <col min="8461" max="8461" width="17" style="100" customWidth="1"/>
    <col min="8462" max="8462" width="16.5714285714286" style="100" customWidth="1"/>
    <col min="8463" max="8463" width="15.5714285714286" style="100" customWidth="1"/>
    <col min="8464" max="8464" width="0" style="100" hidden="1" customWidth="1"/>
    <col min="8465" max="8468" width="8" style="100" customWidth="1"/>
    <col min="8469" max="8703" width="8.71428571428571" style="100"/>
    <col min="8704" max="8704" width="9.71428571428571" style="100" customWidth="1"/>
    <col min="8705" max="8705" width="16" style="100" customWidth="1"/>
    <col min="8706" max="8706" width="17.5714285714286" style="100" customWidth="1"/>
    <col min="8707" max="8707" width="16.2857142857143" style="100" customWidth="1"/>
    <col min="8708" max="8708" width="6.28571428571429" style="100" customWidth="1"/>
    <col min="8709" max="8709" width="17.2857142857143" style="100" customWidth="1"/>
    <col min="8710" max="8710" width="15.7142857142857" style="100" customWidth="1"/>
    <col min="8711" max="8711" width="13.2857142857143" style="100" customWidth="1"/>
    <col min="8712" max="8712" width="6.28571428571429" style="100" customWidth="1"/>
    <col min="8713" max="8713" width="8.28571428571429" style="100" customWidth="1"/>
    <col min="8714" max="8714" width="17" style="100" customWidth="1"/>
    <col min="8715" max="8715" width="16.5714285714286" style="100" customWidth="1"/>
    <col min="8716" max="8716" width="15.5714285714286" style="100" customWidth="1"/>
    <col min="8717" max="8717" width="17" style="100" customWidth="1"/>
    <col min="8718" max="8718" width="16.5714285714286" style="100" customWidth="1"/>
    <col min="8719" max="8719" width="15.5714285714286" style="100" customWidth="1"/>
    <col min="8720" max="8720" width="0" style="100" hidden="1" customWidth="1"/>
    <col min="8721" max="8724" width="8" style="100" customWidth="1"/>
    <col min="8725" max="8959" width="8.71428571428571" style="100"/>
    <col min="8960" max="8960" width="9.71428571428571" style="100" customWidth="1"/>
    <col min="8961" max="8961" width="16" style="100" customWidth="1"/>
    <col min="8962" max="8962" width="17.5714285714286" style="100" customWidth="1"/>
    <col min="8963" max="8963" width="16.2857142857143" style="100" customWidth="1"/>
    <col min="8964" max="8964" width="6.28571428571429" style="100" customWidth="1"/>
    <col min="8965" max="8965" width="17.2857142857143" style="100" customWidth="1"/>
    <col min="8966" max="8966" width="15.7142857142857" style="100" customWidth="1"/>
    <col min="8967" max="8967" width="13.2857142857143" style="100" customWidth="1"/>
    <col min="8968" max="8968" width="6.28571428571429" style="100" customWidth="1"/>
    <col min="8969" max="8969" width="8.28571428571429" style="100" customWidth="1"/>
    <col min="8970" max="8970" width="17" style="100" customWidth="1"/>
    <col min="8971" max="8971" width="16.5714285714286" style="100" customWidth="1"/>
    <col min="8972" max="8972" width="15.5714285714286" style="100" customWidth="1"/>
    <col min="8973" max="8973" width="17" style="100" customWidth="1"/>
    <col min="8974" max="8974" width="16.5714285714286" style="100" customWidth="1"/>
    <col min="8975" max="8975" width="15.5714285714286" style="100" customWidth="1"/>
    <col min="8976" max="8976" width="0" style="100" hidden="1" customWidth="1"/>
    <col min="8977" max="8980" width="8" style="100" customWidth="1"/>
    <col min="8981" max="9215" width="8.71428571428571" style="100"/>
    <col min="9216" max="9216" width="9.71428571428571" style="100" customWidth="1"/>
    <col min="9217" max="9217" width="16" style="100" customWidth="1"/>
    <col min="9218" max="9218" width="17.5714285714286" style="100" customWidth="1"/>
    <col min="9219" max="9219" width="16.2857142857143" style="100" customWidth="1"/>
    <col min="9220" max="9220" width="6.28571428571429" style="100" customWidth="1"/>
    <col min="9221" max="9221" width="17.2857142857143" style="100" customWidth="1"/>
    <col min="9222" max="9222" width="15.7142857142857" style="100" customWidth="1"/>
    <col min="9223" max="9223" width="13.2857142857143" style="100" customWidth="1"/>
    <col min="9224" max="9224" width="6.28571428571429" style="100" customWidth="1"/>
    <col min="9225" max="9225" width="8.28571428571429" style="100" customWidth="1"/>
    <col min="9226" max="9226" width="17" style="100" customWidth="1"/>
    <col min="9227" max="9227" width="16.5714285714286" style="100" customWidth="1"/>
    <col min="9228" max="9228" width="15.5714285714286" style="100" customWidth="1"/>
    <col min="9229" max="9229" width="17" style="100" customWidth="1"/>
    <col min="9230" max="9230" width="16.5714285714286" style="100" customWidth="1"/>
    <col min="9231" max="9231" width="15.5714285714286" style="100" customWidth="1"/>
    <col min="9232" max="9232" width="0" style="100" hidden="1" customWidth="1"/>
    <col min="9233" max="9236" width="8" style="100" customWidth="1"/>
    <col min="9237" max="9471" width="8.71428571428571" style="100"/>
    <col min="9472" max="9472" width="9.71428571428571" style="100" customWidth="1"/>
    <col min="9473" max="9473" width="16" style="100" customWidth="1"/>
    <col min="9474" max="9474" width="17.5714285714286" style="100" customWidth="1"/>
    <col min="9475" max="9475" width="16.2857142857143" style="100" customWidth="1"/>
    <col min="9476" max="9476" width="6.28571428571429" style="100" customWidth="1"/>
    <col min="9477" max="9477" width="17.2857142857143" style="100" customWidth="1"/>
    <col min="9478" max="9478" width="15.7142857142857" style="100" customWidth="1"/>
    <col min="9479" max="9479" width="13.2857142857143" style="100" customWidth="1"/>
    <col min="9480" max="9480" width="6.28571428571429" style="100" customWidth="1"/>
    <col min="9481" max="9481" width="8.28571428571429" style="100" customWidth="1"/>
    <col min="9482" max="9482" width="17" style="100" customWidth="1"/>
    <col min="9483" max="9483" width="16.5714285714286" style="100" customWidth="1"/>
    <col min="9484" max="9484" width="15.5714285714286" style="100" customWidth="1"/>
    <col min="9485" max="9485" width="17" style="100" customWidth="1"/>
    <col min="9486" max="9486" width="16.5714285714286" style="100" customWidth="1"/>
    <col min="9487" max="9487" width="15.5714285714286" style="100" customWidth="1"/>
    <col min="9488" max="9488" width="0" style="100" hidden="1" customWidth="1"/>
    <col min="9489" max="9492" width="8" style="100" customWidth="1"/>
    <col min="9493" max="9727" width="8.71428571428571" style="100"/>
    <col min="9728" max="9728" width="9.71428571428571" style="100" customWidth="1"/>
    <col min="9729" max="9729" width="16" style="100" customWidth="1"/>
    <col min="9730" max="9730" width="17.5714285714286" style="100" customWidth="1"/>
    <col min="9731" max="9731" width="16.2857142857143" style="100" customWidth="1"/>
    <col min="9732" max="9732" width="6.28571428571429" style="100" customWidth="1"/>
    <col min="9733" max="9733" width="17.2857142857143" style="100" customWidth="1"/>
    <col min="9734" max="9734" width="15.7142857142857" style="100" customWidth="1"/>
    <col min="9735" max="9735" width="13.2857142857143" style="100" customWidth="1"/>
    <col min="9736" max="9736" width="6.28571428571429" style="100" customWidth="1"/>
    <col min="9737" max="9737" width="8.28571428571429" style="100" customWidth="1"/>
    <col min="9738" max="9738" width="17" style="100" customWidth="1"/>
    <col min="9739" max="9739" width="16.5714285714286" style="100" customWidth="1"/>
    <col min="9740" max="9740" width="15.5714285714286" style="100" customWidth="1"/>
    <col min="9741" max="9741" width="17" style="100" customWidth="1"/>
    <col min="9742" max="9742" width="16.5714285714286" style="100" customWidth="1"/>
    <col min="9743" max="9743" width="15.5714285714286" style="100" customWidth="1"/>
    <col min="9744" max="9744" width="0" style="100" hidden="1" customWidth="1"/>
    <col min="9745" max="9748" width="8" style="100" customWidth="1"/>
    <col min="9749" max="9983" width="8.71428571428571" style="100"/>
    <col min="9984" max="9984" width="9.71428571428571" style="100" customWidth="1"/>
    <col min="9985" max="9985" width="16" style="100" customWidth="1"/>
    <col min="9986" max="9986" width="17.5714285714286" style="100" customWidth="1"/>
    <col min="9987" max="9987" width="16.2857142857143" style="100" customWidth="1"/>
    <col min="9988" max="9988" width="6.28571428571429" style="100" customWidth="1"/>
    <col min="9989" max="9989" width="17.2857142857143" style="100" customWidth="1"/>
    <col min="9990" max="9990" width="15.7142857142857" style="100" customWidth="1"/>
    <col min="9991" max="9991" width="13.2857142857143" style="100" customWidth="1"/>
    <col min="9992" max="9992" width="6.28571428571429" style="100" customWidth="1"/>
    <col min="9993" max="9993" width="8.28571428571429" style="100" customWidth="1"/>
    <col min="9994" max="9994" width="17" style="100" customWidth="1"/>
    <col min="9995" max="9995" width="16.5714285714286" style="100" customWidth="1"/>
    <col min="9996" max="9996" width="15.5714285714286" style="100" customWidth="1"/>
    <col min="9997" max="9997" width="17" style="100" customWidth="1"/>
    <col min="9998" max="9998" width="16.5714285714286" style="100" customWidth="1"/>
    <col min="9999" max="9999" width="15.5714285714286" style="100" customWidth="1"/>
    <col min="10000" max="10000" width="0" style="100" hidden="1" customWidth="1"/>
    <col min="10001" max="10004" width="8" style="100" customWidth="1"/>
    <col min="10005" max="10239" width="8.71428571428571" style="100"/>
    <col min="10240" max="10240" width="9.71428571428571" style="100" customWidth="1"/>
    <col min="10241" max="10241" width="16" style="100" customWidth="1"/>
    <col min="10242" max="10242" width="17.5714285714286" style="100" customWidth="1"/>
    <col min="10243" max="10243" width="16.2857142857143" style="100" customWidth="1"/>
    <col min="10244" max="10244" width="6.28571428571429" style="100" customWidth="1"/>
    <col min="10245" max="10245" width="17.2857142857143" style="100" customWidth="1"/>
    <col min="10246" max="10246" width="15.7142857142857" style="100" customWidth="1"/>
    <col min="10247" max="10247" width="13.2857142857143" style="100" customWidth="1"/>
    <col min="10248" max="10248" width="6.28571428571429" style="100" customWidth="1"/>
    <col min="10249" max="10249" width="8.28571428571429" style="100" customWidth="1"/>
    <col min="10250" max="10250" width="17" style="100" customWidth="1"/>
    <col min="10251" max="10251" width="16.5714285714286" style="100" customWidth="1"/>
    <col min="10252" max="10252" width="15.5714285714286" style="100" customWidth="1"/>
    <col min="10253" max="10253" width="17" style="100" customWidth="1"/>
    <col min="10254" max="10254" width="16.5714285714286" style="100" customWidth="1"/>
    <col min="10255" max="10255" width="15.5714285714286" style="100" customWidth="1"/>
    <col min="10256" max="10256" width="0" style="100" hidden="1" customWidth="1"/>
    <col min="10257" max="10260" width="8" style="100" customWidth="1"/>
    <col min="10261" max="10495" width="8.71428571428571" style="100"/>
    <col min="10496" max="10496" width="9.71428571428571" style="100" customWidth="1"/>
    <col min="10497" max="10497" width="16" style="100" customWidth="1"/>
    <col min="10498" max="10498" width="17.5714285714286" style="100" customWidth="1"/>
    <col min="10499" max="10499" width="16.2857142857143" style="100" customWidth="1"/>
    <col min="10500" max="10500" width="6.28571428571429" style="100" customWidth="1"/>
    <col min="10501" max="10501" width="17.2857142857143" style="100" customWidth="1"/>
    <col min="10502" max="10502" width="15.7142857142857" style="100" customWidth="1"/>
    <col min="10503" max="10503" width="13.2857142857143" style="100" customWidth="1"/>
    <col min="10504" max="10504" width="6.28571428571429" style="100" customWidth="1"/>
    <col min="10505" max="10505" width="8.28571428571429" style="100" customWidth="1"/>
    <col min="10506" max="10506" width="17" style="100" customWidth="1"/>
    <col min="10507" max="10507" width="16.5714285714286" style="100" customWidth="1"/>
    <col min="10508" max="10508" width="15.5714285714286" style="100" customWidth="1"/>
    <col min="10509" max="10509" width="17" style="100" customWidth="1"/>
    <col min="10510" max="10510" width="16.5714285714286" style="100" customWidth="1"/>
    <col min="10511" max="10511" width="15.5714285714286" style="100" customWidth="1"/>
    <col min="10512" max="10512" width="0" style="100" hidden="1" customWidth="1"/>
    <col min="10513" max="10516" width="8" style="100" customWidth="1"/>
    <col min="10517" max="10751" width="8.71428571428571" style="100"/>
    <col min="10752" max="10752" width="9.71428571428571" style="100" customWidth="1"/>
    <col min="10753" max="10753" width="16" style="100" customWidth="1"/>
    <col min="10754" max="10754" width="17.5714285714286" style="100" customWidth="1"/>
    <col min="10755" max="10755" width="16.2857142857143" style="100" customWidth="1"/>
    <col min="10756" max="10756" width="6.28571428571429" style="100" customWidth="1"/>
    <col min="10757" max="10757" width="17.2857142857143" style="100" customWidth="1"/>
    <col min="10758" max="10758" width="15.7142857142857" style="100" customWidth="1"/>
    <col min="10759" max="10759" width="13.2857142857143" style="100" customWidth="1"/>
    <col min="10760" max="10760" width="6.28571428571429" style="100" customWidth="1"/>
    <col min="10761" max="10761" width="8.28571428571429" style="100" customWidth="1"/>
    <col min="10762" max="10762" width="17" style="100" customWidth="1"/>
    <col min="10763" max="10763" width="16.5714285714286" style="100" customWidth="1"/>
    <col min="10764" max="10764" width="15.5714285714286" style="100" customWidth="1"/>
    <col min="10765" max="10765" width="17" style="100" customWidth="1"/>
    <col min="10766" max="10766" width="16.5714285714286" style="100" customWidth="1"/>
    <col min="10767" max="10767" width="15.5714285714286" style="100" customWidth="1"/>
    <col min="10768" max="10768" width="0" style="100" hidden="1" customWidth="1"/>
    <col min="10769" max="10772" width="8" style="100" customWidth="1"/>
    <col min="10773" max="11007" width="8.71428571428571" style="100"/>
    <col min="11008" max="11008" width="9.71428571428571" style="100" customWidth="1"/>
    <col min="11009" max="11009" width="16" style="100" customWidth="1"/>
    <col min="11010" max="11010" width="17.5714285714286" style="100" customWidth="1"/>
    <col min="11011" max="11011" width="16.2857142857143" style="100" customWidth="1"/>
    <col min="11012" max="11012" width="6.28571428571429" style="100" customWidth="1"/>
    <col min="11013" max="11013" width="17.2857142857143" style="100" customWidth="1"/>
    <col min="11014" max="11014" width="15.7142857142857" style="100" customWidth="1"/>
    <col min="11015" max="11015" width="13.2857142857143" style="100" customWidth="1"/>
    <col min="11016" max="11016" width="6.28571428571429" style="100" customWidth="1"/>
    <col min="11017" max="11017" width="8.28571428571429" style="100" customWidth="1"/>
    <col min="11018" max="11018" width="17" style="100" customWidth="1"/>
    <col min="11019" max="11019" width="16.5714285714286" style="100" customWidth="1"/>
    <col min="11020" max="11020" width="15.5714285714286" style="100" customWidth="1"/>
    <col min="11021" max="11021" width="17" style="100" customWidth="1"/>
    <col min="11022" max="11022" width="16.5714285714286" style="100" customWidth="1"/>
    <col min="11023" max="11023" width="15.5714285714286" style="100" customWidth="1"/>
    <col min="11024" max="11024" width="0" style="100" hidden="1" customWidth="1"/>
    <col min="11025" max="11028" width="8" style="100" customWidth="1"/>
    <col min="11029" max="11263" width="8.71428571428571" style="100"/>
    <col min="11264" max="11264" width="9.71428571428571" style="100" customWidth="1"/>
    <col min="11265" max="11265" width="16" style="100" customWidth="1"/>
    <col min="11266" max="11266" width="17.5714285714286" style="100" customWidth="1"/>
    <col min="11267" max="11267" width="16.2857142857143" style="100" customWidth="1"/>
    <col min="11268" max="11268" width="6.28571428571429" style="100" customWidth="1"/>
    <col min="11269" max="11269" width="17.2857142857143" style="100" customWidth="1"/>
    <col min="11270" max="11270" width="15.7142857142857" style="100" customWidth="1"/>
    <col min="11271" max="11271" width="13.2857142857143" style="100" customWidth="1"/>
    <col min="11272" max="11272" width="6.28571428571429" style="100" customWidth="1"/>
    <col min="11273" max="11273" width="8.28571428571429" style="100" customWidth="1"/>
    <col min="11274" max="11274" width="17" style="100" customWidth="1"/>
    <col min="11275" max="11275" width="16.5714285714286" style="100" customWidth="1"/>
    <col min="11276" max="11276" width="15.5714285714286" style="100" customWidth="1"/>
    <col min="11277" max="11277" width="17" style="100" customWidth="1"/>
    <col min="11278" max="11278" width="16.5714285714286" style="100" customWidth="1"/>
    <col min="11279" max="11279" width="15.5714285714286" style="100" customWidth="1"/>
    <col min="11280" max="11280" width="0" style="100" hidden="1" customWidth="1"/>
    <col min="11281" max="11284" width="8" style="100" customWidth="1"/>
    <col min="11285" max="11519" width="8.71428571428571" style="100"/>
    <col min="11520" max="11520" width="9.71428571428571" style="100" customWidth="1"/>
    <col min="11521" max="11521" width="16" style="100" customWidth="1"/>
    <col min="11522" max="11522" width="17.5714285714286" style="100" customWidth="1"/>
    <col min="11523" max="11523" width="16.2857142857143" style="100" customWidth="1"/>
    <col min="11524" max="11524" width="6.28571428571429" style="100" customWidth="1"/>
    <col min="11525" max="11525" width="17.2857142857143" style="100" customWidth="1"/>
    <col min="11526" max="11526" width="15.7142857142857" style="100" customWidth="1"/>
    <col min="11527" max="11527" width="13.2857142857143" style="100" customWidth="1"/>
    <col min="11528" max="11528" width="6.28571428571429" style="100" customWidth="1"/>
    <col min="11529" max="11529" width="8.28571428571429" style="100" customWidth="1"/>
    <col min="11530" max="11530" width="17" style="100" customWidth="1"/>
    <col min="11531" max="11531" width="16.5714285714286" style="100" customWidth="1"/>
    <col min="11532" max="11532" width="15.5714285714286" style="100" customWidth="1"/>
    <col min="11533" max="11533" width="17" style="100" customWidth="1"/>
    <col min="11534" max="11534" width="16.5714285714286" style="100" customWidth="1"/>
    <col min="11535" max="11535" width="15.5714285714286" style="100" customWidth="1"/>
    <col min="11536" max="11536" width="0" style="100" hidden="1" customWidth="1"/>
    <col min="11537" max="11540" width="8" style="100" customWidth="1"/>
    <col min="11541" max="11775" width="8.71428571428571" style="100"/>
    <col min="11776" max="11776" width="9.71428571428571" style="100" customWidth="1"/>
    <col min="11777" max="11777" width="16" style="100" customWidth="1"/>
    <col min="11778" max="11778" width="17.5714285714286" style="100" customWidth="1"/>
    <col min="11779" max="11779" width="16.2857142857143" style="100" customWidth="1"/>
    <col min="11780" max="11780" width="6.28571428571429" style="100" customWidth="1"/>
    <col min="11781" max="11781" width="17.2857142857143" style="100" customWidth="1"/>
    <col min="11782" max="11782" width="15.7142857142857" style="100" customWidth="1"/>
    <col min="11783" max="11783" width="13.2857142857143" style="100" customWidth="1"/>
    <col min="11784" max="11784" width="6.28571428571429" style="100" customWidth="1"/>
    <col min="11785" max="11785" width="8.28571428571429" style="100" customWidth="1"/>
    <col min="11786" max="11786" width="17" style="100" customWidth="1"/>
    <col min="11787" max="11787" width="16.5714285714286" style="100" customWidth="1"/>
    <col min="11788" max="11788" width="15.5714285714286" style="100" customWidth="1"/>
    <col min="11789" max="11789" width="17" style="100" customWidth="1"/>
    <col min="11790" max="11790" width="16.5714285714286" style="100" customWidth="1"/>
    <col min="11791" max="11791" width="15.5714285714286" style="100" customWidth="1"/>
    <col min="11792" max="11792" width="0" style="100" hidden="1" customWidth="1"/>
    <col min="11793" max="11796" width="8" style="100" customWidth="1"/>
    <col min="11797" max="12031" width="8.71428571428571" style="100"/>
    <col min="12032" max="12032" width="9.71428571428571" style="100" customWidth="1"/>
    <col min="12033" max="12033" width="16" style="100" customWidth="1"/>
    <col min="12034" max="12034" width="17.5714285714286" style="100" customWidth="1"/>
    <col min="12035" max="12035" width="16.2857142857143" style="100" customWidth="1"/>
    <col min="12036" max="12036" width="6.28571428571429" style="100" customWidth="1"/>
    <col min="12037" max="12037" width="17.2857142857143" style="100" customWidth="1"/>
    <col min="12038" max="12038" width="15.7142857142857" style="100" customWidth="1"/>
    <col min="12039" max="12039" width="13.2857142857143" style="100" customWidth="1"/>
    <col min="12040" max="12040" width="6.28571428571429" style="100" customWidth="1"/>
    <col min="12041" max="12041" width="8.28571428571429" style="100" customWidth="1"/>
    <col min="12042" max="12042" width="17" style="100" customWidth="1"/>
    <col min="12043" max="12043" width="16.5714285714286" style="100" customWidth="1"/>
    <col min="12044" max="12044" width="15.5714285714286" style="100" customWidth="1"/>
    <col min="12045" max="12045" width="17" style="100" customWidth="1"/>
    <col min="12046" max="12046" width="16.5714285714286" style="100" customWidth="1"/>
    <col min="12047" max="12047" width="15.5714285714286" style="100" customWidth="1"/>
    <col min="12048" max="12048" width="0" style="100" hidden="1" customWidth="1"/>
    <col min="12049" max="12052" width="8" style="100" customWidth="1"/>
    <col min="12053" max="12287" width="8.71428571428571" style="100"/>
    <col min="12288" max="12288" width="9.71428571428571" style="100" customWidth="1"/>
    <col min="12289" max="12289" width="16" style="100" customWidth="1"/>
    <col min="12290" max="12290" width="17.5714285714286" style="100" customWidth="1"/>
    <col min="12291" max="12291" width="16.2857142857143" style="100" customWidth="1"/>
    <col min="12292" max="12292" width="6.28571428571429" style="100" customWidth="1"/>
    <col min="12293" max="12293" width="17.2857142857143" style="100" customWidth="1"/>
    <col min="12294" max="12294" width="15.7142857142857" style="100" customWidth="1"/>
    <col min="12295" max="12295" width="13.2857142857143" style="100" customWidth="1"/>
    <col min="12296" max="12296" width="6.28571428571429" style="100" customWidth="1"/>
    <col min="12297" max="12297" width="8.28571428571429" style="100" customWidth="1"/>
    <col min="12298" max="12298" width="17" style="100" customWidth="1"/>
    <col min="12299" max="12299" width="16.5714285714286" style="100" customWidth="1"/>
    <col min="12300" max="12300" width="15.5714285714286" style="100" customWidth="1"/>
    <col min="12301" max="12301" width="17" style="100" customWidth="1"/>
    <col min="12302" max="12302" width="16.5714285714286" style="100" customWidth="1"/>
    <col min="12303" max="12303" width="15.5714285714286" style="100" customWidth="1"/>
    <col min="12304" max="12304" width="0" style="100" hidden="1" customWidth="1"/>
    <col min="12305" max="12308" width="8" style="100" customWidth="1"/>
    <col min="12309" max="12543" width="8.71428571428571" style="100"/>
    <col min="12544" max="12544" width="9.71428571428571" style="100" customWidth="1"/>
    <col min="12545" max="12545" width="16" style="100" customWidth="1"/>
    <col min="12546" max="12546" width="17.5714285714286" style="100" customWidth="1"/>
    <col min="12547" max="12547" width="16.2857142857143" style="100" customWidth="1"/>
    <col min="12548" max="12548" width="6.28571428571429" style="100" customWidth="1"/>
    <col min="12549" max="12549" width="17.2857142857143" style="100" customWidth="1"/>
    <col min="12550" max="12550" width="15.7142857142857" style="100" customWidth="1"/>
    <col min="12551" max="12551" width="13.2857142857143" style="100" customWidth="1"/>
    <col min="12552" max="12552" width="6.28571428571429" style="100" customWidth="1"/>
    <col min="12553" max="12553" width="8.28571428571429" style="100" customWidth="1"/>
    <col min="12554" max="12554" width="17" style="100" customWidth="1"/>
    <col min="12555" max="12555" width="16.5714285714286" style="100" customWidth="1"/>
    <col min="12556" max="12556" width="15.5714285714286" style="100" customWidth="1"/>
    <col min="12557" max="12557" width="17" style="100" customWidth="1"/>
    <col min="12558" max="12558" width="16.5714285714286" style="100" customWidth="1"/>
    <col min="12559" max="12559" width="15.5714285714286" style="100" customWidth="1"/>
    <col min="12560" max="12560" width="0" style="100" hidden="1" customWidth="1"/>
    <col min="12561" max="12564" width="8" style="100" customWidth="1"/>
    <col min="12565" max="12799" width="8.71428571428571" style="100"/>
    <col min="12800" max="12800" width="9.71428571428571" style="100" customWidth="1"/>
    <col min="12801" max="12801" width="16" style="100" customWidth="1"/>
    <col min="12802" max="12802" width="17.5714285714286" style="100" customWidth="1"/>
    <col min="12803" max="12803" width="16.2857142857143" style="100" customWidth="1"/>
    <col min="12804" max="12804" width="6.28571428571429" style="100" customWidth="1"/>
    <col min="12805" max="12805" width="17.2857142857143" style="100" customWidth="1"/>
    <col min="12806" max="12806" width="15.7142857142857" style="100" customWidth="1"/>
    <col min="12807" max="12807" width="13.2857142857143" style="100" customWidth="1"/>
    <col min="12808" max="12808" width="6.28571428571429" style="100" customWidth="1"/>
    <col min="12809" max="12809" width="8.28571428571429" style="100" customWidth="1"/>
    <col min="12810" max="12810" width="17" style="100" customWidth="1"/>
    <col min="12811" max="12811" width="16.5714285714286" style="100" customWidth="1"/>
    <col min="12812" max="12812" width="15.5714285714286" style="100" customWidth="1"/>
    <col min="12813" max="12813" width="17" style="100" customWidth="1"/>
    <col min="12814" max="12814" width="16.5714285714286" style="100" customWidth="1"/>
    <col min="12815" max="12815" width="15.5714285714286" style="100" customWidth="1"/>
    <col min="12816" max="12816" width="0" style="100" hidden="1" customWidth="1"/>
    <col min="12817" max="12820" width="8" style="100" customWidth="1"/>
    <col min="12821" max="13055" width="8.71428571428571" style="100"/>
    <col min="13056" max="13056" width="9.71428571428571" style="100" customWidth="1"/>
    <col min="13057" max="13057" width="16" style="100" customWidth="1"/>
    <col min="13058" max="13058" width="17.5714285714286" style="100" customWidth="1"/>
    <col min="13059" max="13059" width="16.2857142857143" style="100" customWidth="1"/>
    <col min="13060" max="13060" width="6.28571428571429" style="100" customWidth="1"/>
    <col min="13061" max="13061" width="17.2857142857143" style="100" customWidth="1"/>
    <col min="13062" max="13062" width="15.7142857142857" style="100" customWidth="1"/>
    <col min="13063" max="13063" width="13.2857142857143" style="100" customWidth="1"/>
    <col min="13064" max="13064" width="6.28571428571429" style="100" customWidth="1"/>
    <col min="13065" max="13065" width="8.28571428571429" style="100" customWidth="1"/>
    <col min="13066" max="13066" width="17" style="100" customWidth="1"/>
    <col min="13067" max="13067" width="16.5714285714286" style="100" customWidth="1"/>
    <col min="13068" max="13068" width="15.5714285714286" style="100" customWidth="1"/>
    <col min="13069" max="13069" width="17" style="100" customWidth="1"/>
    <col min="13070" max="13070" width="16.5714285714286" style="100" customWidth="1"/>
    <col min="13071" max="13071" width="15.5714285714286" style="100" customWidth="1"/>
    <col min="13072" max="13072" width="0" style="100" hidden="1" customWidth="1"/>
    <col min="13073" max="13076" width="8" style="100" customWidth="1"/>
    <col min="13077" max="13311" width="8.71428571428571" style="100"/>
    <col min="13312" max="13312" width="9.71428571428571" style="100" customWidth="1"/>
    <col min="13313" max="13313" width="16" style="100" customWidth="1"/>
    <col min="13314" max="13314" width="17.5714285714286" style="100" customWidth="1"/>
    <col min="13315" max="13315" width="16.2857142857143" style="100" customWidth="1"/>
    <col min="13316" max="13316" width="6.28571428571429" style="100" customWidth="1"/>
    <col min="13317" max="13317" width="17.2857142857143" style="100" customWidth="1"/>
    <col min="13318" max="13318" width="15.7142857142857" style="100" customWidth="1"/>
    <col min="13319" max="13319" width="13.2857142857143" style="100" customWidth="1"/>
    <col min="13320" max="13320" width="6.28571428571429" style="100" customWidth="1"/>
    <col min="13321" max="13321" width="8.28571428571429" style="100" customWidth="1"/>
    <col min="13322" max="13322" width="17" style="100" customWidth="1"/>
    <col min="13323" max="13323" width="16.5714285714286" style="100" customWidth="1"/>
    <col min="13324" max="13324" width="15.5714285714286" style="100" customWidth="1"/>
    <col min="13325" max="13325" width="17" style="100" customWidth="1"/>
    <col min="13326" max="13326" width="16.5714285714286" style="100" customWidth="1"/>
    <col min="13327" max="13327" width="15.5714285714286" style="100" customWidth="1"/>
    <col min="13328" max="13328" width="0" style="100" hidden="1" customWidth="1"/>
    <col min="13329" max="13332" width="8" style="100" customWidth="1"/>
    <col min="13333" max="13567" width="8.71428571428571" style="100"/>
    <col min="13568" max="13568" width="9.71428571428571" style="100" customWidth="1"/>
    <col min="13569" max="13569" width="16" style="100" customWidth="1"/>
    <col min="13570" max="13570" width="17.5714285714286" style="100" customWidth="1"/>
    <col min="13571" max="13571" width="16.2857142857143" style="100" customWidth="1"/>
    <col min="13572" max="13572" width="6.28571428571429" style="100" customWidth="1"/>
    <col min="13573" max="13573" width="17.2857142857143" style="100" customWidth="1"/>
    <col min="13574" max="13574" width="15.7142857142857" style="100" customWidth="1"/>
    <col min="13575" max="13575" width="13.2857142857143" style="100" customWidth="1"/>
    <col min="13576" max="13576" width="6.28571428571429" style="100" customWidth="1"/>
    <col min="13577" max="13577" width="8.28571428571429" style="100" customWidth="1"/>
    <col min="13578" max="13578" width="17" style="100" customWidth="1"/>
    <col min="13579" max="13579" width="16.5714285714286" style="100" customWidth="1"/>
    <col min="13580" max="13580" width="15.5714285714286" style="100" customWidth="1"/>
    <col min="13581" max="13581" width="17" style="100" customWidth="1"/>
    <col min="13582" max="13582" width="16.5714285714286" style="100" customWidth="1"/>
    <col min="13583" max="13583" width="15.5714285714286" style="100" customWidth="1"/>
    <col min="13584" max="13584" width="0" style="100" hidden="1" customWidth="1"/>
    <col min="13585" max="13588" width="8" style="100" customWidth="1"/>
    <col min="13589" max="13823" width="8.71428571428571" style="100"/>
    <col min="13824" max="13824" width="9.71428571428571" style="100" customWidth="1"/>
    <col min="13825" max="13825" width="16" style="100" customWidth="1"/>
    <col min="13826" max="13826" width="17.5714285714286" style="100" customWidth="1"/>
    <col min="13827" max="13827" width="16.2857142857143" style="100" customWidth="1"/>
    <col min="13828" max="13828" width="6.28571428571429" style="100" customWidth="1"/>
    <col min="13829" max="13829" width="17.2857142857143" style="100" customWidth="1"/>
    <col min="13830" max="13830" width="15.7142857142857" style="100" customWidth="1"/>
    <col min="13831" max="13831" width="13.2857142857143" style="100" customWidth="1"/>
    <col min="13832" max="13832" width="6.28571428571429" style="100" customWidth="1"/>
    <col min="13833" max="13833" width="8.28571428571429" style="100" customWidth="1"/>
    <col min="13834" max="13834" width="17" style="100" customWidth="1"/>
    <col min="13835" max="13835" width="16.5714285714286" style="100" customWidth="1"/>
    <col min="13836" max="13836" width="15.5714285714286" style="100" customWidth="1"/>
    <col min="13837" max="13837" width="17" style="100" customWidth="1"/>
    <col min="13838" max="13838" width="16.5714285714286" style="100" customWidth="1"/>
    <col min="13839" max="13839" width="15.5714285714286" style="100" customWidth="1"/>
    <col min="13840" max="13840" width="0" style="100" hidden="1" customWidth="1"/>
    <col min="13841" max="13844" width="8" style="100" customWidth="1"/>
    <col min="13845" max="14079" width="8.71428571428571" style="100"/>
    <col min="14080" max="14080" width="9.71428571428571" style="100" customWidth="1"/>
    <col min="14081" max="14081" width="16" style="100" customWidth="1"/>
    <col min="14082" max="14082" width="17.5714285714286" style="100" customWidth="1"/>
    <col min="14083" max="14083" width="16.2857142857143" style="100" customWidth="1"/>
    <col min="14084" max="14084" width="6.28571428571429" style="100" customWidth="1"/>
    <col min="14085" max="14085" width="17.2857142857143" style="100" customWidth="1"/>
    <col min="14086" max="14086" width="15.7142857142857" style="100" customWidth="1"/>
    <col min="14087" max="14087" width="13.2857142857143" style="100" customWidth="1"/>
    <col min="14088" max="14088" width="6.28571428571429" style="100" customWidth="1"/>
    <col min="14089" max="14089" width="8.28571428571429" style="100" customWidth="1"/>
    <col min="14090" max="14090" width="17" style="100" customWidth="1"/>
    <col min="14091" max="14091" width="16.5714285714286" style="100" customWidth="1"/>
    <col min="14092" max="14092" width="15.5714285714286" style="100" customWidth="1"/>
    <col min="14093" max="14093" width="17" style="100" customWidth="1"/>
    <col min="14094" max="14094" width="16.5714285714286" style="100" customWidth="1"/>
    <col min="14095" max="14095" width="15.5714285714286" style="100" customWidth="1"/>
    <col min="14096" max="14096" width="0" style="100" hidden="1" customWidth="1"/>
    <col min="14097" max="14100" width="8" style="100" customWidth="1"/>
    <col min="14101" max="14335" width="8.71428571428571" style="100"/>
    <col min="14336" max="14336" width="9.71428571428571" style="100" customWidth="1"/>
    <col min="14337" max="14337" width="16" style="100" customWidth="1"/>
    <col min="14338" max="14338" width="17.5714285714286" style="100" customWidth="1"/>
    <col min="14339" max="14339" width="16.2857142857143" style="100" customWidth="1"/>
    <col min="14340" max="14340" width="6.28571428571429" style="100" customWidth="1"/>
    <col min="14341" max="14341" width="17.2857142857143" style="100" customWidth="1"/>
    <col min="14342" max="14342" width="15.7142857142857" style="100" customWidth="1"/>
    <col min="14343" max="14343" width="13.2857142857143" style="100" customWidth="1"/>
    <col min="14344" max="14344" width="6.28571428571429" style="100" customWidth="1"/>
    <col min="14345" max="14345" width="8.28571428571429" style="100" customWidth="1"/>
    <col min="14346" max="14346" width="17" style="100" customWidth="1"/>
    <col min="14347" max="14347" width="16.5714285714286" style="100" customWidth="1"/>
    <col min="14348" max="14348" width="15.5714285714286" style="100" customWidth="1"/>
    <col min="14349" max="14349" width="17" style="100" customWidth="1"/>
    <col min="14350" max="14350" width="16.5714285714286" style="100" customWidth="1"/>
    <col min="14351" max="14351" width="15.5714285714286" style="100" customWidth="1"/>
    <col min="14352" max="14352" width="0" style="100" hidden="1" customWidth="1"/>
    <col min="14353" max="14356" width="8" style="100" customWidth="1"/>
    <col min="14357" max="14591" width="8.71428571428571" style="100"/>
    <col min="14592" max="14592" width="9.71428571428571" style="100" customWidth="1"/>
    <col min="14593" max="14593" width="16" style="100" customWidth="1"/>
    <col min="14594" max="14594" width="17.5714285714286" style="100" customWidth="1"/>
    <col min="14595" max="14595" width="16.2857142857143" style="100" customWidth="1"/>
    <col min="14596" max="14596" width="6.28571428571429" style="100" customWidth="1"/>
    <col min="14597" max="14597" width="17.2857142857143" style="100" customWidth="1"/>
    <col min="14598" max="14598" width="15.7142857142857" style="100" customWidth="1"/>
    <col min="14599" max="14599" width="13.2857142857143" style="100" customWidth="1"/>
    <col min="14600" max="14600" width="6.28571428571429" style="100" customWidth="1"/>
    <col min="14601" max="14601" width="8.28571428571429" style="100" customWidth="1"/>
    <col min="14602" max="14602" width="17" style="100" customWidth="1"/>
    <col min="14603" max="14603" width="16.5714285714286" style="100" customWidth="1"/>
    <col min="14604" max="14604" width="15.5714285714286" style="100" customWidth="1"/>
    <col min="14605" max="14605" width="17" style="100" customWidth="1"/>
    <col min="14606" max="14606" width="16.5714285714286" style="100" customWidth="1"/>
    <col min="14607" max="14607" width="15.5714285714286" style="100" customWidth="1"/>
    <col min="14608" max="14608" width="0" style="100" hidden="1" customWidth="1"/>
    <col min="14609" max="14612" width="8" style="100" customWidth="1"/>
    <col min="14613" max="14847" width="8.71428571428571" style="100"/>
    <col min="14848" max="14848" width="9.71428571428571" style="100" customWidth="1"/>
    <col min="14849" max="14849" width="16" style="100" customWidth="1"/>
    <col min="14850" max="14850" width="17.5714285714286" style="100" customWidth="1"/>
    <col min="14851" max="14851" width="16.2857142857143" style="100" customWidth="1"/>
    <col min="14852" max="14852" width="6.28571428571429" style="100" customWidth="1"/>
    <col min="14853" max="14853" width="17.2857142857143" style="100" customWidth="1"/>
    <col min="14854" max="14854" width="15.7142857142857" style="100" customWidth="1"/>
    <col min="14855" max="14855" width="13.2857142857143" style="100" customWidth="1"/>
    <col min="14856" max="14856" width="6.28571428571429" style="100" customWidth="1"/>
    <col min="14857" max="14857" width="8.28571428571429" style="100" customWidth="1"/>
    <col min="14858" max="14858" width="17" style="100" customWidth="1"/>
    <col min="14859" max="14859" width="16.5714285714286" style="100" customWidth="1"/>
    <col min="14860" max="14860" width="15.5714285714286" style="100" customWidth="1"/>
    <col min="14861" max="14861" width="17" style="100" customWidth="1"/>
    <col min="14862" max="14862" width="16.5714285714286" style="100" customWidth="1"/>
    <col min="14863" max="14863" width="15.5714285714286" style="100" customWidth="1"/>
    <col min="14864" max="14864" width="0" style="100" hidden="1" customWidth="1"/>
    <col min="14865" max="14868" width="8" style="100" customWidth="1"/>
    <col min="14869" max="15103" width="8.71428571428571" style="100"/>
    <col min="15104" max="15104" width="9.71428571428571" style="100" customWidth="1"/>
    <col min="15105" max="15105" width="16" style="100" customWidth="1"/>
    <col min="15106" max="15106" width="17.5714285714286" style="100" customWidth="1"/>
    <col min="15107" max="15107" width="16.2857142857143" style="100" customWidth="1"/>
    <col min="15108" max="15108" width="6.28571428571429" style="100" customWidth="1"/>
    <col min="15109" max="15109" width="17.2857142857143" style="100" customWidth="1"/>
    <col min="15110" max="15110" width="15.7142857142857" style="100" customWidth="1"/>
    <col min="15111" max="15111" width="13.2857142857143" style="100" customWidth="1"/>
    <col min="15112" max="15112" width="6.28571428571429" style="100" customWidth="1"/>
    <col min="15113" max="15113" width="8.28571428571429" style="100" customWidth="1"/>
    <col min="15114" max="15114" width="17" style="100" customWidth="1"/>
    <col min="15115" max="15115" width="16.5714285714286" style="100" customWidth="1"/>
    <col min="15116" max="15116" width="15.5714285714286" style="100" customWidth="1"/>
    <col min="15117" max="15117" width="17" style="100" customWidth="1"/>
    <col min="15118" max="15118" width="16.5714285714286" style="100" customWidth="1"/>
    <col min="15119" max="15119" width="15.5714285714286" style="100" customWidth="1"/>
    <col min="15120" max="15120" width="0" style="100" hidden="1" customWidth="1"/>
    <col min="15121" max="15124" width="8" style="100" customWidth="1"/>
    <col min="15125" max="15359" width="8.71428571428571" style="100"/>
    <col min="15360" max="15360" width="9.71428571428571" style="100" customWidth="1"/>
    <col min="15361" max="15361" width="16" style="100" customWidth="1"/>
    <col min="15362" max="15362" width="17.5714285714286" style="100" customWidth="1"/>
    <col min="15363" max="15363" width="16.2857142857143" style="100" customWidth="1"/>
    <col min="15364" max="15364" width="6.28571428571429" style="100" customWidth="1"/>
    <col min="15365" max="15365" width="17.2857142857143" style="100" customWidth="1"/>
    <col min="15366" max="15366" width="15.7142857142857" style="100" customWidth="1"/>
    <col min="15367" max="15367" width="13.2857142857143" style="100" customWidth="1"/>
    <col min="15368" max="15368" width="6.28571428571429" style="100" customWidth="1"/>
    <col min="15369" max="15369" width="8.28571428571429" style="100" customWidth="1"/>
    <col min="15370" max="15370" width="17" style="100" customWidth="1"/>
    <col min="15371" max="15371" width="16.5714285714286" style="100" customWidth="1"/>
    <col min="15372" max="15372" width="15.5714285714286" style="100" customWidth="1"/>
    <col min="15373" max="15373" width="17" style="100" customWidth="1"/>
    <col min="15374" max="15374" width="16.5714285714286" style="100" customWidth="1"/>
    <col min="15375" max="15375" width="15.5714285714286" style="100" customWidth="1"/>
    <col min="15376" max="15376" width="0" style="100" hidden="1" customWidth="1"/>
    <col min="15377" max="15380" width="8" style="100" customWidth="1"/>
    <col min="15381" max="15615" width="8.71428571428571" style="100"/>
    <col min="15616" max="15616" width="9.71428571428571" style="100" customWidth="1"/>
    <col min="15617" max="15617" width="16" style="100" customWidth="1"/>
    <col min="15618" max="15618" width="17.5714285714286" style="100" customWidth="1"/>
    <col min="15619" max="15619" width="16.2857142857143" style="100" customWidth="1"/>
    <col min="15620" max="15620" width="6.28571428571429" style="100" customWidth="1"/>
    <col min="15621" max="15621" width="17.2857142857143" style="100" customWidth="1"/>
    <col min="15622" max="15622" width="15.7142857142857" style="100" customWidth="1"/>
    <col min="15623" max="15623" width="13.2857142857143" style="100" customWidth="1"/>
    <col min="15624" max="15624" width="6.28571428571429" style="100" customWidth="1"/>
    <col min="15625" max="15625" width="8.28571428571429" style="100" customWidth="1"/>
    <col min="15626" max="15626" width="17" style="100" customWidth="1"/>
    <col min="15627" max="15627" width="16.5714285714286" style="100" customWidth="1"/>
    <col min="15628" max="15628" width="15.5714285714286" style="100" customWidth="1"/>
    <col min="15629" max="15629" width="17" style="100" customWidth="1"/>
    <col min="15630" max="15630" width="16.5714285714286" style="100" customWidth="1"/>
    <col min="15631" max="15631" width="15.5714285714286" style="100" customWidth="1"/>
    <col min="15632" max="15632" width="0" style="100" hidden="1" customWidth="1"/>
    <col min="15633" max="15636" width="8" style="100" customWidth="1"/>
    <col min="15637" max="15871" width="8.71428571428571" style="100"/>
    <col min="15872" max="15872" width="9.71428571428571" style="100" customWidth="1"/>
    <col min="15873" max="15873" width="16" style="100" customWidth="1"/>
    <col min="15874" max="15874" width="17.5714285714286" style="100" customWidth="1"/>
    <col min="15875" max="15875" width="16.2857142857143" style="100" customWidth="1"/>
    <col min="15876" max="15876" width="6.28571428571429" style="100" customWidth="1"/>
    <col min="15877" max="15877" width="17.2857142857143" style="100" customWidth="1"/>
    <col min="15878" max="15878" width="15.7142857142857" style="100" customWidth="1"/>
    <col min="15879" max="15879" width="13.2857142857143" style="100" customWidth="1"/>
    <col min="15880" max="15880" width="6.28571428571429" style="100" customWidth="1"/>
    <col min="15881" max="15881" width="8.28571428571429" style="100" customWidth="1"/>
    <col min="15882" max="15882" width="17" style="100" customWidth="1"/>
    <col min="15883" max="15883" width="16.5714285714286" style="100" customWidth="1"/>
    <col min="15884" max="15884" width="15.5714285714286" style="100" customWidth="1"/>
    <col min="15885" max="15885" width="17" style="100" customWidth="1"/>
    <col min="15886" max="15886" width="16.5714285714286" style="100" customWidth="1"/>
    <col min="15887" max="15887" width="15.5714285714286" style="100" customWidth="1"/>
    <col min="15888" max="15888" width="0" style="100" hidden="1" customWidth="1"/>
    <col min="15889" max="15892" width="8" style="100" customWidth="1"/>
    <col min="15893" max="16127" width="8.71428571428571" style="100"/>
    <col min="16128" max="16128" width="9.71428571428571" style="100" customWidth="1"/>
    <col min="16129" max="16129" width="16" style="100" customWidth="1"/>
    <col min="16130" max="16130" width="17.5714285714286" style="100" customWidth="1"/>
    <col min="16131" max="16131" width="16.2857142857143" style="100" customWidth="1"/>
    <col min="16132" max="16132" width="6.28571428571429" style="100" customWidth="1"/>
    <col min="16133" max="16133" width="17.2857142857143" style="100" customWidth="1"/>
    <col min="16134" max="16134" width="15.7142857142857" style="100" customWidth="1"/>
    <col min="16135" max="16135" width="13.2857142857143" style="100" customWidth="1"/>
    <col min="16136" max="16136" width="6.28571428571429" style="100" customWidth="1"/>
    <col min="16137" max="16137" width="8.28571428571429" style="100" customWidth="1"/>
    <col min="16138" max="16138" width="17" style="100" customWidth="1"/>
    <col min="16139" max="16139" width="16.5714285714286" style="100" customWidth="1"/>
    <col min="16140" max="16140" width="15.5714285714286" style="100" customWidth="1"/>
    <col min="16141" max="16141" width="17" style="100" customWidth="1"/>
    <col min="16142" max="16142" width="16.5714285714286" style="100" customWidth="1"/>
    <col min="16143" max="16143" width="15.5714285714286" style="100" customWidth="1"/>
    <col min="16144" max="16144" width="0" style="100" hidden="1" customWidth="1"/>
    <col min="16145" max="16148" width="8" style="100" customWidth="1"/>
    <col min="16149" max="16384" width="8.71428571428571" style="100"/>
  </cols>
  <sheetData>
    <row r="1" spans="1:18" ht="16.5" customHeight="1">
      <c r="A1" s="97" t="s">
        <v>106</v>
      </c>
      <c r="B1" s="98"/>
      <c r="C1" s="98"/>
      <c r="D1" s="98"/>
      <c r="E1" s="98"/>
      <c r="F1" s="99"/>
      <c r="K1" s="101"/>
      <c r="R1" s="100"/>
    </row>
    <row r="2" spans="1:18" ht="27" customHeight="1">
      <c r="A2" s="97"/>
      <c r="B2" s="98"/>
      <c r="C2" s="98"/>
      <c r="D2" s="98"/>
      <c r="E2" s="98"/>
      <c r="F2" s="99"/>
      <c r="K2" s="101"/>
      <c r="R2" s="100"/>
    </row>
    <row r="3" spans="1:18" ht="21.75" customHeight="1">
      <c r="A3" s="469" t="s">
        <v>5</v>
      </c>
      <c r="B3" s="469"/>
      <c r="C3" s="469"/>
      <c r="D3" s="469"/>
      <c r="E3" s="469"/>
      <c r="F3" s="469"/>
      <c r="G3" s="101"/>
      <c r="H3" s="101"/>
      <c r="I3" s="101"/>
      <c r="J3" s="104" t="s">
        <v>23</v>
      </c>
      <c r="K3" s="105"/>
      <c r="L3" s="106"/>
      <c r="R3" s="100"/>
    </row>
    <row r="4" spans="1:18" ht="24" customHeight="1">
      <c r="A4" s="469" t="s">
        <v>115</v>
      </c>
      <c r="B4" s="469"/>
      <c r="C4" s="469"/>
      <c r="D4" s="469"/>
      <c r="E4" s="469"/>
      <c r="F4" s="469"/>
      <c r="G4" s="101"/>
      <c r="H4" s="101"/>
      <c r="I4" s="101"/>
      <c r="J4" s="101"/>
      <c r="L4" s="107"/>
      <c r="R4" s="100"/>
    </row>
    <row r="5" spans="1:18" ht="20.25" customHeight="1">
      <c r="A5" s="470" t="s">
        <v>146</v>
      </c>
      <c r="B5" s="470"/>
      <c r="C5" s="470"/>
      <c r="D5" s="470"/>
      <c r="E5" s="470"/>
      <c r="F5" s="470"/>
      <c r="G5" s="108"/>
      <c r="H5" s="101"/>
      <c r="I5" s="100" t="s">
        <v>65</v>
      </c>
      <c r="J5" s="109"/>
      <c r="L5" s="107"/>
      <c r="R5" s="100"/>
    </row>
    <row r="6" spans="1:18" ht="30.75" customHeight="1">
      <c r="A6" s="110"/>
      <c r="C6" s="471"/>
      <c r="D6" s="471"/>
      <c r="E6" s="111"/>
      <c r="F6" s="112"/>
      <c r="G6" s="112"/>
      <c r="I6" s="113">
        <v>1</v>
      </c>
      <c r="J6" s="114" t="s">
        <v>90</v>
      </c>
      <c r="R6" s="100"/>
    </row>
    <row r="7" spans="1:22" ht="13.8">
      <c r="A7" s="110"/>
      <c r="B7" s="115"/>
      <c r="C7" s="471"/>
      <c r="D7" s="471"/>
      <c r="E7" s="116"/>
      <c r="F7" s="111"/>
      <c r="G7" s="468"/>
      <c r="H7" s="468"/>
      <c r="I7" s="113">
        <v>2</v>
      </c>
      <c r="J7" s="113" t="s">
        <v>92</v>
      </c>
      <c r="M7" s="100"/>
      <c r="N7" s="103" t="s">
        <v>42</v>
      </c>
      <c r="O7" s="103" t="s">
        <v>91</v>
      </c>
      <c r="R7" s="100"/>
      <c r="U7" s="117"/>
      <c r="V7" s="118"/>
    </row>
    <row r="8" spans="1:18" ht="25.5" customHeight="1">
      <c r="A8" s="115"/>
      <c r="E8" s="119" t="s">
        <v>89</v>
      </c>
      <c r="F8" s="120" t="s">
        <v>107</v>
      </c>
      <c r="G8" s="474" t="s">
        <v>26</v>
      </c>
      <c r="H8" s="468"/>
      <c r="I8" s="113">
        <v>3</v>
      </c>
      <c r="J8" s="113" t="s">
        <v>69</v>
      </c>
      <c r="M8" s="121" t="s">
        <v>107</v>
      </c>
      <c r="N8" s="122">
        <f ca="1">TODAY()+30</f>
        <v>45602</v>
      </c>
      <c r="O8" s="123">
        <v>0.11</v>
      </c>
      <c r="Q8" s="124"/>
      <c r="R8" s="125"/>
    </row>
    <row r="9" spans="1:18" ht="36.75" customHeight="1">
      <c r="A9" s="126"/>
      <c r="B9" s="127" t="s">
        <v>79</v>
      </c>
      <c r="C9" s="128"/>
      <c r="D9" s="128"/>
      <c r="E9" s="129"/>
      <c r="F9" s="130" t="s">
        <v>68</v>
      </c>
      <c r="G9" s="474" t="s">
        <v>26</v>
      </c>
      <c r="H9" s="468"/>
      <c r="I9" s="131">
        <v>4</v>
      </c>
      <c r="J9" s="132" t="s">
        <v>125</v>
      </c>
      <c r="M9" s="121" t="s">
        <v>108</v>
      </c>
      <c r="N9" s="122">
        <f ca="1">TODAY()+30</f>
        <v>45602</v>
      </c>
      <c r="O9" s="123">
        <v>0.11</v>
      </c>
      <c r="Q9" s="133"/>
      <c r="R9" s="100"/>
    </row>
    <row r="10" spans="1:18" ht="43.5" customHeight="1">
      <c r="A10" s="134"/>
      <c r="B10" s="127" t="s">
        <v>80</v>
      </c>
      <c r="C10" s="129"/>
      <c r="D10" s="475" t="str">
        <f>VLOOKUP($F$10,$I$6:$K$9,2,0)</f>
        <v>Vay Hỗ trợ lãi suất</v>
      </c>
      <c r="E10" s="475"/>
      <c r="F10" s="135">
        <v>3</v>
      </c>
      <c r="G10" s="437"/>
      <c r="H10" s="437"/>
      <c r="I10" s="136">
        <v>0</v>
      </c>
      <c r="J10" s="137"/>
      <c r="M10" s="121"/>
      <c r="N10" s="122"/>
      <c r="O10" s="123"/>
      <c r="Q10" s="138"/>
      <c r="R10" s="125"/>
    </row>
    <row r="11" spans="1:18" ht="17.25" customHeight="1">
      <c r="A11" s="139">
        <v>1</v>
      </c>
      <c r="B11" s="140" t="s">
        <v>0</v>
      </c>
      <c r="C11" s="141"/>
      <c r="D11" s="141"/>
      <c r="E11" s="142"/>
      <c r="F11" s="143"/>
      <c r="G11" s="137" t="s">
        <v>73</v>
      </c>
      <c r="I11" s="144">
        <v>0.01</v>
      </c>
      <c r="J11" s="137"/>
      <c r="M11" s="121"/>
      <c r="N11" s="122"/>
      <c r="O11" s="123"/>
      <c r="Q11" s="145"/>
      <c r="R11" s="125"/>
    </row>
    <row r="12" spans="1:18" ht="17.25" customHeight="1">
      <c r="A12" s="146">
        <v>2</v>
      </c>
      <c r="B12" s="147" t="s">
        <v>27</v>
      </c>
      <c r="C12" s="148"/>
      <c r="D12" s="148"/>
      <c r="E12" s="149"/>
      <c r="F12" s="150" t="s">
        <v>133</v>
      </c>
      <c r="G12" s="137" t="s">
        <v>72</v>
      </c>
      <c r="H12" s="151"/>
      <c r="I12" s="152"/>
      <c r="L12" s="109"/>
      <c r="M12" s="121"/>
      <c r="N12" s="122"/>
      <c r="O12" s="123"/>
      <c r="R12" s="125"/>
    </row>
    <row r="13" spans="1:18" ht="17.25" customHeight="1">
      <c r="A13" s="146">
        <v>3</v>
      </c>
      <c r="B13" s="147" t="s">
        <v>28</v>
      </c>
      <c r="C13" s="148"/>
      <c r="D13" s="148"/>
      <c r="E13" s="149"/>
      <c r="F13" s="153"/>
      <c r="I13" s="154" t="s">
        <v>93</v>
      </c>
      <c r="J13" s="463">
        <v>22866119</v>
      </c>
      <c r="M13" s="121"/>
      <c r="N13" s="122"/>
      <c r="O13" s="123"/>
      <c r="R13" s="125"/>
    </row>
    <row r="14" spans="1:18" ht="17.25" customHeight="1">
      <c r="A14" s="156">
        <v>3.10</v>
      </c>
      <c r="B14" s="157" t="s">
        <v>37</v>
      </c>
      <c r="C14" s="158"/>
      <c r="D14" s="158"/>
      <c r="E14" s="159"/>
      <c r="F14" s="160">
        <v>67.5</v>
      </c>
      <c r="G14" s="112" t="s">
        <v>73</v>
      </c>
      <c r="H14" s="161"/>
      <c r="L14" s="162"/>
      <c r="M14" s="121"/>
      <c r="N14" s="122"/>
      <c r="O14" s="123"/>
      <c r="R14" s="125"/>
    </row>
    <row r="15" spans="1:18" ht="17.25" customHeight="1">
      <c r="A15" s="156">
        <v>3.20</v>
      </c>
      <c r="B15" s="157" t="s">
        <v>60</v>
      </c>
      <c r="C15" s="158"/>
      <c r="D15" s="158"/>
      <c r="E15" s="159"/>
      <c r="F15" s="160">
        <v>243.20</v>
      </c>
      <c r="G15" s="112" t="s">
        <v>94</v>
      </c>
      <c r="L15" s="163"/>
      <c r="M15" s="121"/>
      <c r="N15" s="122"/>
      <c r="O15" s="123"/>
      <c r="R15" s="125"/>
    </row>
    <row r="16" spans="1:18" ht="17.25" customHeight="1">
      <c r="A16" s="156">
        <v>3.30</v>
      </c>
      <c r="B16" s="157" t="s">
        <v>29</v>
      </c>
      <c r="C16" s="158"/>
      <c r="D16" s="158"/>
      <c r="E16" s="159"/>
      <c r="F16" s="229">
        <v>27511703</v>
      </c>
      <c r="G16" s="112" t="s">
        <v>73</v>
      </c>
      <c r="H16" s="467">
        <v>6690846319</v>
      </c>
      <c r="M16" s="121"/>
      <c r="N16" s="122"/>
      <c r="O16" s="123"/>
      <c r="R16" s="125"/>
    </row>
    <row r="17" spans="1:18" ht="17.25" customHeight="1">
      <c r="A17" s="165"/>
      <c r="B17" s="147" t="s">
        <v>139</v>
      </c>
      <c r="C17" s="166"/>
      <c r="D17" s="166"/>
      <c r="E17" s="167"/>
      <c r="F17" s="168">
        <f>ROUND(F16*F15,0)</f>
        <v>6690846170</v>
      </c>
      <c r="G17" s="169"/>
      <c r="H17" s="164">
        <f>H16/F15</f>
        <v>27511703.61430921</v>
      </c>
      <c r="I17" s="170"/>
      <c r="J17" s="171"/>
      <c r="K17" s="172"/>
      <c r="L17" s="172"/>
      <c r="M17" s="121"/>
      <c r="N17" s="122"/>
      <c r="O17" s="123"/>
      <c r="R17" s="125"/>
    </row>
    <row r="18" spans="1:18" ht="17.25" customHeight="1">
      <c r="A18" s="165"/>
      <c r="B18" s="147" t="s">
        <v>137</v>
      </c>
      <c r="C18" s="166"/>
      <c r="D18" s="166"/>
      <c r="E18" s="167"/>
      <c r="F18" s="464">
        <f>ROUND((F16+(F16-$J$13*F14/F15)*10%)*F15,0)</f>
        <v>7205584483</v>
      </c>
      <c r="G18" s="169"/>
      <c r="H18" s="164"/>
      <c r="I18" s="170"/>
      <c r="J18" s="171"/>
      <c r="K18" s="172"/>
      <c r="L18" s="172"/>
      <c r="M18" s="121"/>
      <c r="N18" s="122"/>
      <c r="O18" s="123"/>
      <c r="R18" s="125"/>
    </row>
    <row r="19" spans="1:18" ht="17.25" customHeight="1">
      <c r="A19" s="173"/>
      <c r="B19" s="147" t="s">
        <v>34</v>
      </c>
      <c r="C19" s="174"/>
      <c r="D19" s="174"/>
      <c r="E19" s="175"/>
      <c r="F19" s="440"/>
      <c r="G19" s="169"/>
      <c r="H19" s="164"/>
      <c r="I19" s="170"/>
      <c r="J19" s="171"/>
      <c r="K19" s="177"/>
      <c r="L19" s="177"/>
      <c r="M19" s="121"/>
      <c r="N19" s="122"/>
      <c r="O19" s="123"/>
      <c r="Q19" s="137"/>
      <c r="R19" s="125"/>
    </row>
    <row r="20" spans="1:18" ht="17.25" customHeight="1">
      <c r="A20" s="165"/>
      <c r="B20" s="178" t="s">
        <v>135</v>
      </c>
      <c r="C20" s="174"/>
      <c r="D20" s="174"/>
      <c r="E20" s="175"/>
      <c r="F20" s="441">
        <f>IF($F$18&gt;10000000000,200000000,IF($F$18&lt;7000000000,100000000,150000000))</f>
        <v>150000000</v>
      </c>
      <c r="G20" s="474" t="s">
        <v>141</v>
      </c>
      <c r="H20" s="468"/>
      <c r="I20" s="442"/>
      <c r="M20" s="121"/>
      <c r="N20" s="122"/>
      <c r="O20" s="123"/>
      <c r="R20" s="125"/>
    </row>
    <row r="21" spans="1:18" ht="17.25" customHeight="1">
      <c r="A21" s="165"/>
      <c r="B21" s="476" t="s">
        <v>81</v>
      </c>
      <c r="C21" s="476"/>
      <c r="D21" s="477" t="s">
        <v>134</v>
      </c>
      <c r="E21" s="477"/>
      <c r="F21" s="179">
        <f>IF(D21="Có",0,1%)</f>
        <v>0.01</v>
      </c>
      <c r="G21" s="474" t="s">
        <v>26</v>
      </c>
      <c r="H21" s="468"/>
      <c r="I21" s="180"/>
      <c r="M21" s="121"/>
      <c r="N21" s="122"/>
      <c r="O21" s="123"/>
      <c r="R21" s="125"/>
    </row>
    <row r="22" spans="1:18" s="180" customFormat="1" ht="19.5" customHeight="1">
      <c r="A22" s="165"/>
      <c r="B22" s="178" t="s">
        <v>82</v>
      </c>
      <c r="C22" s="174"/>
      <c r="D22" s="174"/>
      <c r="E22" s="175"/>
      <c r="F22" s="181">
        <f>+IF($F$10=4,11%,0)</f>
        <v>0</v>
      </c>
      <c r="G22" s="474"/>
      <c r="H22" s="468"/>
      <c r="I22" s="443"/>
      <c r="J22" s="171"/>
      <c r="K22" s="172"/>
      <c r="L22" s="172"/>
      <c r="M22" s="121"/>
      <c r="N22" s="122"/>
      <c r="O22" s="123"/>
      <c r="Q22" s="100"/>
      <c r="R22" s="118"/>
    </row>
    <row r="23" spans="1:22" s="180" customFormat="1" ht="17.25" customHeight="1">
      <c r="A23" s="165"/>
      <c r="B23" s="178" t="s">
        <v>83</v>
      </c>
      <c r="C23" s="174"/>
      <c r="D23" s="174"/>
      <c r="E23" s="175"/>
      <c r="F23" s="181">
        <f>+IF(OR($F$10=1,$F$10=2),5%,0)</f>
        <v>0</v>
      </c>
      <c r="I23" s="442"/>
      <c r="J23" s="171"/>
      <c r="K23" s="177"/>
      <c r="L23" s="177"/>
      <c r="M23" s="100"/>
      <c r="N23" s="103"/>
      <c r="O23" s="182"/>
      <c r="U23" s="124"/>
      <c r="V23" s="125"/>
    </row>
    <row r="24" spans="1:22" s="180" customFormat="1" ht="17.25" customHeight="1">
      <c r="A24" s="165"/>
      <c r="B24" s="178" t="s">
        <v>84</v>
      </c>
      <c r="C24" s="174"/>
      <c r="D24" s="174"/>
      <c r="E24" s="175"/>
      <c r="F24" s="179">
        <v>0</v>
      </c>
      <c r="G24" s="183" t="s">
        <v>85</v>
      </c>
      <c r="J24" s="171"/>
      <c r="K24" s="177"/>
      <c r="L24" s="177"/>
      <c r="M24" s="100"/>
      <c r="N24" s="103"/>
      <c r="O24" s="182"/>
      <c r="U24" s="138"/>
      <c r="V24" s="184"/>
    </row>
    <row r="25" spans="1:22" s="180" customFormat="1" ht="17.25" customHeight="1">
      <c r="A25" s="156"/>
      <c r="B25" s="147" t="s">
        <v>31</v>
      </c>
      <c r="C25" s="174"/>
      <c r="D25" s="174"/>
      <c r="E25" s="175"/>
      <c r="F25" s="185">
        <f>ROUND((F16-(F20/F15))*(1-F21)*(1-F22)*(1-F23)*(1-F24),0)</f>
        <v>26625977</v>
      </c>
      <c r="G25" s="186"/>
      <c r="H25" s="100"/>
      <c r="I25" s="164">
        <f>F17-F20</f>
        <v>6540846170</v>
      </c>
      <c r="J25" s="100"/>
      <c r="K25" s="100"/>
      <c r="L25" s="100"/>
      <c r="M25" s="100"/>
      <c r="N25" s="103"/>
      <c r="O25" s="182"/>
      <c r="U25" s="138"/>
      <c r="V25" s="187"/>
    </row>
    <row r="26" spans="1:22" ht="17.25" customHeight="1">
      <c r="A26" s="156"/>
      <c r="B26" s="157" t="s">
        <v>30</v>
      </c>
      <c r="C26" s="158"/>
      <c r="D26" s="158"/>
      <c r="E26" s="159"/>
      <c r="F26" s="188">
        <f>ROUND(F25+(F25-$J$13*F14/F15)*10%,0)</f>
        <v>28653927</v>
      </c>
      <c r="G26" s="189"/>
      <c r="H26" s="161"/>
      <c r="I26" s="170">
        <f>I25*F21</f>
        <v>65408461.700000003</v>
      </c>
      <c r="M26" s="100"/>
      <c r="N26" s="102"/>
      <c r="O26" s="103"/>
      <c r="R26" s="100"/>
      <c r="V26" s="187"/>
    </row>
    <row r="27" spans="1:22" ht="17.25" customHeight="1">
      <c r="A27" s="190">
        <v>4</v>
      </c>
      <c r="B27" s="147" t="s">
        <v>136</v>
      </c>
      <c r="C27" s="148"/>
      <c r="D27" s="148"/>
      <c r="E27" s="149"/>
      <c r="F27" s="191"/>
      <c r="G27" s="192"/>
      <c r="H27" s="164"/>
      <c r="I27" s="170"/>
      <c r="M27" s="100"/>
      <c r="N27" s="102"/>
      <c r="O27" s="103"/>
      <c r="R27" s="100"/>
      <c r="V27" s="187"/>
    </row>
    <row r="28" spans="1:22" ht="17.25" customHeight="1">
      <c r="A28" s="193"/>
      <c r="B28" s="194" t="s">
        <v>137</v>
      </c>
      <c r="C28" s="195"/>
      <c r="D28" s="195"/>
      <c r="E28" s="196"/>
      <c r="F28" s="191">
        <f>ROUND(+F29+F30,0)</f>
        <v>6968635063</v>
      </c>
      <c r="G28" s="112" t="b">
        <f>SUM(F29:F30)=F28</f>
        <v>1</v>
      </c>
      <c r="J28" s="197" t="s">
        <v>100</v>
      </c>
      <c r="M28" s="100"/>
      <c r="N28" s="100"/>
      <c r="O28" s="102"/>
      <c r="R28" s="100"/>
      <c r="V28" s="187"/>
    </row>
    <row r="29" spans="1:22" ht="22.05" customHeight="1">
      <c r="A29" s="198"/>
      <c r="B29" s="199" t="s">
        <v>138</v>
      </c>
      <c r="C29" s="200"/>
      <c r="D29" s="200"/>
      <c r="E29" s="201"/>
      <c r="F29" s="202">
        <f>ROUND(+F25*F15,0)</f>
        <v>6475437606</v>
      </c>
      <c r="G29" s="203" t="b">
        <f>F25*F15=F29</f>
        <v>0</v>
      </c>
      <c r="H29" s="161"/>
      <c r="J29" s="204" t="s">
        <v>101</v>
      </c>
      <c r="K29" s="204" t="s">
        <v>102</v>
      </c>
      <c r="L29" s="204" t="s">
        <v>103</v>
      </c>
      <c r="M29" s="205" t="s">
        <v>104</v>
      </c>
      <c r="N29" s="206" t="s">
        <v>105</v>
      </c>
      <c r="O29" s="205" t="s">
        <v>43</v>
      </c>
      <c r="R29" s="100"/>
      <c r="V29" s="187"/>
    </row>
    <row r="30" spans="1:22" ht="17.25" customHeight="1">
      <c r="A30" s="207"/>
      <c r="B30" s="199" t="s">
        <v>4</v>
      </c>
      <c r="C30" s="200"/>
      <c r="D30" s="200"/>
      <c r="E30" s="201"/>
      <c r="F30" s="202">
        <f>ROUND((F29-J13*F14)*10%,0)</f>
        <v>493197457</v>
      </c>
      <c r="G30" s="203"/>
      <c r="H30" s="208"/>
      <c r="J30" s="209" t="s">
        <v>109</v>
      </c>
      <c r="K30" s="210"/>
      <c r="L30" s="209"/>
      <c r="M30" s="211"/>
      <c r="N30" s="212"/>
      <c r="O30" s="213">
        <f t="shared" si="0" ref="O30:O35">0.05%*N30*M30</f>
        <v>0</v>
      </c>
      <c r="R30" s="100"/>
      <c r="V30" s="187"/>
    </row>
    <row r="31" spans="1:22" ht="17.25" customHeight="1" hidden="1">
      <c r="A31" s="214">
        <v>6</v>
      </c>
      <c r="B31" s="215" t="s">
        <v>51</v>
      </c>
      <c r="C31" s="195"/>
      <c r="D31" s="195"/>
      <c r="E31" s="216"/>
      <c r="F31" s="217">
        <f>F32+F33-F34</f>
        <v>0</v>
      </c>
      <c r="G31" s="218"/>
      <c r="H31" s="219"/>
      <c r="J31" s="209">
        <v>45318</v>
      </c>
      <c r="K31" s="210">
        <f>J31+1</f>
        <v>45319</v>
      </c>
      <c r="L31" s="209">
        <v>45350</v>
      </c>
      <c r="M31" s="211">
        <f>L31-K31</f>
        <v>31</v>
      </c>
      <c r="N31" s="220">
        <f>924309979-300000000</f>
        <v>624309979</v>
      </c>
      <c r="O31" s="213">
        <f t="shared" si="0"/>
        <v>9676804.6745000016</v>
      </c>
      <c r="P31" s="161"/>
      <c r="R31" s="100"/>
      <c r="V31" s="221"/>
    </row>
    <row r="32" spans="1:18" ht="17.25" customHeight="1" hidden="1">
      <c r="A32" s="214"/>
      <c r="B32" s="222" t="s">
        <v>56</v>
      </c>
      <c r="C32" s="195"/>
      <c r="D32" s="195"/>
      <c r="E32" s="216"/>
      <c r="F32" s="223">
        <f>IF($F$10=2,SUM(V82:V106),0)</f>
        <v>0</v>
      </c>
      <c r="G32" s="218" t="s">
        <v>47</v>
      </c>
      <c r="J32" s="209"/>
      <c r="K32" s="210">
        <f>J32+1</f>
        <v>1</v>
      </c>
      <c r="L32" s="209"/>
      <c r="M32" s="211">
        <f>L32-K32</f>
        <v>-1</v>
      </c>
      <c r="N32" s="220"/>
      <c r="O32" s="213">
        <f t="shared" si="0"/>
        <v>0</v>
      </c>
      <c r="R32" s="100"/>
    </row>
    <row r="33" spans="1:18" ht="17.25" customHeight="1" hidden="1">
      <c r="A33" s="214"/>
      <c r="B33" s="222" t="s">
        <v>57</v>
      </c>
      <c r="C33" s="195"/>
      <c r="D33" s="195"/>
      <c r="E33" s="216"/>
      <c r="F33" s="223">
        <f>IF($F$10=2,SUM(V107:V110),0)</f>
        <v>0</v>
      </c>
      <c r="G33" s="218" t="s">
        <v>48</v>
      </c>
      <c r="J33" s="209"/>
      <c r="K33" s="210">
        <f>J33+1</f>
        <v>1</v>
      </c>
      <c r="L33" s="209"/>
      <c r="M33" s="211">
        <f>L33-K33</f>
        <v>-1</v>
      </c>
      <c r="N33" s="220"/>
      <c r="O33" s="213">
        <f t="shared" si="0"/>
        <v>0</v>
      </c>
      <c r="R33" s="100"/>
    </row>
    <row r="34" spans="1:18" ht="17.25" customHeight="1" hidden="1">
      <c r="A34" s="214"/>
      <c r="B34" s="222" t="s">
        <v>53</v>
      </c>
      <c r="C34" s="195"/>
      <c r="D34" s="195"/>
      <c r="E34" s="216"/>
      <c r="F34" s="223">
        <f>IF($F$9="Cá nhân",F33*5%,0)</f>
        <v>0</v>
      </c>
      <c r="G34" s="224"/>
      <c r="J34" s="209"/>
      <c r="K34" s="210">
        <f>J34+1</f>
        <v>1</v>
      </c>
      <c r="L34" s="209"/>
      <c r="M34" s="211">
        <f>L34-K34</f>
        <v>-1</v>
      </c>
      <c r="N34" s="220"/>
      <c r="O34" s="213">
        <f t="shared" si="0"/>
        <v>0</v>
      </c>
      <c r="R34" s="100"/>
    </row>
    <row r="35" spans="1:18" ht="17.25" customHeight="1" hidden="1">
      <c r="A35" s="190"/>
      <c r="B35" s="222" t="s">
        <v>58</v>
      </c>
      <c r="C35" s="195"/>
      <c r="D35" s="195"/>
      <c r="E35" s="216"/>
      <c r="F35" s="225">
        <f>+F28-F31</f>
        <v>6968635063</v>
      </c>
      <c r="G35" s="226"/>
      <c r="J35" s="209"/>
      <c r="K35" s="210">
        <f>J35+1</f>
        <v>1</v>
      </c>
      <c r="L35" s="209"/>
      <c r="M35" s="211">
        <f>L35-K35</f>
        <v>-1</v>
      </c>
      <c r="N35" s="220"/>
      <c r="O35" s="213">
        <f t="shared" si="0"/>
        <v>0</v>
      </c>
      <c r="R35" s="100"/>
    </row>
    <row r="36" spans="1:18" ht="17.25" customHeight="1" hidden="1">
      <c r="A36" s="190"/>
      <c r="B36" s="178" t="s">
        <v>114</v>
      </c>
      <c r="C36" s="195"/>
      <c r="D36" s="195"/>
      <c r="E36" s="216"/>
      <c r="F36" s="225" t="e">
        <f>+F35+#REF!</f>
        <v>#REF!</v>
      </c>
      <c r="G36" s="226"/>
      <c r="J36" s="96"/>
      <c r="L36" s="227"/>
      <c r="M36" s="100"/>
      <c r="N36" s="102"/>
      <c r="O36" s="164"/>
      <c r="R36" s="100"/>
    </row>
    <row r="37" spans="1:18" ht="17.25" customHeight="1" hidden="1">
      <c r="A37" s="214">
        <v>7</v>
      </c>
      <c r="B37" s="215" t="s">
        <v>59</v>
      </c>
      <c r="C37" s="195"/>
      <c r="D37" s="195"/>
      <c r="E37" s="216"/>
      <c r="F37" s="217">
        <f>IF($F$10=3,F28*25%,IF(F10=4,F28*25%+F30*5%,IF(F10=2,SUM(U107:U110),0)))</f>
        <v>1742158765.75</v>
      </c>
      <c r="G37" s="228"/>
      <c r="J37" s="229"/>
      <c r="L37" s="227"/>
      <c r="M37" s="230"/>
      <c r="N37" s="102"/>
      <c r="O37" s="103"/>
      <c r="R37" s="100"/>
    </row>
    <row r="38" spans="1:18" ht="17.25" customHeight="1" hidden="1">
      <c r="A38" s="214">
        <v>8</v>
      </c>
      <c r="B38" s="215" t="s">
        <v>55</v>
      </c>
      <c r="C38" s="231"/>
      <c r="D38" s="231"/>
      <c r="E38" s="232"/>
      <c r="F38" s="217">
        <f>$F$29*5%</f>
        <v>323771880.30000001</v>
      </c>
      <c r="G38" s="228"/>
      <c r="L38" s="229"/>
      <c r="M38" s="229"/>
      <c r="N38" s="102"/>
      <c r="O38" s="103"/>
      <c r="R38" s="100"/>
    </row>
    <row r="39" spans="1:18" ht="17.25" customHeight="1" hidden="1">
      <c r="A39" s="233"/>
      <c r="B39" s="222" t="s">
        <v>52</v>
      </c>
      <c r="C39" s="231"/>
      <c r="D39" s="231"/>
      <c r="E39" s="232"/>
      <c r="F39" s="223">
        <f>U116</f>
        <v>30762763.831232876</v>
      </c>
      <c r="G39" s="228"/>
      <c r="J39" s="109"/>
      <c r="M39" s="100"/>
      <c r="N39" s="100"/>
      <c r="O39" s="234"/>
      <c r="R39" s="100"/>
    </row>
    <row r="40" spans="1:18" ht="17.25" customHeight="1" hidden="1">
      <c r="A40" s="233"/>
      <c r="B40" s="222" t="s">
        <v>53</v>
      </c>
      <c r="C40" s="231"/>
      <c r="D40" s="231"/>
      <c r="E40" s="232"/>
      <c r="F40" s="223">
        <f>IF($F$9="Cá nhân",F39*5%,0)</f>
        <v>1538138.191561644</v>
      </c>
      <c r="G40" s="228"/>
      <c r="J40" s="235"/>
      <c r="K40" s="235"/>
      <c r="L40" s="235"/>
      <c r="M40" s="236"/>
      <c r="N40" s="237"/>
      <c r="O40" s="236"/>
      <c r="R40" s="100"/>
    </row>
    <row r="41" spans="1:18" ht="17.25" customHeight="1" hidden="1">
      <c r="A41" s="238"/>
      <c r="B41" s="239" t="s">
        <v>54</v>
      </c>
      <c r="C41" s="240"/>
      <c r="D41" s="240"/>
      <c r="E41" s="241"/>
      <c r="F41" s="242">
        <f>+F39-F40</f>
        <v>29224625.639671233</v>
      </c>
      <c r="G41" s="218"/>
      <c r="J41" s="235"/>
      <c r="K41" s="103"/>
      <c r="L41" s="235"/>
      <c r="M41" s="236"/>
      <c r="N41" s="243"/>
      <c r="O41" s="244"/>
      <c r="R41" s="100"/>
    </row>
    <row r="42" spans="1:18" ht="17.25" customHeight="1">
      <c r="A42" s="214">
        <v>9</v>
      </c>
      <c r="B42" s="215" t="s">
        <v>75</v>
      </c>
      <c r="C42" s="245"/>
      <c r="D42" s="245"/>
      <c r="E42" s="246"/>
      <c r="F42" s="247"/>
      <c r="G42" s="218"/>
      <c r="J42" s="235"/>
      <c r="K42" s="103"/>
      <c r="L42" s="235"/>
      <c r="M42" s="236"/>
      <c r="N42" s="237"/>
      <c r="O42" s="244"/>
      <c r="R42" s="100"/>
    </row>
    <row r="43" spans="1:18" ht="20.25" customHeight="1">
      <c r="A43" s="232"/>
      <c r="B43" s="222" t="s">
        <v>76</v>
      </c>
      <c r="C43" s="248"/>
      <c r="D43" s="231"/>
      <c r="E43" s="231"/>
      <c r="F43" s="249">
        <f>+$E$55</f>
        <v>45657</v>
      </c>
      <c r="G43" s="218"/>
      <c r="J43" s="235"/>
      <c r="K43" s="103"/>
      <c r="L43" s="235"/>
      <c r="M43" s="236"/>
      <c r="N43" s="237"/>
      <c r="O43" s="244"/>
      <c r="R43" s="100"/>
    </row>
    <row r="44" spans="1:31" ht="20.25" customHeight="1">
      <c r="A44" s="241"/>
      <c r="B44" s="239" t="s">
        <v>77</v>
      </c>
      <c r="C44" s="250"/>
      <c r="D44" s="240"/>
      <c r="E44" s="240"/>
      <c r="F44" s="251">
        <f>+$E$56</f>
        <v>45838</v>
      </c>
      <c r="G44" s="218"/>
      <c r="J44" s="252"/>
      <c r="K44" s="252"/>
      <c r="L44" s="253"/>
      <c r="M44" s="100"/>
      <c r="N44" s="145"/>
      <c r="O44" s="164"/>
      <c r="R44" s="100"/>
      <c r="W44" s="107"/>
      <c r="X44" s="254"/>
      <c r="Y44" s="255"/>
      <c r="Z44" s="256"/>
      <c r="AA44" s="257"/>
      <c r="AB44" s="257"/>
      <c r="AC44" s="258"/>
      <c r="AD44" s="259"/>
      <c r="AE44" s="260"/>
    </row>
    <row r="45" spans="1:31" ht="17.25" customHeight="1">
      <c r="A45" s="261"/>
      <c r="B45" s="262"/>
      <c r="C45" s="245"/>
      <c r="D45" s="245"/>
      <c r="E45" s="263"/>
      <c r="F45" s="218"/>
      <c r="J45" s="264"/>
      <c r="K45" s="264"/>
      <c r="L45" s="265"/>
      <c r="M45" s="100"/>
      <c r="N45" s="266"/>
      <c r="O45" s="103"/>
      <c r="R45" s="100"/>
      <c r="W45" s="267"/>
      <c r="X45" s="254"/>
      <c r="Y45" s="255"/>
      <c r="Z45" s="256"/>
      <c r="AA45" s="257"/>
      <c r="AB45" s="257"/>
      <c r="AC45" s="258"/>
      <c r="AD45" s="259"/>
      <c r="AE45" s="260"/>
    </row>
    <row r="46" spans="1:37" s="161" customFormat="1" ht="18" customHeight="1">
      <c r="A46" s="268">
        <v>10</v>
      </c>
      <c r="B46" s="269" t="s">
        <v>35</v>
      </c>
      <c r="C46" s="270"/>
      <c r="D46" s="270"/>
      <c r="E46" s="169"/>
      <c r="F46" s="271"/>
      <c r="G46" s="100"/>
      <c r="H46" s="100"/>
      <c r="I46" s="100"/>
      <c r="J46" s="145"/>
      <c r="K46" s="145"/>
      <c r="L46" s="145"/>
      <c r="M46" s="100"/>
      <c r="N46" s="234"/>
      <c r="O46" s="103"/>
      <c r="P46" s="100"/>
      <c r="Q46" s="100"/>
      <c r="R46" s="100"/>
      <c r="S46" s="100"/>
      <c r="T46" s="100"/>
      <c r="U46" s="100"/>
      <c r="V46" s="100"/>
      <c r="W46" s="267"/>
      <c r="X46" s="254"/>
      <c r="Y46" s="255"/>
      <c r="Z46" s="256"/>
      <c r="AA46" s="257"/>
      <c r="AB46" s="257"/>
      <c r="AC46" s="258"/>
      <c r="AD46" s="259"/>
      <c r="AE46" s="260"/>
      <c r="AF46" s="100"/>
      <c r="AG46" s="100"/>
      <c r="AH46" s="100"/>
      <c r="AI46" s="100"/>
      <c r="AJ46" s="100"/>
      <c r="AK46" s="100"/>
    </row>
    <row r="47" spans="2:37" s="161" customFormat="1" ht="27.75" customHeight="1">
      <c r="B47" s="478" t="s">
        <v>6</v>
      </c>
      <c r="C47" s="479"/>
      <c r="D47" s="272" t="s">
        <v>25</v>
      </c>
      <c r="E47" s="272" t="s">
        <v>3</v>
      </c>
      <c r="F47" s="272" t="s">
        <v>2</v>
      </c>
      <c r="H47" s="273"/>
      <c r="I47" s="117"/>
      <c r="J47" s="100"/>
      <c r="K47" s="100"/>
      <c r="L47" s="100"/>
      <c r="M47" s="100"/>
      <c r="N47" s="102"/>
      <c r="O47" s="103"/>
      <c r="P47" s="100"/>
      <c r="Q47" s="100"/>
      <c r="R47" s="100"/>
      <c r="S47" s="100"/>
      <c r="T47" s="100"/>
      <c r="U47" s="100"/>
      <c r="V47" s="100"/>
      <c r="W47" s="274"/>
      <c r="X47" s="254"/>
      <c r="Y47" s="255"/>
      <c r="Z47" s="256"/>
      <c r="AA47" s="257"/>
      <c r="AB47" s="257"/>
      <c r="AC47" s="258"/>
      <c r="AD47" s="259"/>
      <c r="AE47" s="260"/>
      <c r="AF47" s="100"/>
      <c r="AG47" s="100"/>
      <c r="AH47" s="100"/>
      <c r="AI47" s="100"/>
      <c r="AJ47" s="100"/>
      <c r="AK47" s="100"/>
    </row>
    <row r="48" spans="1:37" s="161" customFormat="1" ht="23.25" customHeight="1">
      <c r="A48" s="100"/>
      <c r="B48" s="480" t="s">
        <v>130</v>
      </c>
      <c r="C48" s="481"/>
      <c r="D48" s="275"/>
      <c r="E48" s="276">
        <v>45539</v>
      </c>
      <c r="F48" s="277">
        <v>200000000</v>
      </c>
      <c r="G48" s="203" t="s">
        <v>116</v>
      </c>
      <c r="H48" s="100"/>
      <c r="I48" s="221">
        <f>2024-1959</f>
        <v>65</v>
      </c>
      <c r="J48" s="125"/>
      <c r="K48" s="100"/>
      <c r="L48" s="100"/>
      <c r="M48" s="170"/>
      <c r="N48" s="103"/>
      <c r="O48" s="103"/>
      <c r="P48" s="170"/>
      <c r="Q48" s="170"/>
      <c r="R48" s="170"/>
      <c r="S48" s="170"/>
      <c r="T48" s="100"/>
      <c r="U48" s="100"/>
      <c r="V48" s="100"/>
      <c r="W48" s="274"/>
      <c r="X48" s="254"/>
      <c r="Y48" s="255"/>
      <c r="Z48" s="256"/>
      <c r="AA48" s="257"/>
      <c r="AB48" s="257"/>
      <c r="AC48" s="258"/>
      <c r="AD48" s="259"/>
      <c r="AE48" s="260"/>
      <c r="AF48" s="100"/>
      <c r="AG48" s="100"/>
      <c r="AH48" s="100"/>
      <c r="AI48" s="100"/>
      <c r="AJ48" s="100"/>
      <c r="AK48" s="100"/>
    </row>
    <row r="49" spans="2:37" s="161" customFormat="1" ht="23.25" customHeight="1">
      <c r="B49" s="480" t="s">
        <v>32</v>
      </c>
      <c r="C49" s="481"/>
      <c r="D49" s="275"/>
      <c r="E49" s="278"/>
      <c r="F49" s="279"/>
      <c r="I49" s="145"/>
      <c r="J49" s="253"/>
      <c r="K49" s="100"/>
      <c r="L49" s="100"/>
      <c r="M49" s="100"/>
      <c r="N49" s="103"/>
      <c r="O49" s="103"/>
      <c r="P49" s="100"/>
      <c r="Q49" s="100"/>
      <c r="R49" s="100"/>
      <c r="S49" s="100"/>
      <c r="T49" s="100"/>
      <c r="U49" s="100"/>
      <c r="V49" s="100"/>
      <c r="W49" s="274"/>
      <c r="X49" s="254"/>
      <c r="Y49" s="255"/>
      <c r="Z49" s="256"/>
      <c r="AA49" s="257"/>
      <c r="AB49" s="257"/>
      <c r="AC49" s="258"/>
      <c r="AD49" s="259"/>
      <c r="AE49" s="260"/>
      <c r="AF49" s="100"/>
      <c r="AG49" s="100"/>
      <c r="AH49" s="100"/>
      <c r="AI49" s="100"/>
      <c r="AJ49" s="100"/>
      <c r="AK49" s="100"/>
    </row>
    <row r="50" spans="1:37" s="274" customFormat="1" ht="23.25" customHeight="1">
      <c r="A50" s="161"/>
      <c r="B50" s="482" t="s">
        <v>117</v>
      </c>
      <c r="C50" s="483"/>
      <c r="D50" s="280">
        <v>0.15</v>
      </c>
      <c r="E50" s="276">
        <f>E48+10</f>
        <v>45549</v>
      </c>
      <c r="F50" s="281">
        <f>ROUND(($F$29+$F$30)*D50-F48,0)</f>
        <v>845295259</v>
      </c>
      <c r="G50" s="282" t="s">
        <v>78</v>
      </c>
      <c r="H50" s="161"/>
      <c r="I50" s="145"/>
      <c r="J50" s="125"/>
      <c r="K50" s="100"/>
      <c r="L50" s="100"/>
      <c r="M50" s="100"/>
      <c r="N50" s="103"/>
      <c r="O50" s="103"/>
      <c r="P50" s="100"/>
      <c r="Q50" s="100"/>
      <c r="R50" s="283"/>
      <c r="S50" s="221"/>
      <c r="T50" s="100"/>
      <c r="U50" s="100"/>
      <c r="V50" s="100"/>
      <c r="X50" s="254"/>
      <c r="Y50" s="255"/>
      <c r="Z50" s="256"/>
      <c r="AA50" s="257"/>
      <c r="AB50" s="257"/>
      <c r="AC50" s="258"/>
      <c r="AD50" s="259"/>
      <c r="AE50" s="260"/>
      <c r="AF50" s="100"/>
      <c r="AG50" s="100"/>
      <c r="AH50" s="100"/>
      <c r="AI50" s="100"/>
      <c r="AJ50" s="100"/>
      <c r="AK50" s="100"/>
    </row>
    <row r="51" spans="1:37" s="274" customFormat="1" ht="23.25" customHeight="1">
      <c r="A51" s="161"/>
      <c r="B51" s="472" t="s">
        <v>120</v>
      </c>
      <c r="C51" s="473"/>
      <c r="D51" s="280">
        <v>0.05</v>
      </c>
      <c r="E51" s="284">
        <f>E50</f>
        <v>45549</v>
      </c>
      <c r="F51" s="285">
        <f>ROUND($F$29*D51,0)</f>
        <v>323771880</v>
      </c>
      <c r="H51" s="161"/>
      <c r="I51" s="100"/>
      <c r="J51" s="125"/>
      <c r="K51" s="100"/>
      <c r="L51" s="100"/>
      <c r="M51" s="100"/>
      <c r="N51" s="103"/>
      <c r="O51" s="103"/>
      <c r="P51" s="100"/>
      <c r="Q51" s="100"/>
      <c r="R51" s="100"/>
      <c r="S51" s="145"/>
      <c r="T51" s="100"/>
      <c r="U51" s="100"/>
      <c r="V51" s="100"/>
      <c r="W51" s="100"/>
      <c r="X51" s="254"/>
      <c r="Y51" s="255"/>
      <c r="Z51" s="256"/>
      <c r="AA51" s="257"/>
      <c r="AB51" s="257"/>
      <c r="AC51" s="258"/>
      <c r="AD51" s="259"/>
      <c r="AE51" s="260"/>
      <c r="AF51" s="100"/>
      <c r="AG51" s="100"/>
      <c r="AH51" s="100"/>
      <c r="AI51" s="100"/>
      <c r="AJ51" s="100"/>
      <c r="AK51" s="100"/>
    </row>
    <row r="52" spans="1:31" ht="23.25" customHeight="1">
      <c r="A52" s="274"/>
      <c r="B52" s="482" t="s">
        <v>39</v>
      </c>
      <c r="C52" s="483"/>
      <c r="D52" s="280">
        <v>0.15</v>
      </c>
      <c r="E52" s="465">
        <f>$E$48+30</f>
        <v>45569</v>
      </c>
      <c r="F52" s="281">
        <f>ROUND(($F$29+$F$30)*D52,0)</f>
        <v>1045295259</v>
      </c>
      <c r="G52" s="274"/>
      <c r="H52" s="274"/>
      <c r="J52" s="125"/>
      <c r="M52" s="118"/>
      <c r="O52" s="103"/>
      <c r="R52" s="484"/>
      <c r="S52" s="484"/>
      <c r="X52" s="254"/>
      <c r="Y52" s="255"/>
      <c r="Z52" s="256"/>
      <c r="AA52" s="257"/>
      <c r="AB52" s="257"/>
      <c r="AC52" s="258"/>
      <c r="AD52" s="259"/>
      <c r="AE52" s="260"/>
    </row>
    <row r="53" spans="1:31" ht="23.25" customHeight="1">
      <c r="A53" s="274"/>
      <c r="B53" s="485" t="s">
        <v>40</v>
      </c>
      <c r="C53" s="486"/>
      <c r="D53" s="466">
        <v>0.20</v>
      </c>
      <c r="E53" s="284">
        <f>$E$48+50</f>
        <v>45589</v>
      </c>
      <c r="F53" s="281">
        <f>ROUND(($F$29+$F$30)*D53,0)</f>
        <v>1393727013</v>
      </c>
      <c r="G53" s="274"/>
      <c r="H53" s="274"/>
      <c r="J53" s="125"/>
      <c r="K53" s="137"/>
      <c r="L53" s="137"/>
      <c r="M53" s="118"/>
      <c r="O53" s="103"/>
      <c r="R53" s="286"/>
      <c r="S53" s="286"/>
      <c r="X53" s="254"/>
      <c r="Y53" s="255"/>
      <c r="Z53" s="256"/>
      <c r="AA53" s="257"/>
      <c r="AB53" s="257"/>
      <c r="AC53" s="258"/>
      <c r="AD53" s="259"/>
      <c r="AE53" s="260"/>
    </row>
    <row r="54" spans="1:31" ht="23.25" customHeight="1">
      <c r="A54" s="274"/>
      <c r="B54" s="485" t="s">
        <v>41</v>
      </c>
      <c r="C54" s="486"/>
      <c r="D54" s="466">
        <v>0.20</v>
      </c>
      <c r="E54" s="284">
        <f>$E$48+70</f>
        <v>45609</v>
      </c>
      <c r="F54" s="281">
        <f>ROUND(($F$29+$F$30)*D54,0)</f>
        <v>1393727013</v>
      </c>
      <c r="G54" s="274"/>
      <c r="H54" s="274"/>
      <c r="J54" s="125"/>
      <c r="K54" s="137"/>
      <c r="L54" s="137"/>
      <c r="M54" s="118"/>
      <c r="O54" s="103"/>
      <c r="R54" s="286"/>
      <c r="S54" s="286"/>
      <c r="X54" s="254"/>
      <c r="Y54" s="255"/>
      <c r="Z54" s="256"/>
      <c r="AA54" s="257"/>
      <c r="AB54" s="257"/>
      <c r="AC54" s="258"/>
      <c r="AD54" s="259"/>
      <c r="AE54" s="260"/>
    </row>
    <row r="55" spans="2:31" ht="32.55" customHeight="1">
      <c r="B55" s="291" t="s">
        <v>144</v>
      </c>
      <c r="C55" s="292" t="s">
        <v>70</v>
      </c>
      <c r="D55" s="280">
        <v>0.25</v>
      </c>
      <c r="E55" s="284">
        <v>45657</v>
      </c>
      <c r="F55" s="293">
        <f>ROUND($F$29+$F$30-F48-F50-F51-F52-F53,0)</f>
        <v>3160545652</v>
      </c>
      <c r="G55" s="294"/>
      <c r="I55" s="137"/>
      <c r="J55" s="125"/>
      <c r="M55" s="287"/>
      <c r="N55" s="288"/>
      <c r="O55" s="288"/>
      <c r="P55" s="257"/>
      <c r="Q55" s="257"/>
      <c r="R55" s="289"/>
      <c r="S55" s="290"/>
      <c r="T55" s="260"/>
      <c r="U55" s="161"/>
      <c r="X55" s="254"/>
      <c r="Y55" s="255"/>
      <c r="Z55" s="256"/>
      <c r="AA55" s="257"/>
      <c r="AB55" s="257"/>
      <c r="AC55" s="258"/>
      <c r="AD55" s="259"/>
      <c r="AE55" s="260"/>
    </row>
    <row r="56" spans="2:33" ht="31.05" customHeight="1">
      <c r="B56" s="487" t="s">
        <v>145</v>
      </c>
      <c r="C56" s="488"/>
      <c r="D56" s="280">
        <v>0.05</v>
      </c>
      <c r="E56" s="284">
        <f>EDATE(E55,6)</f>
        <v>45838</v>
      </c>
      <c r="F56" s="281">
        <f>+D56*F29-F51</f>
        <v>0.30000001192092896</v>
      </c>
      <c r="G56" s="294"/>
      <c r="J56" s="125"/>
      <c r="K56" s="137"/>
      <c r="L56" s="137"/>
      <c r="M56" s="287"/>
      <c r="N56" s="295"/>
      <c r="O56" s="288"/>
      <c r="P56" s="257"/>
      <c r="Q56" s="257"/>
      <c r="R56" s="289"/>
      <c r="S56" s="290"/>
      <c r="T56" s="260"/>
      <c r="U56" s="161"/>
      <c r="X56" s="254"/>
      <c r="Y56" s="255"/>
      <c r="Z56" s="256"/>
      <c r="AA56" s="257"/>
      <c r="AB56" s="257"/>
      <c r="AC56" s="258"/>
      <c r="AD56" s="259"/>
      <c r="AE56" s="260"/>
      <c r="AG56" s="274"/>
    </row>
    <row r="57" spans="2:33" ht="33" customHeight="1">
      <c r="B57" s="489" t="s">
        <v>13</v>
      </c>
      <c r="C57" s="490"/>
      <c r="D57" s="296">
        <f>SUM(D50:D55)</f>
        <v>1</v>
      </c>
      <c r="E57" s="297"/>
      <c r="F57" s="298">
        <f>F48+F50+F51+F52+F53+F55</f>
        <v>6968635063</v>
      </c>
      <c r="G57" s="274">
        <f>F28-F57</f>
        <v>0</v>
      </c>
      <c r="H57" s="299"/>
      <c r="M57" s="287"/>
      <c r="N57" s="295"/>
      <c r="O57" s="288"/>
      <c r="P57" s="257"/>
      <c r="Q57" s="257"/>
      <c r="R57" s="289"/>
      <c r="S57" s="290"/>
      <c r="T57" s="260"/>
      <c r="U57" s="161"/>
      <c r="X57" s="254"/>
      <c r="Y57" s="300"/>
      <c r="Z57" s="300"/>
      <c r="AA57" s="301"/>
      <c r="AB57" s="301"/>
      <c r="AC57" s="301"/>
      <c r="AD57" s="254"/>
      <c r="AE57" s="301"/>
      <c r="AG57" s="274"/>
    </row>
    <row r="58" spans="1:33" ht="24" customHeight="1">
      <c r="A58" s="302"/>
      <c r="B58" s="302"/>
      <c r="C58" s="303"/>
      <c r="D58" s="137"/>
      <c r="E58" s="303"/>
      <c r="F58" s="137"/>
      <c r="G58" s="273"/>
      <c r="M58" s="254"/>
      <c r="N58" s="255"/>
      <c r="O58" s="256"/>
      <c r="P58" s="257"/>
      <c r="Q58" s="304"/>
      <c r="R58" s="258"/>
      <c r="S58" s="259"/>
      <c r="T58" s="260"/>
      <c r="U58" s="161"/>
      <c r="X58" s="305"/>
      <c r="Y58" s="306"/>
      <c r="Z58" s="307"/>
      <c r="AA58" s="308"/>
      <c r="AB58" s="309"/>
      <c r="AC58" s="310"/>
      <c r="AE58" s="145"/>
      <c r="AG58" s="274"/>
    </row>
    <row r="59" spans="1:33" ht="24" customHeight="1">
      <c r="A59" s="268">
        <v>11</v>
      </c>
      <c r="B59" s="269" t="s">
        <v>44</v>
      </c>
      <c r="C59" s="270"/>
      <c r="D59" s="270"/>
      <c r="E59" s="169"/>
      <c r="F59" s="311"/>
      <c r="M59" s="254"/>
      <c r="N59" s="255"/>
      <c r="O59" s="256"/>
      <c r="P59" s="257"/>
      <c r="Q59" s="257"/>
      <c r="R59" s="258"/>
      <c r="S59" s="259"/>
      <c r="T59" s="260"/>
      <c r="U59" s="161"/>
      <c r="X59" s="254"/>
      <c r="Y59" s="255"/>
      <c r="Z59" s="256"/>
      <c r="AA59" s="257"/>
      <c r="AB59" s="257"/>
      <c r="AC59" s="258"/>
      <c r="AD59" s="259"/>
      <c r="AE59" s="260"/>
      <c r="AG59" s="145"/>
    </row>
    <row r="60" spans="1:33" ht="29.55" customHeight="1">
      <c r="A60" s="161"/>
      <c r="B60" s="478" t="s">
        <v>6</v>
      </c>
      <c r="C60" s="479"/>
      <c r="D60" s="272" t="s">
        <v>25</v>
      </c>
      <c r="E60" s="272" t="s">
        <v>3</v>
      </c>
      <c r="F60" s="272" t="s">
        <v>2</v>
      </c>
      <c r="G60" s="272" t="s">
        <v>45</v>
      </c>
      <c r="H60" s="439" t="s">
        <v>46</v>
      </c>
      <c r="M60" s="254"/>
      <c r="N60" s="255"/>
      <c r="O60" s="256"/>
      <c r="P60" s="257"/>
      <c r="Q60" s="257"/>
      <c r="R60" s="258"/>
      <c r="S60" s="259"/>
      <c r="T60" s="260"/>
      <c r="U60" s="161"/>
      <c r="X60" s="254"/>
      <c r="Y60" s="300"/>
      <c r="Z60" s="300"/>
      <c r="AA60" s="301"/>
      <c r="AB60" s="301"/>
      <c r="AC60" s="301"/>
      <c r="AD60" s="254"/>
      <c r="AE60" s="301"/>
      <c r="AG60" s="145"/>
    </row>
    <row r="61" spans="1:33" ht="24.75" customHeight="1">
      <c r="A61" s="161"/>
      <c r="B61" s="480" t="s">
        <v>130</v>
      </c>
      <c r="C61" s="481"/>
      <c r="D61" s="275"/>
      <c r="E61" s="312">
        <f>E48</f>
        <v>45539</v>
      </c>
      <c r="F61" s="277">
        <f>F48</f>
        <v>200000000</v>
      </c>
      <c r="G61" s="433">
        <f>+F61</f>
        <v>200000000</v>
      </c>
      <c r="H61" s="279"/>
      <c r="J61" s="125"/>
      <c r="M61" s="255"/>
      <c r="N61" s="256"/>
      <c r="O61" s="257"/>
      <c r="P61" s="257"/>
      <c r="Q61" s="258"/>
      <c r="R61" s="259"/>
      <c r="S61" s="260"/>
      <c r="X61" s="305"/>
      <c r="Y61" s="306"/>
      <c r="Z61" s="307"/>
      <c r="AA61" s="308"/>
      <c r="AB61" s="309"/>
      <c r="AC61" s="310"/>
      <c r="AE61" s="145"/>
      <c r="AG61" s="145"/>
    </row>
    <row r="62" spans="1:39" ht="24.75" customHeight="1">
      <c r="A62" s="161"/>
      <c r="B62" s="491" t="s">
        <v>32</v>
      </c>
      <c r="C62" s="492"/>
      <c r="D62" s="313"/>
      <c r="E62" s="284"/>
      <c r="F62" s="279"/>
      <c r="G62" s="279"/>
      <c r="H62" s="279"/>
      <c r="J62" s="184"/>
      <c r="M62" s="255"/>
      <c r="N62" s="256"/>
      <c r="O62" s="257"/>
      <c r="P62" s="257"/>
      <c r="Q62" s="258"/>
      <c r="R62" s="259"/>
      <c r="S62" s="260"/>
      <c r="Y62" s="234"/>
      <c r="Z62" s="103"/>
      <c r="AA62" s="145"/>
      <c r="AB62" s="145"/>
      <c r="AC62" s="145"/>
      <c r="AD62" s="184"/>
      <c r="AE62" s="145"/>
      <c r="AG62" s="145"/>
      <c r="AM62" s="229"/>
    </row>
    <row r="63" spans="2:19" ht="24.75" customHeight="1">
      <c r="B63" s="482" t="s">
        <v>117</v>
      </c>
      <c r="C63" s="483"/>
      <c r="D63" s="313">
        <v>0.15</v>
      </c>
      <c r="E63" s="312">
        <f>E50</f>
        <v>45549</v>
      </c>
      <c r="F63" s="281">
        <f>ROUND(($F$29+$F$30)*D63-F61,0)</f>
        <v>845295259</v>
      </c>
      <c r="G63" s="279">
        <f>+F63</f>
        <v>845295259</v>
      </c>
      <c r="H63" s="279"/>
      <c r="J63" s="187"/>
      <c r="M63" s="255"/>
      <c r="N63" s="256"/>
      <c r="O63" s="257"/>
      <c r="P63" s="257"/>
      <c r="Q63" s="258"/>
      <c r="R63" s="259"/>
      <c r="S63" s="260"/>
    </row>
    <row r="64" spans="2:19" ht="24.75" customHeight="1">
      <c r="B64" s="493" t="s">
        <v>121</v>
      </c>
      <c r="C64" s="494"/>
      <c r="D64" s="313">
        <v>0.05</v>
      </c>
      <c r="E64" s="312">
        <f>E63</f>
        <v>45549</v>
      </c>
      <c r="F64" s="314">
        <f>$F$29*$D$64</f>
        <v>323771880.30000001</v>
      </c>
      <c r="G64" s="285">
        <f>+F64</f>
        <v>323771880.30000001</v>
      </c>
      <c r="H64" s="281"/>
      <c r="J64" s="187"/>
      <c r="M64" s="255"/>
      <c r="N64" s="256"/>
      <c r="O64" s="257"/>
      <c r="P64" s="257"/>
      <c r="Q64" s="258"/>
      <c r="R64" s="259"/>
      <c r="S64" s="260"/>
    </row>
    <row r="65" spans="1:19" ht="24.75" customHeight="1">
      <c r="A65" s="274"/>
      <c r="B65" s="482" t="s">
        <v>88</v>
      </c>
      <c r="C65" s="483"/>
      <c r="D65" s="313">
        <v>0.70</v>
      </c>
      <c r="E65" s="312">
        <f>E63+15</f>
        <v>45564</v>
      </c>
      <c r="F65" s="281">
        <f>($F$29+$F$30)*D65</f>
        <v>4878044544.0999994</v>
      </c>
      <c r="G65" s="279"/>
      <c r="H65" s="279">
        <f>+F65</f>
        <v>4878044544.0999994</v>
      </c>
      <c r="J65" s="187"/>
      <c r="M65" s="255"/>
      <c r="N65" s="256"/>
      <c r="O65" s="257"/>
      <c r="P65" s="257"/>
      <c r="Q65" s="258"/>
      <c r="R65" s="259"/>
      <c r="S65" s="260"/>
    </row>
    <row r="66" spans="1:19" ht="24.75" customHeight="1">
      <c r="A66" s="274"/>
      <c r="B66" s="487" t="s">
        <v>86</v>
      </c>
      <c r="C66" s="495"/>
      <c r="D66" s="313">
        <v>0.10</v>
      </c>
      <c r="E66" s="312">
        <f>E65</f>
        <v>45564</v>
      </c>
      <c r="F66" s="281">
        <f>($F$29+$F$30)*D66</f>
        <v>696863506.30000007</v>
      </c>
      <c r="G66" s="279">
        <f>+F66</f>
        <v>696863506.30000007</v>
      </c>
      <c r="H66" s="279"/>
      <c r="J66" s="187"/>
      <c r="M66" s="255"/>
      <c r="N66" s="256"/>
      <c r="O66" s="257"/>
      <c r="P66" s="257"/>
      <c r="Q66" s="258"/>
      <c r="R66" s="259"/>
      <c r="S66" s="260"/>
    </row>
    <row r="67" spans="2:18" ht="40.95" customHeight="1">
      <c r="B67" s="291" t="s">
        <v>71</v>
      </c>
      <c r="C67" s="292" t="s">
        <v>74</v>
      </c>
      <c r="D67" s="313"/>
      <c r="E67" s="312">
        <v>45657</v>
      </c>
      <c r="F67" s="279">
        <f>+F30*D68</f>
        <v>24659872.850000001</v>
      </c>
      <c r="G67" s="281">
        <f>+F67</f>
        <v>24659872.850000001</v>
      </c>
      <c r="H67" s="281"/>
      <c r="J67" s="187"/>
      <c r="M67" s="100"/>
      <c r="N67" s="100"/>
      <c r="R67" s="100"/>
    </row>
    <row r="68" spans="2:18" ht="29.55" customHeight="1">
      <c r="B68" s="487" t="s">
        <v>87</v>
      </c>
      <c r="C68" s="488"/>
      <c r="D68" s="313">
        <v>0.05</v>
      </c>
      <c r="E68" s="312">
        <f>EDATE(E67,6)</f>
        <v>45838</v>
      </c>
      <c r="F68" s="281">
        <f>$F$29*$D$64-F64</f>
        <v>0</v>
      </c>
      <c r="G68" s="281">
        <f>+F68</f>
        <v>0</v>
      </c>
      <c r="H68" s="279"/>
      <c r="J68" s="187"/>
      <c r="M68" s="100"/>
      <c r="N68" s="100"/>
      <c r="R68" s="100"/>
    </row>
    <row r="69" spans="2:18" ht="30" customHeight="1">
      <c r="B69" s="489" t="s">
        <v>13</v>
      </c>
      <c r="C69" s="490"/>
      <c r="D69" s="296">
        <f>SUM(D63:D66)</f>
        <v>0.99999999999999989</v>
      </c>
      <c r="E69" s="297"/>
      <c r="F69" s="315">
        <f>ROUND(SUM(F61:F68),0)</f>
        <v>6968635063</v>
      </c>
      <c r="G69" s="315">
        <f>ROUND(SUM(G61:G68),0)</f>
        <v>2090590518</v>
      </c>
      <c r="H69" s="298">
        <f>ROUND(SUM(H61:H68),0)</f>
        <v>4878044544</v>
      </c>
      <c r="M69" s="100"/>
      <c r="N69" s="100"/>
      <c r="R69" s="100"/>
    </row>
    <row r="70" spans="1:18" ht="19.5" customHeight="1">
      <c r="A70" s="302"/>
      <c r="B70" s="302"/>
      <c r="C70" s="303"/>
      <c r="D70" s="137"/>
      <c r="E70" s="303"/>
      <c r="F70" s="438">
        <f>F69-F29-F30</f>
        <v>0</v>
      </c>
      <c r="G70" s="316"/>
      <c r="H70" s="316">
        <f>+H69/($F$29+$F$30)</f>
        <v>0.69999999998564999</v>
      </c>
      <c r="M70" s="100"/>
      <c r="N70" s="100"/>
      <c r="R70" s="100"/>
    </row>
    <row r="71" spans="1:18" ht="19.5" customHeight="1">
      <c r="A71" s="317">
        <v>12</v>
      </c>
      <c r="B71" s="318" t="s">
        <v>122</v>
      </c>
      <c r="C71" s="303"/>
      <c r="D71" s="319"/>
      <c r="E71" s="303"/>
      <c r="F71" s="316"/>
      <c r="G71" s="316"/>
      <c r="H71" s="316"/>
      <c r="M71" s="100"/>
      <c r="N71" s="100"/>
      <c r="R71" s="100"/>
    </row>
    <row r="72" spans="1:18" ht="28.5" customHeight="1">
      <c r="A72" s="302"/>
      <c r="B72" s="478" t="s">
        <v>6</v>
      </c>
      <c r="C72" s="479"/>
      <c r="D72" s="272" t="s">
        <v>25</v>
      </c>
      <c r="E72" s="272" t="s">
        <v>3</v>
      </c>
      <c r="F72" s="272" t="s">
        <v>2</v>
      </c>
      <c r="G72" s="316"/>
      <c r="H72" s="316"/>
      <c r="M72" s="100"/>
      <c r="N72" s="100"/>
      <c r="R72" s="100"/>
    </row>
    <row r="73" spans="1:18" ht="25.95" customHeight="1">
      <c r="A73" s="302"/>
      <c r="B73" s="480" t="s">
        <v>130</v>
      </c>
      <c r="C73" s="481"/>
      <c r="D73" s="275"/>
      <c r="E73" s="312">
        <f>E48</f>
        <v>45539</v>
      </c>
      <c r="F73" s="279">
        <f>$F$48</f>
        <v>200000000</v>
      </c>
      <c r="G73" s="316"/>
      <c r="H73" s="316"/>
      <c r="M73" s="100"/>
      <c r="N73" s="100"/>
      <c r="R73" s="100"/>
    </row>
    <row r="74" spans="1:18" ht="25.5" customHeight="1">
      <c r="A74" s="302"/>
      <c r="B74" s="480" t="s">
        <v>32</v>
      </c>
      <c r="C74" s="481"/>
      <c r="D74" s="275"/>
      <c r="E74" s="284"/>
      <c r="F74" s="279"/>
      <c r="G74" s="316"/>
      <c r="H74" s="316"/>
      <c r="M74" s="100"/>
      <c r="N74" s="100"/>
      <c r="R74" s="100"/>
    </row>
    <row r="75" spans="1:18" ht="23.55" customHeight="1">
      <c r="A75" s="302"/>
      <c r="B75" s="482" t="s">
        <v>117</v>
      </c>
      <c r="C75" s="483"/>
      <c r="D75" s="320">
        <v>0.15</v>
      </c>
      <c r="E75" s="312">
        <f>E50</f>
        <v>45549</v>
      </c>
      <c r="F75" s="281">
        <f>ROUND(($F$29+$F$30)*D75-F73,0)</f>
        <v>845295259</v>
      </c>
      <c r="G75" s="434">
        <f>F73+F75</f>
        <v>1045295259</v>
      </c>
      <c r="H75" s="316"/>
      <c r="M75" s="100"/>
      <c r="N75" s="100"/>
      <c r="R75" s="100"/>
    </row>
    <row r="76" spans="1:18" ht="26.55" customHeight="1">
      <c r="A76" s="302"/>
      <c r="B76" s="472" t="s">
        <v>120</v>
      </c>
      <c r="C76" s="473"/>
      <c r="D76" s="280">
        <v>0.05</v>
      </c>
      <c r="E76" s="284">
        <f>E75</f>
        <v>45549</v>
      </c>
      <c r="F76" s="285">
        <f>ROUND($F$29*D76,0)</f>
        <v>323771880</v>
      </c>
      <c r="G76" s="316"/>
      <c r="H76" s="316"/>
      <c r="M76" s="100"/>
      <c r="N76" s="100"/>
      <c r="R76" s="100"/>
    </row>
    <row r="77" spans="1:18" ht="37.05" customHeight="1">
      <c r="A77" s="302"/>
      <c r="B77" s="487" t="s">
        <v>124</v>
      </c>
      <c r="C77" s="488"/>
      <c r="D77" s="320">
        <v>0.80</v>
      </c>
      <c r="E77" s="312">
        <f>E75+15</f>
        <v>45564</v>
      </c>
      <c r="F77" s="281">
        <f>ROUND($F$28-F73-F75-F76,0)</f>
        <v>5599567924</v>
      </c>
      <c r="G77" s="316"/>
      <c r="H77" s="316"/>
      <c r="M77" s="100"/>
      <c r="N77" s="100"/>
      <c r="R77" s="100"/>
    </row>
    <row r="78" spans="1:18" ht="33.45" customHeight="1">
      <c r="A78" s="302"/>
      <c r="B78" s="487" t="s">
        <v>126</v>
      </c>
      <c r="C78" s="488"/>
      <c r="D78" s="320">
        <v>0.05</v>
      </c>
      <c r="E78" s="312">
        <f>F44</f>
        <v>45838</v>
      </c>
      <c r="F78" s="281">
        <v>0</v>
      </c>
      <c r="G78" s="316"/>
      <c r="H78" s="316"/>
      <c r="M78" s="100"/>
      <c r="N78" s="100"/>
      <c r="R78" s="100"/>
    </row>
    <row r="79" spans="1:18" ht="33" customHeight="1">
      <c r="A79" s="302"/>
      <c r="B79" s="489" t="s">
        <v>13</v>
      </c>
      <c r="C79" s="490"/>
      <c r="D79" s="296">
        <v>1</v>
      </c>
      <c r="E79" s="321"/>
      <c r="F79" s="322">
        <f>ROUND(SUM(F73:F78),0)</f>
        <v>6968635063</v>
      </c>
      <c r="G79" s="316"/>
      <c r="H79" s="316"/>
      <c r="M79" s="100"/>
      <c r="N79" s="100"/>
      <c r="R79" s="100"/>
    </row>
    <row r="80" spans="6:19" ht="30" customHeight="1">
      <c r="F80" s="151" t="b">
        <f>ROUND(F79,0)=ROUND(F29+F30,0)</f>
        <v>1</v>
      </c>
      <c r="M80" s="109" t="s">
        <v>66</v>
      </c>
      <c r="O80" s="103"/>
      <c r="R80" s="323">
        <f>IF(F10=2,8%,0)</f>
        <v>0</v>
      </c>
      <c r="S80" s="324"/>
    </row>
    <row r="81" spans="8:24" ht="18.45" customHeight="1">
      <c r="H81" s="305"/>
      <c r="I81" s="305"/>
      <c r="M81" s="325" t="s">
        <v>15</v>
      </c>
      <c r="N81" s="326" t="s">
        <v>16</v>
      </c>
      <c r="O81" s="326" t="s">
        <v>8</v>
      </c>
      <c r="P81" s="327" t="s">
        <v>17</v>
      </c>
      <c r="Q81" s="328" t="s">
        <v>99</v>
      </c>
      <c r="R81" s="329" t="s">
        <v>19</v>
      </c>
      <c r="S81" s="330" t="s">
        <v>20</v>
      </c>
      <c r="T81" s="331" t="s">
        <v>24</v>
      </c>
      <c r="U81" s="332" t="s">
        <v>95</v>
      </c>
      <c r="V81" s="328" t="s">
        <v>96</v>
      </c>
      <c r="W81" s="328" t="s">
        <v>97</v>
      </c>
      <c r="X81" s="328" t="s">
        <v>98</v>
      </c>
    </row>
    <row r="82" spans="13:24" ht="19.5" customHeight="1">
      <c r="M82" s="333" t="s">
        <v>67</v>
      </c>
      <c r="N82" s="334">
        <f>E48</f>
        <v>45539</v>
      </c>
      <c r="O82" s="335">
        <f>N82</f>
        <v>45539</v>
      </c>
      <c r="P82" s="336"/>
      <c r="Q82" s="336">
        <f>$F$48</f>
        <v>200000000</v>
      </c>
      <c r="R82" s="337"/>
      <c r="S82" s="338"/>
      <c r="T82" s="339">
        <f>Q82-Q82*(1/(1+S82)^P82)</f>
        <v>0</v>
      </c>
      <c r="U82" s="340">
        <v>300000000</v>
      </c>
      <c r="V82" s="341"/>
      <c r="W82" s="341"/>
      <c r="X82" s="341"/>
    </row>
    <row r="83" spans="1:24" ht="13.8">
      <c r="A83" s="184" t="s">
        <v>64</v>
      </c>
      <c r="M83" s="342" t="str">
        <f>+B63</f>
        <v>Lần 2 - Ngay khi ký HĐMB</v>
      </c>
      <c r="N83" s="343">
        <f>$E$50</f>
        <v>45549</v>
      </c>
      <c r="O83" s="344"/>
      <c r="P83" s="345">
        <f>IF(OR(O83&gt;=N83,O83=""),0,N83-O83)</f>
        <v>0</v>
      </c>
      <c r="Q83" s="345">
        <f>$F$50</f>
        <v>845295259</v>
      </c>
      <c r="R83" s="346">
        <f>+$R$80</f>
        <v>0</v>
      </c>
      <c r="S83" s="347">
        <f>ROUNDDOWN($R$80/365,7)</f>
        <v>0</v>
      </c>
      <c r="T83" s="348">
        <f>Q83-Q83*(1/(1+S83)^P83)</f>
        <v>0</v>
      </c>
      <c r="U83" s="349"/>
      <c r="V83" s="350">
        <f t="shared" si="1" ref="V83:V110">U83*(1+S83)^P83-U83</f>
        <v>0</v>
      </c>
      <c r="W83" s="350">
        <f t="shared" si="2" ref="W83:W110">U83+V83</f>
        <v>0</v>
      </c>
      <c r="X83" s="350">
        <f>$Q$83-SUM($U$83:U83)-SUM($V$83:V83)</f>
        <v>845295259</v>
      </c>
    </row>
    <row r="84" spans="1:24" ht="21.75" customHeight="1">
      <c r="A84" s="351" t="s">
        <v>110</v>
      </c>
      <c r="M84" s="352" t="str">
        <f>+M83</f>
        <v>Lần 2 - Ngay khi ký HĐMB</v>
      </c>
      <c r="N84" s="353">
        <f>N83</f>
        <v>45549</v>
      </c>
      <c r="O84" s="354"/>
      <c r="P84" s="355">
        <f t="shared" si="3" ref="P84:P98">IF(OR(O84&gt;=N84,O84=""),0,N84-O84)</f>
        <v>0</v>
      </c>
      <c r="Q84" s="355"/>
      <c r="R84" s="356">
        <f t="shared" si="4" ref="R84:S99">+R83</f>
        <v>0</v>
      </c>
      <c r="S84" s="357">
        <f t="shared" si="4"/>
        <v>0</v>
      </c>
      <c r="T84" s="358">
        <f t="shared" si="5" ref="T84:T110">Q84-Q84*(1/(1+S84)^P84)</f>
        <v>0</v>
      </c>
      <c r="U84" s="359">
        <f>X83/(1+S84)^P84</f>
        <v>845295259</v>
      </c>
      <c r="V84" s="360">
        <f t="shared" si="1"/>
        <v>0</v>
      </c>
      <c r="W84" s="360">
        <f t="shared" si="2"/>
        <v>845295259</v>
      </c>
      <c r="X84" s="360">
        <f>$Q$83-SUM($U$83:U84)-SUM($V$83:V84)</f>
        <v>0</v>
      </c>
    </row>
    <row r="85" spans="1:24" ht="21.75" customHeight="1">
      <c r="A85" s="361" t="s">
        <v>111</v>
      </c>
      <c r="M85" s="352" t="str">
        <f>+M84</f>
        <v>Lần 2 - Ngay khi ký HĐMB</v>
      </c>
      <c r="N85" s="353">
        <f>N84</f>
        <v>45549</v>
      </c>
      <c r="O85" s="354"/>
      <c r="P85" s="355">
        <f t="shared" si="3"/>
        <v>0</v>
      </c>
      <c r="Q85" s="355"/>
      <c r="R85" s="356">
        <f t="shared" si="4"/>
        <v>0</v>
      </c>
      <c r="S85" s="357">
        <f t="shared" si="4"/>
        <v>0</v>
      </c>
      <c r="T85" s="358">
        <f t="shared" si="5"/>
        <v>0</v>
      </c>
      <c r="U85" s="359">
        <f>X84/(1+S85)^P85</f>
        <v>0</v>
      </c>
      <c r="V85" s="360">
        <f t="shared" si="1"/>
        <v>0</v>
      </c>
      <c r="W85" s="360">
        <f t="shared" si="2"/>
        <v>0</v>
      </c>
      <c r="X85" s="360">
        <f>$Q$83-SUM($U$83:U85)-SUM($V$83:V85)</f>
        <v>0</v>
      </c>
    </row>
    <row r="86" spans="1:24" ht="21.75" customHeight="1">
      <c r="A86" s="361" t="s">
        <v>113</v>
      </c>
      <c r="G86" s="362"/>
      <c r="M86" s="352" t="str">
        <f>+M85</f>
        <v>Lần 2 - Ngay khi ký HĐMB</v>
      </c>
      <c r="N86" s="363">
        <f>N85</f>
        <v>45549</v>
      </c>
      <c r="O86" s="364"/>
      <c r="P86" s="365">
        <f t="shared" si="3"/>
        <v>0</v>
      </c>
      <c r="Q86" s="365"/>
      <c r="R86" s="366">
        <f t="shared" si="4"/>
        <v>0</v>
      </c>
      <c r="S86" s="367">
        <f t="shared" si="4"/>
        <v>0</v>
      </c>
      <c r="T86" s="368">
        <f t="shared" si="5"/>
        <v>0</v>
      </c>
      <c r="U86" s="359">
        <f>X85/(1+S86)^P86</f>
        <v>0</v>
      </c>
      <c r="V86" s="369">
        <f t="shared" si="1"/>
        <v>0</v>
      </c>
      <c r="W86" s="369">
        <f t="shared" si="2"/>
        <v>0</v>
      </c>
      <c r="X86" s="369">
        <f>$Q$83-SUM($U$83:U86)-SUM($V$83:V86)</f>
        <v>0</v>
      </c>
    </row>
    <row r="87" spans="1:24" ht="21.75" customHeight="1">
      <c r="A87" s="361" t="s">
        <v>112</v>
      </c>
      <c r="M87" s="370" t="str">
        <f>+B52</f>
        <v>Lần 3 - HĐMB</v>
      </c>
      <c r="N87" s="371">
        <f>$E$52</f>
        <v>45569</v>
      </c>
      <c r="O87" s="344">
        <v>45309</v>
      </c>
      <c r="P87" s="372">
        <f t="shared" si="3"/>
        <v>260</v>
      </c>
      <c r="Q87" s="372">
        <f>+F52</f>
        <v>1045295259</v>
      </c>
      <c r="R87" s="373">
        <f t="shared" si="4"/>
        <v>0</v>
      </c>
      <c r="S87" s="374">
        <f t="shared" si="4"/>
        <v>0</v>
      </c>
      <c r="T87" s="375">
        <f>Q87-Q87*(1/(1+S87)^P87)</f>
        <v>0</v>
      </c>
      <c r="U87" s="349"/>
      <c r="V87" s="376">
        <f t="shared" si="1"/>
        <v>0</v>
      </c>
      <c r="W87" s="376">
        <f t="shared" si="2"/>
        <v>0</v>
      </c>
      <c r="X87" s="376">
        <f>$Q$87-SUM($U$87:U87)-SUM($V$87:V87)</f>
        <v>1045295259</v>
      </c>
    </row>
    <row r="88" spans="1:24" ht="21.75" customHeight="1">
      <c r="A88" s="377" t="s">
        <v>21</v>
      </c>
      <c r="M88" s="378" t="str">
        <f>+M87</f>
        <v>Lần 3 - HĐMB</v>
      </c>
      <c r="N88" s="379">
        <f>N87</f>
        <v>45569</v>
      </c>
      <c r="O88" s="354"/>
      <c r="P88" s="380">
        <f t="shared" si="3"/>
        <v>0</v>
      </c>
      <c r="Q88" s="380"/>
      <c r="R88" s="381">
        <f t="shared" si="4"/>
        <v>0</v>
      </c>
      <c r="S88" s="382">
        <f t="shared" si="4"/>
        <v>0</v>
      </c>
      <c r="T88" s="383">
        <f t="shared" si="5"/>
        <v>0</v>
      </c>
      <c r="U88" s="359">
        <f>X87/(1+S88)^P88</f>
        <v>1045295259</v>
      </c>
      <c r="V88" s="376">
        <f t="shared" si="1"/>
        <v>0</v>
      </c>
      <c r="W88" s="376">
        <f t="shared" si="2"/>
        <v>1045295259</v>
      </c>
      <c r="X88" s="376">
        <f>$Q$87-SUM($U$87:U88)-SUM($V$87:V88)</f>
        <v>0</v>
      </c>
    </row>
    <row r="89" spans="2:24" ht="21.75" customHeight="1">
      <c r="B89" s="351"/>
      <c r="C89" s="351"/>
      <c r="D89" s="184"/>
      <c r="M89" s="378" t="str">
        <f>+M88</f>
        <v>Lần 3 - HĐMB</v>
      </c>
      <c r="N89" s="379">
        <f>N88</f>
        <v>45569</v>
      </c>
      <c r="O89" s="354"/>
      <c r="P89" s="380">
        <f t="shared" si="3"/>
        <v>0</v>
      </c>
      <c r="Q89" s="380"/>
      <c r="R89" s="381">
        <f t="shared" si="4"/>
        <v>0</v>
      </c>
      <c r="S89" s="382">
        <f t="shared" si="4"/>
        <v>0</v>
      </c>
      <c r="T89" s="383">
        <f t="shared" si="5"/>
        <v>0</v>
      </c>
      <c r="U89" s="359">
        <f>X88/(1+S89)^P89</f>
        <v>0</v>
      </c>
      <c r="V89" s="376">
        <f t="shared" si="1"/>
        <v>0</v>
      </c>
      <c r="W89" s="376">
        <f t="shared" si="2"/>
        <v>0</v>
      </c>
      <c r="X89" s="376">
        <f>$Q$87-SUM($U$87:U89)-SUM($V$87:V89)</f>
        <v>0</v>
      </c>
    </row>
    <row r="90" spans="1:24" ht="21.75" customHeight="1">
      <c r="A90" s="496" t="s">
        <v>22</v>
      </c>
      <c r="B90" s="496"/>
      <c r="C90" s="496"/>
      <c r="D90" s="496"/>
      <c r="E90" s="496"/>
      <c r="F90" s="496"/>
      <c r="M90" s="378" t="str">
        <f>+M89</f>
        <v>Lần 3 - HĐMB</v>
      </c>
      <c r="N90" s="379">
        <f>N89</f>
        <v>45569</v>
      </c>
      <c r="O90" s="364"/>
      <c r="P90" s="384">
        <f t="shared" si="3"/>
        <v>0</v>
      </c>
      <c r="Q90" s="384"/>
      <c r="R90" s="385">
        <f t="shared" si="4"/>
        <v>0</v>
      </c>
      <c r="S90" s="386">
        <f t="shared" si="4"/>
        <v>0</v>
      </c>
      <c r="T90" s="387">
        <f t="shared" si="5"/>
        <v>0</v>
      </c>
      <c r="U90" s="359">
        <f>X89/(1+S90)^P90</f>
        <v>0</v>
      </c>
      <c r="V90" s="376">
        <f t="shared" si="1"/>
        <v>0</v>
      </c>
      <c r="W90" s="376">
        <f t="shared" si="2"/>
        <v>0</v>
      </c>
      <c r="X90" s="376">
        <f>$Q$87-SUM($U$87:U90)-SUM($V$87:V90)</f>
        <v>0</v>
      </c>
    </row>
    <row r="91" spans="1:24" ht="21.75" customHeight="1">
      <c r="A91" s="496"/>
      <c r="B91" s="496"/>
      <c r="C91" s="496"/>
      <c r="D91" s="496"/>
      <c r="E91" s="496"/>
      <c r="F91" s="496"/>
      <c r="M91" s="342" t="str">
        <f>+B53</f>
        <v>Lần 4 - HĐMB</v>
      </c>
      <c r="N91" s="343">
        <f>$E$53</f>
        <v>45589</v>
      </c>
      <c r="O91" s="344"/>
      <c r="P91" s="345">
        <f t="shared" si="3"/>
        <v>0</v>
      </c>
      <c r="Q91" s="345">
        <f>$F$53</f>
        <v>1393727013</v>
      </c>
      <c r="R91" s="388">
        <f t="shared" si="4"/>
        <v>0</v>
      </c>
      <c r="S91" s="347">
        <f t="shared" si="4"/>
        <v>0</v>
      </c>
      <c r="T91" s="348">
        <f>Q91-Q91*(1/(1+S91)^P91)</f>
        <v>0</v>
      </c>
      <c r="U91" s="349">
        <v>1000000000</v>
      </c>
      <c r="V91" s="350">
        <f t="shared" si="1"/>
        <v>0</v>
      </c>
      <c r="W91" s="350">
        <f t="shared" si="2"/>
        <v>1000000000</v>
      </c>
      <c r="X91" s="350">
        <f>$Q$91-SUM($U$91:U91)-SUM($V$91:V91)</f>
        <v>393727013</v>
      </c>
    </row>
    <row r="92" spans="2:24" ht="19.5" customHeight="1">
      <c r="B92" s="184"/>
      <c r="C92" s="184"/>
      <c r="D92" s="389"/>
      <c r="M92" s="352" t="str">
        <f>+M91</f>
        <v>Lần 4 - HĐMB</v>
      </c>
      <c r="N92" s="353">
        <f>N91</f>
        <v>45589</v>
      </c>
      <c r="O92" s="354"/>
      <c r="P92" s="355">
        <f t="shared" si="3"/>
        <v>0</v>
      </c>
      <c r="Q92" s="355"/>
      <c r="R92" s="356">
        <f t="shared" si="4"/>
        <v>0</v>
      </c>
      <c r="S92" s="357">
        <f t="shared" si="4"/>
        <v>0</v>
      </c>
      <c r="T92" s="358">
        <f t="shared" si="5"/>
        <v>0</v>
      </c>
      <c r="U92" s="359">
        <f>X91/(1+S92)^P92</f>
        <v>393727013</v>
      </c>
      <c r="V92" s="360">
        <f t="shared" si="1"/>
        <v>0</v>
      </c>
      <c r="W92" s="360">
        <f t="shared" si="2"/>
        <v>393727013</v>
      </c>
      <c r="X92" s="360">
        <f>$Q$91-SUM($U$91:U92)-SUM($V$91:V92)</f>
        <v>0</v>
      </c>
    </row>
    <row r="93" spans="2:24" ht="19.5" customHeight="1">
      <c r="B93" s="390"/>
      <c r="C93" s="390"/>
      <c r="D93" s="390"/>
      <c r="M93" s="352" t="str">
        <f>+M92</f>
        <v>Lần 4 - HĐMB</v>
      </c>
      <c r="N93" s="353">
        <f>N92</f>
        <v>45589</v>
      </c>
      <c r="O93" s="354"/>
      <c r="P93" s="355">
        <f t="shared" si="3"/>
        <v>0</v>
      </c>
      <c r="Q93" s="355"/>
      <c r="R93" s="356">
        <f t="shared" si="4"/>
        <v>0</v>
      </c>
      <c r="S93" s="357">
        <f t="shared" si="4"/>
        <v>0</v>
      </c>
      <c r="T93" s="358">
        <f t="shared" si="5"/>
        <v>0</v>
      </c>
      <c r="U93" s="359">
        <f>X92/(1+S93)^P93</f>
        <v>0</v>
      </c>
      <c r="V93" s="360">
        <f t="shared" si="1"/>
        <v>0</v>
      </c>
      <c r="W93" s="360">
        <f t="shared" si="2"/>
        <v>0</v>
      </c>
      <c r="X93" s="360">
        <f>$Q$91-SUM($U$91:U93)-SUM($V$91:V93)</f>
        <v>0</v>
      </c>
    </row>
    <row r="94" spans="2:24" ht="19.5" customHeight="1">
      <c r="B94" s="390"/>
      <c r="C94" s="390"/>
      <c r="D94" s="390"/>
      <c r="L94" s="391"/>
      <c r="M94" s="352" t="str">
        <f>+M93</f>
        <v>Lần 4 - HĐMB</v>
      </c>
      <c r="N94" s="363">
        <f>N93</f>
        <v>45589</v>
      </c>
      <c r="O94" s="364"/>
      <c r="P94" s="365">
        <f t="shared" si="3"/>
        <v>0</v>
      </c>
      <c r="Q94" s="365"/>
      <c r="R94" s="366">
        <f t="shared" si="4"/>
        <v>0</v>
      </c>
      <c r="S94" s="367">
        <f t="shared" si="4"/>
        <v>0</v>
      </c>
      <c r="T94" s="368">
        <f t="shared" si="5"/>
        <v>0</v>
      </c>
      <c r="U94" s="359">
        <f>X93/(1+S94)^P94</f>
        <v>0</v>
      </c>
      <c r="V94" s="369">
        <f t="shared" si="1"/>
        <v>0</v>
      </c>
      <c r="W94" s="369">
        <f t="shared" si="2"/>
        <v>0</v>
      </c>
      <c r="X94" s="360">
        <f>$Q$91-SUM($U$91:U94)-SUM($V$91:V94)</f>
        <v>0</v>
      </c>
    </row>
    <row r="95" spans="2:24" ht="19.5" customHeight="1">
      <c r="B95" s="390"/>
      <c r="C95" s="390"/>
      <c r="D95" s="390"/>
      <c r="M95" s="370" t="e">
        <f>+#REF!</f>
        <v>#REF!</v>
      </c>
      <c r="N95" s="371" t="e">
        <f>#REF!</f>
        <v>#REF!</v>
      </c>
      <c r="O95" s="344"/>
      <c r="P95" s="372" t="e">
        <f>IF(N95="",0,IF(OR(O95&gt;=N95,O95=""),0,N95-O95))</f>
        <v>#REF!</v>
      </c>
      <c r="Q95" s="372" t="e">
        <f>#REF!</f>
        <v>#REF!</v>
      </c>
      <c r="R95" s="373">
        <f t="shared" si="4"/>
        <v>0</v>
      </c>
      <c r="S95" s="374">
        <f t="shared" si="4"/>
        <v>0</v>
      </c>
      <c r="T95" s="375" t="e">
        <f>Q95-Q95*(1/(1+S95)^P95)</f>
        <v>#REF!</v>
      </c>
      <c r="U95" s="349">
        <v>1000000000</v>
      </c>
      <c r="V95" s="392" t="e">
        <f t="shared" si="1"/>
        <v>#REF!</v>
      </c>
      <c r="W95" s="392" t="e">
        <f t="shared" si="2"/>
        <v>#REF!</v>
      </c>
      <c r="X95" s="392" t="e">
        <f>$Q$95-SUM($U$95:U95)-SUM($V$95:V95)</f>
        <v>#REF!</v>
      </c>
    </row>
    <row r="96" spans="13:24" ht="19.5" customHeight="1">
      <c r="M96" s="378" t="e">
        <f>+M95</f>
        <v>#REF!</v>
      </c>
      <c r="N96" s="379" t="e">
        <f>N95</f>
        <v>#REF!</v>
      </c>
      <c r="O96" s="354"/>
      <c r="P96" s="380" t="e">
        <f t="shared" si="3"/>
        <v>#REF!</v>
      </c>
      <c r="Q96" s="380"/>
      <c r="R96" s="381">
        <f t="shared" si="4"/>
        <v>0</v>
      </c>
      <c r="S96" s="382">
        <f t="shared" si="4"/>
        <v>0</v>
      </c>
      <c r="T96" s="383" t="e">
        <f t="shared" si="5"/>
        <v>#REF!</v>
      </c>
      <c r="U96" s="359" t="e">
        <f>X95/(1+S96)^P96</f>
        <v>#REF!</v>
      </c>
      <c r="V96" s="376" t="e">
        <f t="shared" si="1"/>
        <v>#REF!</v>
      </c>
      <c r="W96" s="376" t="e">
        <f t="shared" si="2"/>
        <v>#REF!</v>
      </c>
      <c r="X96" s="376" t="e">
        <f>$Q$95-SUM($U$95:U96)-SUM($V$95:V96)</f>
        <v>#REF!</v>
      </c>
    </row>
    <row r="97" spans="1:24" ht="19.5" customHeight="1">
      <c r="A97" s="390"/>
      <c r="M97" s="378" t="e">
        <f>+M96</f>
        <v>#REF!</v>
      </c>
      <c r="N97" s="379" t="e">
        <f>N96</f>
        <v>#REF!</v>
      </c>
      <c r="O97" s="393"/>
      <c r="P97" s="380" t="e">
        <f t="shared" si="3"/>
        <v>#REF!</v>
      </c>
      <c r="Q97" s="380"/>
      <c r="R97" s="381">
        <f t="shared" si="4"/>
        <v>0</v>
      </c>
      <c r="S97" s="382">
        <f t="shared" si="4"/>
        <v>0</v>
      </c>
      <c r="T97" s="383" t="e">
        <f t="shared" si="5"/>
        <v>#REF!</v>
      </c>
      <c r="U97" s="359" t="e">
        <f>X96/(1+S97)^P97</f>
        <v>#REF!</v>
      </c>
      <c r="V97" s="376" t="e">
        <f t="shared" si="1"/>
        <v>#REF!</v>
      </c>
      <c r="W97" s="376" t="e">
        <f t="shared" si="2"/>
        <v>#REF!</v>
      </c>
      <c r="X97" s="376" t="e">
        <f>$Q$95-SUM($U$95:U97)-SUM($V$95:V97)</f>
        <v>#REF!</v>
      </c>
    </row>
    <row r="98" spans="1:24" ht="19.5" customHeight="1">
      <c r="A98" s="390"/>
      <c r="M98" s="378" t="e">
        <f>+M97</f>
        <v>#REF!</v>
      </c>
      <c r="N98" s="394" t="e">
        <f>N97</f>
        <v>#REF!</v>
      </c>
      <c r="O98" s="395"/>
      <c r="P98" s="384" t="e">
        <f t="shared" si="3"/>
        <v>#REF!</v>
      </c>
      <c r="Q98" s="384"/>
      <c r="R98" s="385">
        <f t="shared" si="4"/>
        <v>0</v>
      </c>
      <c r="S98" s="386">
        <f t="shared" si="4"/>
        <v>0</v>
      </c>
      <c r="T98" s="387" t="e">
        <f t="shared" si="5"/>
        <v>#REF!</v>
      </c>
      <c r="U98" s="359" t="e">
        <f>X97/(1+S98)^P98</f>
        <v>#REF!</v>
      </c>
      <c r="V98" s="396" t="e">
        <f t="shared" si="1"/>
        <v>#REF!</v>
      </c>
      <c r="W98" s="396" t="e">
        <f t="shared" si="2"/>
        <v>#REF!</v>
      </c>
      <c r="X98" s="396" t="e">
        <f>$Q$95-SUM($U$95:U98)-SUM($V$95:V98)</f>
        <v>#REF!</v>
      </c>
    </row>
    <row r="99" spans="13:24" ht="17.25" customHeight="1">
      <c r="M99" s="342" t="e">
        <f>+#REF!</f>
        <v>#REF!</v>
      </c>
      <c r="N99" s="343" t="e">
        <f>#REF!</f>
        <v>#REF!</v>
      </c>
      <c r="O99" s="344"/>
      <c r="P99" s="345" t="e">
        <f>IF(N99="",0,IF(OR(O99&gt;=N99,O99=""),0,N99-O99))</f>
        <v>#REF!</v>
      </c>
      <c r="Q99" s="345" t="e">
        <f>#REF!</f>
        <v>#REF!</v>
      </c>
      <c r="R99" s="388">
        <f t="shared" si="4"/>
        <v>0</v>
      </c>
      <c r="S99" s="347">
        <f t="shared" si="4"/>
        <v>0</v>
      </c>
      <c r="T99" s="348" t="e">
        <f t="shared" si="5"/>
        <v>#REF!</v>
      </c>
      <c r="U99" s="349">
        <v>1000000000</v>
      </c>
      <c r="V99" s="350" t="e">
        <f t="shared" si="1"/>
        <v>#REF!</v>
      </c>
      <c r="W99" s="350" t="e">
        <f t="shared" si="2"/>
        <v>#REF!</v>
      </c>
      <c r="X99" s="350" t="e">
        <f>$Q$99-SUM($U$99:U99)-SUM($V$99:V99)</f>
        <v>#REF!</v>
      </c>
    </row>
    <row r="100" spans="13:24" ht="17.25" customHeight="1">
      <c r="M100" s="352" t="e">
        <f>+M99</f>
        <v>#REF!</v>
      </c>
      <c r="N100" s="353" t="e">
        <f>N99</f>
        <v>#REF!</v>
      </c>
      <c r="O100" s="354"/>
      <c r="P100" s="355" t="e">
        <f>IF(OR(O100&gt;=N100,O100=""),0,N100-O100)</f>
        <v>#REF!</v>
      </c>
      <c r="Q100" s="355"/>
      <c r="R100" s="356">
        <f t="shared" si="6" ref="R100:S110">+R99</f>
        <v>0</v>
      </c>
      <c r="S100" s="357">
        <f t="shared" si="6"/>
        <v>0</v>
      </c>
      <c r="T100" s="358" t="e">
        <f t="shared" si="5"/>
        <v>#REF!</v>
      </c>
      <c r="U100" s="359" t="e">
        <f>X99/(1+S100)^P100</f>
        <v>#REF!</v>
      </c>
      <c r="V100" s="360" t="e">
        <f t="shared" si="1"/>
        <v>#REF!</v>
      </c>
      <c r="W100" s="360" t="e">
        <f t="shared" si="2"/>
        <v>#REF!</v>
      </c>
      <c r="X100" s="360" t="e">
        <f>$Q$99-SUM($U$99:U100)-SUM($V$99:V100)</f>
        <v>#REF!</v>
      </c>
    </row>
    <row r="101" spans="13:24" ht="17.25" customHeight="1">
      <c r="M101" s="352" t="e">
        <f>+M100</f>
        <v>#REF!</v>
      </c>
      <c r="N101" s="353" t="e">
        <f>N100</f>
        <v>#REF!</v>
      </c>
      <c r="O101" s="393"/>
      <c r="P101" s="355" t="e">
        <f>IF(OR(O101&gt;=N101,O101=""),0,N101-O101)</f>
        <v>#REF!</v>
      </c>
      <c r="Q101" s="355"/>
      <c r="R101" s="356">
        <f t="shared" si="6"/>
        <v>0</v>
      </c>
      <c r="S101" s="357">
        <f t="shared" si="6"/>
        <v>0</v>
      </c>
      <c r="T101" s="358" t="e">
        <f t="shared" si="5"/>
        <v>#REF!</v>
      </c>
      <c r="U101" s="359" t="e">
        <f>X100/(1+S101)^P101</f>
        <v>#REF!</v>
      </c>
      <c r="V101" s="360" t="e">
        <f t="shared" si="1"/>
        <v>#REF!</v>
      </c>
      <c r="W101" s="360" t="e">
        <f t="shared" si="2"/>
        <v>#REF!</v>
      </c>
      <c r="X101" s="360" t="e">
        <f>$Q$99-SUM($U$99:U101)-SUM($V$99:V101)</f>
        <v>#REF!</v>
      </c>
    </row>
    <row r="102" spans="13:24" ht="17.25" customHeight="1">
      <c r="M102" s="352" t="e">
        <f>+M101</f>
        <v>#REF!</v>
      </c>
      <c r="N102" s="353" t="e">
        <f>N101</f>
        <v>#REF!</v>
      </c>
      <c r="O102" s="393"/>
      <c r="P102" s="355" t="e">
        <f>IF(OR(O102&gt;=N102,O102=""),0,N102-O102)</f>
        <v>#REF!</v>
      </c>
      <c r="Q102" s="355"/>
      <c r="R102" s="366">
        <f t="shared" si="6"/>
        <v>0</v>
      </c>
      <c r="S102" s="357">
        <f t="shared" si="6"/>
        <v>0</v>
      </c>
      <c r="T102" s="358" t="e">
        <f t="shared" si="5"/>
        <v>#REF!</v>
      </c>
      <c r="U102" s="359" t="e">
        <f>X101/(1+S102)^P102</f>
        <v>#REF!</v>
      </c>
      <c r="V102" s="369" t="e">
        <f t="shared" si="1"/>
        <v>#REF!</v>
      </c>
      <c r="W102" s="369" t="e">
        <f t="shared" si="2"/>
        <v>#REF!</v>
      </c>
      <c r="X102" s="369" t="e">
        <f>$Q$99-SUM($U$99:U102)-SUM($V$99:V102)</f>
        <v>#REF!</v>
      </c>
    </row>
    <row r="103" spans="13:24" ht="17.25" customHeight="1">
      <c r="M103" s="370" t="e">
        <f>+#REF!</f>
        <v>#REF!</v>
      </c>
      <c r="N103" s="371" t="e">
        <f>#REF!</f>
        <v>#REF!</v>
      </c>
      <c r="O103" s="397"/>
      <c r="P103" s="372" t="e">
        <f t="shared" si="7" ref="P103:P110">IF(OR(O103&gt;=N103,O103=""),0,N103-O103)</f>
        <v>#REF!</v>
      </c>
      <c r="Q103" s="372" t="e">
        <f>#REF!</f>
        <v>#REF!</v>
      </c>
      <c r="R103" s="381">
        <f t="shared" si="6"/>
        <v>0</v>
      </c>
      <c r="S103" s="374">
        <f t="shared" si="6"/>
        <v>0</v>
      </c>
      <c r="T103" s="398" t="e">
        <f t="shared" si="5"/>
        <v>#REF!</v>
      </c>
      <c r="U103" s="399">
        <v>1000000000</v>
      </c>
      <c r="V103" s="392" t="e">
        <f t="shared" si="1"/>
        <v>#REF!</v>
      </c>
      <c r="W103" s="392" t="e">
        <f t="shared" si="2"/>
        <v>#REF!</v>
      </c>
      <c r="X103" s="392" t="e">
        <f>$Q$103-SUM($U$103:U103)-SUM($V$103:V103)</f>
        <v>#REF!</v>
      </c>
    </row>
    <row r="104" spans="13:24" ht="17.25" customHeight="1">
      <c r="M104" s="378" t="e">
        <f>+M103</f>
        <v>#REF!</v>
      </c>
      <c r="N104" s="379" t="e">
        <f>#REF!</f>
        <v>#REF!</v>
      </c>
      <c r="O104" s="354"/>
      <c r="P104" s="380" t="e">
        <f t="shared" si="7"/>
        <v>#REF!</v>
      </c>
      <c r="Q104" s="380"/>
      <c r="R104" s="381">
        <f t="shared" si="6"/>
        <v>0</v>
      </c>
      <c r="S104" s="382">
        <f t="shared" si="6"/>
        <v>0</v>
      </c>
      <c r="T104" s="400" t="e">
        <f t="shared" si="5"/>
        <v>#REF!</v>
      </c>
      <c r="U104" s="359" t="e">
        <f>X103/(1+S104)^P104</f>
        <v>#REF!</v>
      </c>
      <c r="V104" s="376" t="e">
        <f t="shared" si="1"/>
        <v>#REF!</v>
      </c>
      <c r="W104" s="376" t="e">
        <f t="shared" si="2"/>
        <v>#REF!</v>
      </c>
      <c r="X104" s="376" t="e">
        <f>$Q$103-SUM($U$103:U104)-SUM($V$103:V104)</f>
        <v>#REF!</v>
      </c>
    </row>
    <row r="105" spans="13:24" ht="17.25" customHeight="1">
      <c r="M105" s="378" t="e">
        <f>+M104</f>
        <v>#REF!</v>
      </c>
      <c r="N105" s="379" t="e">
        <f>#REF!</f>
        <v>#REF!</v>
      </c>
      <c r="O105" s="393"/>
      <c r="P105" s="380" t="e">
        <f t="shared" si="7"/>
        <v>#REF!</v>
      </c>
      <c r="Q105" s="380"/>
      <c r="R105" s="381">
        <f t="shared" si="6"/>
        <v>0</v>
      </c>
      <c r="S105" s="382">
        <f t="shared" si="6"/>
        <v>0</v>
      </c>
      <c r="T105" s="400" t="e">
        <f t="shared" si="5"/>
        <v>#REF!</v>
      </c>
      <c r="U105" s="359" t="e">
        <f>X104/(1+S105)^P105</f>
        <v>#REF!</v>
      </c>
      <c r="V105" s="376" t="e">
        <f t="shared" si="1"/>
        <v>#REF!</v>
      </c>
      <c r="W105" s="376" t="e">
        <f t="shared" si="2"/>
        <v>#REF!</v>
      </c>
      <c r="X105" s="376" t="e">
        <f>$Q$103-SUM($U$103:U105)-SUM($V$103:V105)</f>
        <v>#REF!</v>
      </c>
    </row>
    <row r="106" spans="13:24" ht="17.25" customHeight="1">
      <c r="M106" s="401" t="e">
        <f>+M105</f>
        <v>#REF!</v>
      </c>
      <c r="N106" s="394" t="e">
        <f>#REF!</f>
        <v>#REF!</v>
      </c>
      <c r="O106" s="395"/>
      <c r="P106" s="384" t="e">
        <f t="shared" si="7"/>
        <v>#REF!</v>
      </c>
      <c r="Q106" s="384"/>
      <c r="R106" s="385">
        <f t="shared" si="6"/>
        <v>0</v>
      </c>
      <c r="S106" s="382">
        <f t="shared" si="6"/>
        <v>0</v>
      </c>
      <c r="T106" s="400" t="e">
        <f t="shared" si="5"/>
        <v>#REF!</v>
      </c>
      <c r="U106" s="359" t="e">
        <f>X105/(1+S106)^P106</f>
        <v>#REF!</v>
      </c>
      <c r="V106" s="396" t="e">
        <f t="shared" si="1"/>
        <v>#REF!</v>
      </c>
      <c r="W106" s="396" t="e">
        <f t="shared" si="2"/>
        <v>#REF!</v>
      </c>
      <c r="X106" s="376" t="e">
        <f>$Q$103-SUM($U$103:U106)-SUM($V$103:V106)</f>
        <v>#REF!</v>
      </c>
    </row>
    <row r="107" spans="13:24" ht="17.25" customHeight="1">
      <c r="M107" s="342" t="str">
        <f>+B55</f>
        <v>Lần 6 -Theo thông báo nhận bàn giao nhà</v>
      </c>
      <c r="N107" s="343">
        <f>$E$55</f>
        <v>45657</v>
      </c>
      <c r="O107" s="397"/>
      <c r="P107" s="345">
        <f t="shared" si="7"/>
        <v>0</v>
      </c>
      <c r="Q107" s="345">
        <f>+F55</f>
        <v>3160545652</v>
      </c>
      <c r="R107" s="388">
        <f t="shared" si="6"/>
        <v>0</v>
      </c>
      <c r="S107" s="347">
        <f t="shared" si="6"/>
        <v>0</v>
      </c>
      <c r="T107" s="402">
        <f t="shared" si="5"/>
        <v>0</v>
      </c>
      <c r="U107" s="399">
        <v>1000000000</v>
      </c>
      <c r="V107" s="360">
        <f t="shared" si="1"/>
        <v>0</v>
      </c>
      <c r="W107" s="360">
        <f t="shared" si="2"/>
        <v>1000000000</v>
      </c>
      <c r="X107" s="350">
        <f>$Q$107-SUM($U$107:U107)-SUM($V$107:V107)</f>
        <v>2160545652</v>
      </c>
    </row>
    <row r="108" spans="13:24" ht="17.25" customHeight="1">
      <c r="M108" s="352" t="str">
        <f>+M107</f>
        <v>Lần 6 -Theo thông báo nhận bàn giao nhà</v>
      </c>
      <c r="N108" s="353">
        <f>$E$55</f>
        <v>45657</v>
      </c>
      <c r="O108" s="354"/>
      <c r="P108" s="355">
        <f t="shared" si="7"/>
        <v>0</v>
      </c>
      <c r="Q108" s="355"/>
      <c r="R108" s="356">
        <f t="shared" si="6"/>
        <v>0</v>
      </c>
      <c r="S108" s="357">
        <f t="shared" si="6"/>
        <v>0</v>
      </c>
      <c r="T108" s="403">
        <f t="shared" si="5"/>
        <v>0</v>
      </c>
      <c r="U108" s="359">
        <f>X107/(1+S108)^P108</f>
        <v>2160545652</v>
      </c>
      <c r="V108" s="360">
        <f t="shared" si="1"/>
        <v>0</v>
      </c>
      <c r="W108" s="360">
        <f t="shared" si="2"/>
        <v>2160545652</v>
      </c>
      <c r="X108" s="360">
        <f>$Q$107-SUM($U$107:U108)-SUM($V$107:V108)</f>
        <v>0</v>
      </c>
    </row>
    <row r="109" spans="13:24" ht="17.25" customHeight="1">
      <c r="M109" s="352" t="str">
        <f>+M108</f>
        <v>Lần 6 -Theo thông báo nhận bàn giao nhà</v>
      </c>
      <c r="N109" s="353">
        <f>$E$55</f>
        <v>45657</v>
      </c>
      <c r="O109" s="393"/>
      <c r="P109" s="355">
        <f t="shared" si="7"/>
        <v>0</v>
      </c>
      <c r="Q109" s="355"/>
      <c r="R109" s="356">
        <f t="shared" si="6"/>
        <v>0</v>
      </c>
      <c r="S109" s="357">
        <f t="shared" si="6"/>
        <v>0</v>
      </c>
      <c r="T109" s="403">
        <f t="shared" si="5"/>
        <v>0</v>
      </c>
      <c r="U109" s="359">
        <f>X108/(1+S109)^P109</f>
        <v>0</v>
      </c>
      <c r="V109" s="360">
        <f t="shared" si="1"/>
        <v>0</v>
      </c>
      <c r="W109" s="360">
        <f t="shared" si="2"/>
        <v>0</v>
      </c>
      <c r="X109" s="360">
        <f>$Q$107-SUM($U$107:U109)-SUM($V$107:V109)</f>
        <v>0</v>
      </c>
    </row>
    <row r="110" spans="13:24" ht="17.25" customHeight="1">
      <c r="M110" s="404" t="str">
        <f>+M109</f>
        <v>Lần 6 -Theo thông báo nhận bàn giao nhà</v>
      </c>
      <c r="N110" s="363">
        <f>$E$55</f>
        <v>45657</v>
      </c>
      <c r="O110" s="395"/>
      <c r="P110" s="365">
        <f t="shared" si="7"/>
        <v>0</v>
      </c>
      <c r="Q110" s="365"/>
      <c r="R110" s="366">
        <f t="shared" si="6"/>
        <v>0</v>
      </c>
      <c r="S110" s="367">
        <f t="shared" si="6"/>
        <v>0</v>
      </c>
      <c r="T110" s="405">
        <f t="shared" si="5"/>
        <v>0</v>
      </c>
      <c r="U110" s="359">
        <f>X109/(1+S110)^P110</f>
        <v>0</v>
      </c>
      <c r="V110" s="360">
        <f t="shared" si="1"/>
        <v>0</v>
      </c>
      <c r="W110" s="360">
        <f t="shared" si="2"/>
        <v>0</v>
      </c>
      <c r="X110" s="369">
        <f>$Q$107-SUM($U$107:U110)-SUM($V$107:V110)</f>
        <v>0</v>
      </c>
    </row>
    <row r="111" spans="13:24" ht="17.25" customHeight="1">
      <c r="M111" s="406" t="s">
        <v>13</v>
      </c>
      <c r="N111" s="407"/>
      <c r="O111" s="407"/>
      <c r="P111" s="408"/>
      <c r="Q111" s="408" t="e">
        <f>SUM(Q82:Q110)</f>
        <v>#REF!</v>
      </c>
      <c r="R111" s="408"/>
      <c r="S111" s="409"/>
      <c r="T111" s="410" t="e">
        <f>SUM(T82:T110)</f>
        <v>#REF!</v>
      </c>
      <c r="U111" s="410" t="e">
        <f>SUM(U82:U110)</f>
        <v>#REF!</v>
      </c>
      <c r="V111" s="410" t="e">
        <f>SUM(V82:V110)</f>
        <v>#REF!</v>
      </c>
      <c r="W111" s="410" t="e">
        <f>SUM(W82:W110)</f>
        <v>#REF!</v>
      </c>
      <c r="X111" s="410" t="e">
        <f>SUM(X82:X110)</f>
        <v>#REF!</v>
      </c>
    </row>
    <row r="112" spans="13:23" ht="17.25" customHeight="1">
      <c r="M112" s="305"/>
      <c r="N112" s="411"/>
      <c r="O112" s="412"/>
      <c r="P112" s="413"/>
      <c r="Q112" s="414" t="e">
        <f>ROUND(Q111,0)=ROUND(F29*0.95+F30,0)</f>
        <v>#REF!</v>
      </c>
      <c r="R112" s="415"/>
      <c r="W112" s="109" t="e">
        <f>V111=F31+F34</f>
        <v>#REF!</v>
      </c>
    </row>
    <row r="113" spans="13:19" ht="17.25" customHeight="1">
      <c r="M113" s="100"/>
      <c r="N113" s="102"/>
      <c r="O113" s="103"/>
      <c r="R113" s="164"/>
      <c r="S113" s="161"/>
    </row>
    <row r="114" spans="13:21" ht="17.25" customHeight="1">
      <c r="M114" s="99" t="s">
        <v>63</v>
      </c>
      <c r="N114" s="416"/>
      <c r="O114" s="416"/>
      <c r="P114" s="417"/>
      <c r="Q114" s="418"/>
      <c r="R114" s="418"/>
      <c r="S114" s="419">
        <v>0.12</v>
      </c>
      <c r="T114" s="420"/>
      <c r="U114" s="125"/>
    </row>
    <row r="115" spans="13:21" ht="41.4">
      <c r="M115" s="421" t="s">
        <v>15</v>
      </c>
      <c r="N115" s="422" t="s">
        <v>16</v>
      </c>
      <c r="O115" s="422" t="s">
        <v>8</v>
      </c>
      <c r="P115" s="423" t="s">
        <v>17</v>
      </c>
      <c r="Q115" s="423" t="s">
        <v>50</v>
      </c>
      <c r="R115" s="423" t="s">
        <v>18</v>
      </c>
      <c r="S115" s="421" t="s">
        <v>62</v>
      </c>
      <c r="T115" s="421" t="s">
        <v>20</v>
      </c>
      <c r="U115" s="424" t="s">
        <v>49</v>
      </c>
    </row>
    <row r="116" spans="13:21" ht="41.4">
      <c r="M116" s="425" t="str">
        <f>+B51</f>
        <v>Lần 2 - TTĐC đảm bảo HĐMB-5% giá trị nhà ở chưa VAT</v>
      </c>
      <c r="N116" s="426">
        <f>$E$56</f>
        <v>45838</v>
      </c>
      <c r="O116" s="427">
        <f>+E51</f>
        <v>45549</v>
      </c>
      <c r="P116" s="428">
        <f>IF(OR(O116&gt;=N116,O116=""),0,N116-O116)</f>
        <v>289</v>
      </c>
      <c r="Q116" s="428">
        <f>+F51</f>
        <v>323771880</v>
      </c>
      <c r="R116" s="429">
        <f>Q116</f>
        <v>323771880</v>
      </c>
      <c r="S116" s="430">
        <f>S114</f>
        <v>0.12</v>
      </c>
      <c r="T116" s="431">
        <f>S116/365</f>
        <v>0.00032876712328767124</v>
      </c>
      <c r="U116" s="432">
        <f>R116*T116*P116</f>
        <v>30762763.831232876</v>
      </c>
    </row>
  </sheetData>
  <sheetProtection autoFilter="0"/>
  <protectedRanges>
    <protectedRange sqref="F11:F12 F26 F14:F15 U7 I47 F18" name="Range1"/>
    <protectedRange sqref="Q87:R110 Q83:Q86 O83:O110" name="Range1_2"/>
    <protectedRange sqref="F23:F24" name="Range1_1"/>
    <protectedRange sqref="AB59:AC59 Z59 AC50:AC51 AB52:AC56 Z50:Z56" name="Range1_2_1_1"/>
    <protectedRange sqref="F21" name="Range1_1_1"/>
    <protectedRange sqref="F25" name="Range1_1_2"/>
    <protectedRange sqref="F22" name="Range1_1_3"/>
  </protectedRanges>
  <mergeCells count="43">
    <mergeCell ref="A90:F91"/>
    <mergeCell ref="B60:C60"/>
    <mergeCell ref="B76:C76"/>
    <mergeCell ref="B77:C77"/>
    <mergeCell ref="B78:C78"/>
    <mergeCell ref="B79:C79"/>
    <mergeCell ref="B74:C74"/>
    <mergeCell ref="B75:C75"/>
    <mergeCell ref="B61:C61"/>
    <mergeCell ref="B62:C62"/>
    <mergeCell ref="B63:C63"/>
    <mergeCell ref="B64:C64"/>
    <mergeCell ref="B65:C65"/>
    <mergeCell ref="B66:C66"/>
    <mergeCell ref="B68:C68"/>
    <mergeCell ref="B69:C69"/>
    <mergeCell ref="B72:C72"/>
    <mergeCell ref="B73:C73"/>
    <mergeCell ref="B52:C52"/>
    <mergeCell ref="R52:S52"/>
    <mergeCell ref="B53:C53"/>
    <mergeCell ref="B56:C56"/>
    <mergeCell ref="B57:C57"/>
    <mergeCell ref="B54:C54"/>
    <mergeCell ref="B51:C51"/>
    <mergeCell ref="G8:H8"/>
    <mergeCell ref="G9:H9"/>
    <mergeCell ref="D10:E10"/>
    <mergeCell ref="G20:H20"/>
    <mergeCell ref="B21:C21"/>
    <mergeCell ref="D21:E21"/>
    <mergeCell ref="G21:H21"/>
    <mergeCell ref="G22:H22"/>
    <mergeCell ref="B47:C47"/>
    <mergeCell ref="B48:C48"/>
    <mergeCell ref="B49:C49"/>
    <mergeCell ref="B50:C50"/>
    <mergeCell ref="G7:H7"/>
    <mergeCell ref="A3:F3"/>
    <mergeCell ref="A4:F4"/>
    <mergeCell ref="A5:F5"/>
    <mergeCell ref="C6:D6"/>
    <mergeCell ref="C7:D7"/>
  </mergeCells>
  <conditionalFormatting sqref="E70:E75 E77:E79">
    <cfRule type="expression" priority="67" dxfId="309">
      <formula>PTG_CSBH05!#REF!=1</formula>
    </cfRule>
  </conditionalFormatting>
  <conditionalFormatting sqref="F46">
    <cfRule type="cellIs" priority="86" dxfId="309" operator="equal">
      <formula>"KIỂM TRA LẠI"</formula>
    </cfRule>
  </conditionalFormatting>
  <conditionalFormatting sqref="F59">
    <cfRule type="cellIs" priority="68" dxfId="309" operator="equal">
      <formula>"KIỂM TRA LẠI"</formula>
    </cfRule>
  </conditionalFormatting>
  <conditionalFormatting sqref="G27">
    <cfRule type="cellIs" priority="81" dxfId="309" operator="equal">
      <formula>"KIỂM TRA LẠI"</formula>
    </cfRule>
  </conditionalFormatting>
  <conditionalFormatting sqref="L36:L37 Y44:AC45 M55:R60 M61:Q66 P87:P98">
    <cfRule type="expression" priority="83" dxfId="309">
      <formula>PTG_CSBH05!#REF!=1</formula>
    </cfRule>
  </conditionalFormatting>
  <conditionalFormatting sqref="M62:M66">
    <cfRule type="expression" priority="33" dxfId="309">
      <formula>PTG_CSBH05!#REF!=1</formula>
    </cfRule>
  </conditionalFormatting>
  <conditionalFormatting sqref="M87:N87 M88:O90 M91:N91 M92:O94 M95:N95 M96:O98">
    <cfRule type="expression" priority="84" dxfId="309">
      <formula>PTG_CSBH05!#REF!=1</formula>
    </cfRule>
  </conditionalFormatting>
  <conditionalFormatting sqref="M99:N100 M101:O103 M104:N104 M105:O107 M108:N108 M109:O110">
    <cfRule type="expression" priority="13" dxfId="309">
      <formula>PTG_CSBH05!#REF!=1</formula>
    </cfRule>
  </conditionalFormatting>
  <conditionalFormatting sqref="M116:N116">
    <cfRule type="expression" priority="65" dxfId="309">
      <formula>PTG_CSBH05!#REF!=1</formula>
    </cfRule>
  </conditionalFormatting>
  <conditionalFormatting sqref="M82:R82">
    <cfRule type="expression" priority="46" dxfId="309">
      <formula>PTG_CSBH05!#REF!=1</formula>
    </cfRule>
  </conditionalFormatting>
  <conditionalFormatting sqref="M115:S115 P116:S116">
    <cfRule type="expression" priority="66" dxfId="309">
      <formula>PTG_CSBH05!#REF!=1</formula>
    </cfRule>
  </conditionalFormatting>
  <conditionalFormatting sqref="N62:O66">
    <cfRule type="expression" priority="35" dxfId="309">
      <formula>PTG_CSBH05!#REF!=1</formula>
    </cfRule>
  </conditionalFormatting>
  <conditionalFormatting sqref="O87">
    <cfRule type="expression" priority="77" dxfId="309">
      <formula>PTG_CSBH05!#REF!=1</formula>
    </cfRule>
  </conditionalFormatting>
  <conditionalFormatting sqref="O91">
    <cfRule type="expression" priority="76" dxfId="309">
      <formula>PTG_CSBH05!#REF!=1</formula>
    </cfRule>
  </conditionalFormatting>
  <conditionalFormatting sqref="O95">
    <cfRule type="expression" priority="75" dxfId="309">
      <formula>PTG_CSBH05!#REF!=1</formula>
    </cfRule>
  </conditionalFormatting>
  <conditionalFormatting sqref="O99">
    <cfRule type="expression" priority="9" dxfId="309">
      <formula>PTG_CSBH05!#REF!=1</formula>
    </cfRule>
  </conditionalFormatting>
  <conditionalFormatting sqref="O100">
    <cfRule type="expression" priority="3" dxfId="309">
      <formula>PTG_CSBH05!#REF!=1</formula>
    </cfRule>
  </conditionalFormatting>
  <conditionalFormatting sqref="O104">
    <cfRule type="expression" priority="2" dxfId="309">
      <formula>PTG_CSBH05!#REF!=1</formula>
    </cfRule>
  </conditionalFormatting>
  <conditionalFormatting sqref="O108">
    <cfRule type="expression" priority="1" dxfId="309">
      <formula>PTG_CSBH05!#REF!=1</formula>
    </cfRule>
  </conditionalFormatting>
  <conditionalFormatting sqref="O116">
    <cfRule type="expression" priority="64" dxfId="309">
      <formula>PTG_CSBH05!#REF!=1</formula>
    </cfRule>
  </conditionalFormatting>
  <conditionalFormatting sqref="P62:P66">
    <cfRule type="expression" priority="60" dxfId="309">
      <formula>PTG_CSBH05!#REF!=1</formula>
    </cfRule>
  </conditionalFormatting>
  <conditionalFormatting sqref="P99:P110">
    <cfRule type="expression" priority="12" dxfId="309">
      <formula>PTG_CSBH05!#REF!=1</formula>
    </cfRule>
  </conditionalFormatting>
  <conditionalFormatting sqref="Q62:Q66">
    <cfRule type="expression" priority="62" dxfId="309">
      <formula>PTG_CSBH05!#REF!=1</formula>
    </cfRule>
  </conditionalFormatting>
  <conditionalFormatting sqref="Q81">
    <cfRule type="expression" priority="4" dxfId="309">
      <formula>PTG_CSBH05!#REF!=1</formula>
    </cfRule>
  </conditionalFormatting>
  <conditionalFormatting sqref="Q87">
    <cfRule type="expression" priority="70" dxfId="309">
      <formula>PTG_CSBH05!#REF!=1</formula>
    </cfRule>
  </conditionalFormatting>
  <conditionalFormatting sqref="Q88:Q90 Q92:Q94 Q96:Q98">
    <cfRule type="expression" priority="82" dxfId="309">
      <formula>PTG_CSBH05!#REF!=1</formula>
    </cfRule>
  </conditionalFormatting>
  <conditionalFormatting sqref="Q91">
    <cfRule type="expression" priority="69" dxfId="309">
      <formula>PTG_CSBH05!#REF!=1</formula>
    </cfRule>
  </conditionalFormatting>
  <conditionalFormatting sqref="Q95">
    <cfRule type="expression" priority="45" dxfId="309">
      <formula>PTG_CSBH05!#REF!=1</formula>
    </cfRule>
  </conditionalFormatting>
  <conditionalFormatting sqref="Q99">
    <cfRule type="expression" priority="8" dxfId="309">
      <formula>PTG_CSBH05!#REF!=1</formula>
    </cfRule>
  </conditionalFormatting>
  <conditionalFormatting sqref="Q100:Q102 Q104:R110">
    <cfRule type="expression" priority="11" dxfId="309">
      <formula>PTG_CSBH05!#REF!=1</formula>
    </cfRule>
  </conditionalFormatting>
  <conditionalFormatting sqref="Q103">
    <cfRule type="expression" priority="7" dxfId="309">
      <formula>PTG_CSBH05!#REF!=1</formula>
    </cfRule>
  </conditionalFormatting>
  <conditionalFormatting sqref="R87:R90">
    <cfRule type="expression" priority="80" dxfId="309">
      <formula>PTG_CSBH05!#REF!=1</formula>
    </cfRule>
  </conditionalFormatting>
  <conditionalFormatting sqref="R91:R94">
    <cfRule type="expression" priority="79" dxfId="309">
      <formula>PTG_CSBH05!#REF!=1</formula>
    </cfRule>
  </conditionalFormatting>
  <conditionalFormatting sqref="R95:R98">
    <cfRule type="expression" priority="78" dxfId="309">
      <formula>PTG_CSBH05!#REF!=1</formula>
    </cfRule>
  </conditionalFormatting>
  <conditionalFormatting sqref="R99:R103">
    <cfRule type="expression" priority="10" dxfId="309">
      <formula>PTG_CSBH05!#REF!=1</formula>
    </cfRule>
  </conditionalFormatting>
  <conditionalFormatting sqref="U7 W45:W46 H47:I47 H57 A58:C58 E58 G58 A70:C75 A76 A77:B78 A79:C79 M81:P81 R81 M83:Q86">
    <cfRule type="expression" priority="85" dxfId="309">
      <formula>PTG_CSBH05!#REF!=1</formula>
    </cfRule>
  </conditionalFormatting>
  <conditionalFormatting sqref="U81:X81">
    <cfRule type="expression" priority="6" dxfId="309">
      <formula>PTG_CSBH05!#REF!=1</formula>
    </cfRule>
  </conditionalFormatting>
  <conditionalFormatting sqref="U82:X82">
    <cfRule type="expression" priority="5" dxfId="309">
      <formula>PTG_CSBH05!#REF!=1</formula>
    </cfRule>
  </conditionalFormatting>
  <conditionalFormatting sqref="X44:X54">
    <cfRule type="expression" priority="21" dxfId="309">
      <formula>PTG_CSBH05!#REF!=1</formula>
    </cfRule>
  </conditionalFormatting>
  <conditionalFormatting sqref="X49:Z49 X52:Z52">
    <cfRule type="expression" priority="63" dxfId="309">
      <formula>PTG_CSBH05!#REF!=1</formula>
    </cfRule>
  </conditionalFormatting>
  <conditionalFormatting sqref="X59:Z59">
    <cfRule type="expression" priority="74" dxfId="309">
      <formula>PTG_CSBH05!#REF!=1</formula>
    </cfRule>
  </conditionalFormatting>
  <conditionalFormatting sqref="X56:AA59">
    <cfRule type="expression" priority="37" dxfId="309">
      <formula>PTG_CSBH05!#REF!=1</formula>
    </cfRule>
  </conditionalFormatting>
  <conditionalFormatting sqref="Y50:Y54">
    <cfRule type="expression" priority="14" dxfId="309">
      <formula>PTG_CSBH05!#REF!=1</formula>
    </cfRule>
  </conditionalFormatting>
  <conditionalFormatting sqref="Y53:Y54">
    <cfRule type="expression" priority="15" dxfId="309">
      <formula>PTG_CSBH05!#REF!=1</formula>
    </cfRule>
  </conditionalFormatting>
  <conditionalFormatting sqref="Y55 R83:R86">
    <cfRule type="expression" priority="51" dxfId="309">
      <formula>PTG_CSBH05!#REF!=1</formula>
    </cfRule>
  </conditionalFormatting>
  <conditionalFormatting sqref="Y48:Z48">
    <cfRule type="expression" priority="52" dxfId="309">
      <formula>PTG_CSBH05!#REF!=1</formula>
    </cfRule>
  </conditionalFormatting>
  <conditionalFormatting sqref="Y50:Z51">
    <cfRule type="expression" priority="44" dxfId="309">
      <formula>PTG_CSBH05!#REF!=1</formula>
    </cfRule>
  </conditionalFormatting>
  <conditionalFormatting sqref="Y52:Z52 X55:Z55">
    <cfRule type="expression" priority="58" dxfId="309">
      <formula>PTG_CSBH05!#REF!=1</formula>
    </cfRule>
  </conditionalFormatting>
  <conditionalFormatting sqref="Y44:AA49">
    <cfRule type="expression" priority="20" dxfId="309">
      <formula>PTG_CSBH05!#REF!=1</formula>
    </cfRule>
  </conditionalFormatting>
  <conditionalFormatting sqref="Z46">
    <cfRule type="expression" priority="18" dxfId="309">
      <formula>PTG_CSBH05!#REF!=1</formula>
    </cfRule>
  </conditionalFormatting>
  <conditionalFormatting sqref="Z50:Z51">
    <cfRule type="expression" priority="23" dxfId="309">
      <formula>PTG_CSBH05!#REF!=1</formula>
    </cfRule>
  </conditionalFormatting>
  <conditionalFormatting sqref="Z53:Z54">
    <cfRule type="expression" priority="54" dxfId="309">
      <formula>PTG_CSBH05!#REF!=1</formula>
    </cfRule>
  </conditionalFormatting>
  <conditionalFormatting sqref="Z55">
    <cfRule type="expression" priority="53" dxfId="309">
      <formula>PTG_CSBH05!#REF!=1</formula>
    </cfRule>
  </conditionalFormatting>
  <conditionalFormatting sqref="AA50:AA52">
    <cfRule type="expression" priority="42" dxfId="309">
      <formula>PTG_CSBH05!#REF!=1</formula>
    </cfRule>
  </conditionalFormatting>
  <conditionalFormatting sqref="AA50:AA55">
    <cfRule type="expression" priority="24" dxfId="309">
      <formula>PTG_CSBH05!#REF!=1</formula>
    </cfRule>
  </conditionalFormatting>
  <conditionalFormatting sqref="AB44:AB52">
    <cfRule type="expression" priority="19" dxfId="309">
      <formula>PTG_CSBH05!#REF!=1</formula>
    </cfRule>
  </conditionalFormatting>
  <conditionalFormatting sqref="AB50:AB55">
    <cfRule type="expression" priority="22" dxfId="309">
      <formula>PTG_CSBH05!#REF!=1</formula>
    </cfRule>
  </conditionalFormatting>
  <conditionalFormatting sqref="AB56:AB59">
    <cfRule type="expression" priority="36" dxfId="309">
      <formula>PTG_CSBH05!#REF!=1</formula>
    </cfRule>
  </conditionalFormatting>
  <conditionalFormatting sqref="AC44:AC52">
    <cfRule type="expression" priority="30" dxfId="309">
      <formula>PTG_CSBH05!#REF!=1</formula>
    </cfRule>
  </conditionalFormatting>
  <conditionalFormatting sqref="AC50:AC55">
    <cfRule type="expression" priority="25" dxfId="309">
      <formula>PTG_CSBH05!#REF!=1</formula>
    </cfRule>
  </conditionalFormatting>
  <conditionalFormatting sqref="AC56:AC59">
    <cfRule type="expression" priority="38" dxfId="309">
      <formula>PTG_CSBH05!#REF!=1</formula>
    </cfRule>
  </conditionalFormatting>
  <dataValidations count="11">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L65521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L131057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L196593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L262129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L327665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L393201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L458737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L524273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L589809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L655345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L720881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L786417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L851953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L917489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L983025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dataValidation allowBlank="1" showInputMessage="1" showErrorMessage="1" promptTitle="Ô dữ liệu" prompt="CẤM XÓA" sqref="JF65526:JF65564 TB65526:TB65564 ACX65526:ACX65564 AMT65526:AMT65564 AWP65526:AWP65564 BGL65526:BGL65564 BQH65526:BQH65564 CAD65526:CAD65564 CJZ65526:CJZ65564 CTV65526:CTV65564 DDR65526:DDR65564 DNN65526:DNN65564 DXJ65526:DXJ65564 EHF65526:EHF65564 ERB65526:ERB65564 FAX65526:FAX65564 FKT65526:FKT65564 FUP65526:FUP65564 GEL65526:GEL65564 GOH65526:GOH65564 GYD65526:GYD65564 HHZ65526:HHZ65564 HRV65526:HRV65564 IBR65526:IBR65564 ILN65526:ILN65564 IVJ65526:IVJ65564 JFF65526:JFF65564 JPB65526:JPB65564 JYX65526:JYX65564 KIT65526:KIT65564 KSP65526:KSP65564 LCL65526:LCL65564 LMH65526:LMH65564 LWD65526:LWD65564 MFZ65526:MFZ65564 MPV65526:MPV65564 MZR65526:MZR65564 NJN65526:NJN65564 NTJ65526:NTJ65564 ODF65526:ODF65564 ONB65526:ONB65564 OWX65526:OWX65564 PGT65526:PGT65564 PQP65526:PQP65564 QAL65526:QAL65564 QKH65526:QKH65564 QUD65526:QUD65564 RDZ65526:RDZ65564 RNV65526:RNV65564 RXR65526:RXR65564 SHN65526:SHN65564 SRJ65526:SRJ65564 TBF65526:TBF65564 TLB65526:TLB65564 TUX65526:TUX65564 UET65526:UET65564 UOP65526:UOP65564 UYL65526:UYL65564 VIH65526:VIH65564 VSD65526:VSD65564 WBZ65526:WBZ65564 WLV65526:WLV65564 WVR65526:WVR65564 JF131062:JF131100 TB131062:TB131100 ACX131062:ACX131100 AMT131062:AMT131100 AWP131062:AWP131100 BGL131062:BGL131100 BQH131062:BQH131100 CAD131062:CAD131100 CJZ131062:CJZ131100 CTV131062:CTV131100 DDR131062:DDR131100 DNN131062:DNN131100 DXJ131062:DXJ131100 EHF131062:EHF131100 ERB131062:ERB131100 FAX131062:FAX131100 FKT131062:FKT131100 FUP131062:FUP131100 GEL131062:GEL131100 GOH131062:GOH131100 GYD131062:GYD131100 HHZ131062:HHZ131100 HRV131062:HRV131100 IBR131062:IBR131100 ILN131062:ILN131100 IVJ131062:IVJ131100 JFF131062:JFF131100 JPB131062:JPB131100 JYX131062:JYX131100 KIT131062:KIT131100 KSP131062:KSP131100 LCL131062:LCL131100 LMH131062:LMH131100 LWD131062:LWD131100 MFZ131062:MFZ131100 MPV131062:MPV131100 MZR131062:MZR131100 NJN131062:NJN131100 NTJ131062:NTJ131100 ODF131062:ODF131100 ONB131062:ONB131100 OWX131062:OWX131100 PGT131062:PGT131100 PQP131062:PQP131100 QAL131062:QAL131100 QKH131062:QKH131100 QUD131062:QUD131100 RDZ131062:RDZ131100 RNV131062:RNV131100 RXR131062:RXR131100 SHN131062:SHN131100 SRJ131062:SRJ131100 TBF131062:TBF131100 TLB131062:TLB131100 TUX131062:TUX131100 UET131062:UET131100 UOP131062:UOP131100 UYL131062:UYL131100 VIH131062:VIH131100 VSD131062:VSD131100 WBZ131062:WBZ131100 WLV131062:WLV131100 WVR131062:WVR131100 JF196598:JF196636 TB196598:TB196636 ACX196598:ACX196636 AMT196598:AMT196636 AWP196598:AWP196636 BGL196598:BGL196636 BQH196598:BQH196636 CAD196598:CAD196636 CJZ196598:CJZ196636 CTV196598:CTV196636 DDR196598:DDR196636 DNN196598:DNN196636 DXJ196598:DXJ196636 EHF196598:EHF196636 ERB196598:ERB196636 FAX196598:FAX196636 FKT196598:FKT196636 FUP196598:FUP196636 GEL196598:GEL196636 GOH196598:GOH196636 GYD196598:GYD196636 HHZ196598:HHZ196636 HRV196598:HRV196636 IBR196598:IBR196636 ILN196598:ILN196636 IVJ196598:IVJ196636 JFF196598:JFF196636 JPB196598:JPB196636 JYX196598:JYX196636 KIT196598:KIT196636 KSP196598:KSP196636 LCL196598:LCL196636 LMH196598:LMH196636 LWD196598:LWD196636 MFZ196598:MFZ196636 MPV196598:MPV196636 MZR196598:MZR196636 NJN196598:NJN196636 NTJ196598:NTJ196636 ODF196598:ODF196636 ONB196598:ONB196636 OWX196598:OWX196636 PGT196598:PGT196636 PQP196598:PQP196636 QAL196598:QAL196636 QKH196598:QKH196636 QUD196598:QUD196636 RDZ196598:RDZ196636 RNV196598:RNV196636 RXR196598:RXR196636 SHN196598:SHN196636 SRJ196598:SRJ196636 TBF196598:TBF196636 TLB196598:TLB196636 TUX196598:TUX196636 UET196598:UET196636 UOP196598:UOP196636 UYL196598:UYL196636 VIH196598:VIH196636 VSD196598:VSD196636 WBZ196598:WBZ196636 WLV196598:WLV196636 WVR196598:WVR196636 JF262134:JF262172 TB262134:TB262172 ACX262134:ACX262172 AMT262134:AMT262172 AWP262134:AWP262172 BGL262134:BGL262172 BQH262134:BQH262172 CAD262134:CAD262172 CJZ262134:CJZ262172 CTV262134:CTV262172 DDR262134:DDR262172 DNN262134:DNN262172 DXJ262134:DXJ262172 EHF262134:EHF262172 ERB262134:ERB262172 FAX262134:FAX262172 FKT262134:FKT262172 FUP262134:FUP262172 GEL262134:GEL262172 GOH262134:GOH262172 GYD262134:GYD262172 HHZ262134:HHZ262172 HRV262134:HRV262172 IBR262134:IBR262172 ILN262134:ILN262172 IVJ262134:IVJ262172 JFF262134:JFF262172 JPB262134:JPB262172 JYX262134:JYX262172 KIT262134:KIT262172 KSP262134:KSP262172 LCL262134:LCL262172 LMH262134:LMH262172 LWD262134:LWD262172 MFZ262134:MFZ262172 MPV262134:MPV262172 MZR262134:MZR262172 NJN262134:NJN262172 NTJ262134:NTJ262172 ODF262134:ODF262172 ONB262134:ONB262172 OWX262134:OWX262172 PGT262134:PGT262172 PQP262134:PQP262172 QAL262134:QAL262172 QKH262134:QKH262172 QUD262134:QUD262172 RDZ262134:RDZ262172 RNV262134:RNV262172 RXR262134:RXR262172 SHN262134:SHN262172 SRJ262134:SRJ262172 TBF262134:TBF262172 TLB262134:TLB262172 TUX262134:TUX262172 UET262134:UET262172 UOP262134:UOP262172 UYL262134:UYL262172 VIH262134:VIH262172 VSD262134:VSD262172 WBZ262134:WBZ262172 WLV262134:WLV262172 WVR262134:WVR262172 JF327670:JF327708 TB327670:TB327708 ACX327670:ACX327708 AMT327670:AMT327708 AWP327670:AWP327708 BGL327670:BGL327708 BQH327670:BQH327708 CAD327670:CAD327708 CJZ327670:CJZ327708 CTV327670:CTV327708 DDR327670:DDR327708 DNN327670:DNN327708 DXJ327670:DXJ327708 EHF327670:EHF327708 ERB327670:ERB327708 FAX327670:FAX327708 FKT327670:FKT327708 FUP327670:FUP327708 GEL327670:GEL327708 GOH327670:GOH327708 GYD327670:GYD327708 HHZ327670:HHZ327708 HRV327670:HRV327708 IBR327670:IBR327708 ILN327670:ILN327708 IVJ327670:IVJ327708 JFF327670:JFF327708 JPB327670:JPB327708 JYX327670:JYX327708 KIT327670:KIT327708 KSP327670:KSP327708 LCL327670:LCL327708 LMH327670:LMH327708 LWD327670:LWD327708 MFZ327670:MFZ327708 MPV327670:MPV327708 MZR327670:MZR327708 NJN327670:NJN327708 NTJ327670:NTJ327708 ODF327670:ODF327708 ONB327670:ONB327708 OWX327670:OWX327708 PGT327670:PGT327708 PQP327670:PQP327708 QAL327670:QAL327708 QKH327670:QKH327708 QUD327670:QUD327708 RDZ327670:RDZ327708 RNV327670:RNV327708 RXR327670:RXR327708 SHN327670:SHN327708 SRJ327670:SRJ327708 TBF327670:TBF327708 TLB327670:TLB327708 TUX327670:TUX327708 UET327670:UET327708 UOP327670:UOP327708 UYL327670:UYL327708 VIH327670:VIH327708 VSD327670:VSD327708 WBZ327670:WBZ327708 WLV327670:WLV327708 WVR327670:WVR327708 JF393206:JF393244 TB393206:TB393244 ACX393206:ACX393244 AMT393206:AMT393244 AWP393206:AWP393244 BGL393206:BGL393244 BQH393206:BQH393244 CAD393206:CAD393244 CJZ393206:CJZ393244 CTV393206:CTV393244 DDR393206:DDR393244 DNN393206:DNN393244 DXJ393206:DXJ393244 EHF393206:EHF393244 ERB393206:ERB393244 FAX393206:FAX393244 FKT393206:FKT393244 FUP393206:FUP393244 GEL393206:GEL393244 GOH393206:GOH393244 GYD393206:GYD393244 HHZ393206:HHZ393244 HRV393206:HRV393244 IBR393206:IBR393244 ILN393206:ILN393244 IVJ393206:IVJ393244 JFF393206:JFF393244 JPB393206:JPB393244 JYX393206:JYX393244 KIT393206:KIT393244 KSP393206:KSP393244 LCL393206:LCL393244 LMH393206:LMH393244 LWD393206:LWD393244 MFZ393206:MFZ393244 MPV393206:MPV393244 MZR393206:MZR393244 NJN393206:NJN393244 NTJ393206:NTJ393244 ODF393206:ODF393244 ONB393206:ONB393244 OWX393206:OWX393244 PGT393206:PGT393244 PQP393206:PQP393244 QAL393206:QAL393244 QKH393206:QKH393244 QUD393206:QUD393244 RDZ393206:RDZ393244 RNV393206:RNV393244 RXR393206:RXR393244 SHN393206:SHN393244 SRJ393206:SRJ393244 TBF393206:TBF393244 TLB393206:TLB393244 TUX393206:TUX393244 UET393206:UET393244 UOP393206:UOP393244 UYL393206:UYL393244 VIH393206:VIH393244 VSD393206:VSD393244 WBZ393206:WBZ393244 WLV393206:WLV393244 WVR393206:WVR393244 JF458742:JF458780 TB458742:TB458780 ACX458742:ACX458780 AMT458742:AMT458780 AWP458742:AWP458780 BGL458742:BGL458780 BQH458742:BQH458780 CAD458742:CAD458780 CJZ458742:CJZ458780 CTV458742:CTV458780 DDR458742:DDR458780 DNN458742:DNN458780 DXJ458742:DXJ458780 EHF458742:EHF458780 ERB458742:ERB458780 FAX458742:FAX458780 FKT458742:FKT458780 FUP458742:FUP458780 GEL458742:GEL458780 GOH458742:GOH458780 GYD458742:GYD458780 HHZ458742:HHZ458780 HRV458742:HRV458780 IBR458742:IBR458780 ILN458742:ILN458780 IVJ458742:IVJ458780 JFF458742:JFF458780 JPB458742:JPB458780 JYX458742:JYX458780 KIT458742:KIT458780 KSP458742:KSP458780 LCL458742:LCL458780 LMH458742:LMH458780 LWD458742:LWD458780 MFZ458742:MFZ458780 MPV458742:MPV458780 MZR458742:MZR458780 NJN458742:NJN458780 NTJ458742:NTJ458780 ODF458742:ODF458780 ONB458742:ONB458780 OWX458742:OWX458780 PGT458742:PGT458780 PQP458742:PQP458780 QAL458742:QAL458780 QKH458742:QKH458780 QUD458742:QUD458780 RDZ458742:RDZ458780 RNV458742:RNV458780 RXR458742:RXR458780 SHN458742:SHN458780 SRJ458742:SRJ458780 TBF458742:TBF458780 TLB458742:TLB458780 TUX458742:TUX458780 UET458742:UET458780 UOP458742:UOP458780 UYL458742:UYL458780 VIH458742:VIH458780 VSD458742:VSD458780 WBZ458742:WBZ458780 WLV458742:WLV458780 WVR458742:WVR458780 JF524278:JF524316 TB524278:TB524316 ACX524278:ACX524316 AMT524278:AMT524316 AWP524278:AWP524316 BGL524278:BGL524316 BQH524278:BQH524316 CAD524278:CAD524316 CJZ524278:CJZ524316 CTV524278:CTV524316 DDR524278:DDR524316 DNN524278:DNN524316 DXJ524278:DXJ524316 EHF524278:EHF524316 ERB524278:ERB524316 FAX524278:FAX524316 FKT524278:FKT524316 FUP524278:FUP524316 GEL524278:GEL524316 GOH524278:GOH524316 GYD524278:GYD524316 HHZ524278:HHZ524316 HRV524278:HRV524316 IBR524278:IBR524316 ILN524278:ILN524316 IVJ524278:IVJ524316 JFF524278:JFF524316 JPB524278:JPB524316 JYX524278:JYX524316 KIT524278:KIT524316 KSP524278:KSP524316 LCL524278:LCL524316 LMH524278:LMH524316 LWD524278:LWD524316 MFZ524278:MFZ524316 MPV524278:MPV524316 MZR524278:MZR524316 NJN524278:NJN524316 NTJ524278:NTJ524316 ODF524278:ODF524316 ONB524278:ONB524316 OWX524278:OWX524316 PGT524278:PGT524316 PQP524278:PQP524316 QAL524278:QAL524316 QKH524278:QKH524316 QUD524278:QUD524316 RDZ524278:RDZ524316 RNV524278:RNV524316 RXR524278:RXR524316 SHN524278:SHN524316 SRJ524278:SRJ524316 TBF524278:TBF524316 TLB524278:TLB524316 TUX524278:TUX524316 UET524278:UET524316 UOP524278:UOP524316 UYL524278:UYL524316 VIH524278:VIH524316 VSD524278:VSD524316 WBZ524278:WBZ524316 WLV524278:WLV524316 WVR524278:WVR524316 JF589814:JF589852 TB589814:TB589852 ACX589814:ACX589852 AMT589814:AMT589852 AWP589814:AWP589852 BGL589814:BGL589852 BQH589814:BQH589852 CAD589814:CAD589852 CJZ589814:CJZ589852 CTV589814:CTV589852 DDR589814:DDR589852 DNN589814:DNN589852 DXJ589814:DXJ589852 EHF589814:EHF589852 ERB589814:ERB589852 FAX589814:FAX589852 FKT589814:FKT589852 FUP589814:FUP589852 GEL589814:GEL589852 GOH589814:GOH589852 GYD589814:GYD589852 HHZ589814:HHZ589852 HRV589814:HRV589852 IBR589814:IBR589852 ILN589814:ILN589852 IVJ589814:IVJ589852 JFF589814:JFF589852 JPB589814:JPB589852 JYX589814:JYX589852 KIT589814:KIT589852 KSP589814:KSP589852 LCL589814:LCL589852 LMH589814:LMH589852 LWD589814:LWD589852 MFZ589814:MFZ589852 MPV589814:MPV589852 MZR589814:MZR589852 NJN589814:NJN589852 NTJ589814:NTJ589852 ODF589814:ODF589852 ONB589814:ONB589852 OWX589814:OWX589852 PGT589814:PGT589852 PQP589814:PQP589852 QAL589814:QAL589852 QKH589814:QKH589852 QUD589814:QUD589852 RDZ589814:RDZ589852 RNV589814:RNV589852 RXR589814:RXR589852 SHN589814:SHN589852 SRJ589814:SRJ589852 TBF589814:TBF589852 TLB589814:TLB589852 TUX589814:TUX589852 UET589814:UET589852 UOP589814:UOP589852 UYL589814:UYL589852 VIH589814:VIH589852 VSD589814:VSD589852 WBZ589814:WBZ589852 WLV589814:WLV589852 WVR589814:WVR589852 JF655350:JF655388 TB655350:TB655388 ACX655350:ACX655388 AMT655350:AMT655388 AWP655350:AWP655388 BGL655350:BGL655388 BQH655350:BQH655388 CAD655350:CAD655388 CJZ655350:CJZ655388 CTV655350:CTV655388 DDR655350:DDR655388 DNN655350:DNN655388 DXJ655350:DXJ655388 EHF655350:EHF655388 ERB655350:ERB655388 FAX655350:FAX655388 FKT655350:FKT655388 FUP655350:FUP655388 GEL655350:GEL655388 GOH655350:GOH655388 GYD655350:GYD655388 HHZ655350:HHZ655388 HRV655350:HRV655388 IBR655350:IBR655388 ILN655350:ILN655388 IVJ655350:IVJ655388 JFF655350:JFF655388 JPB655350:JPB655388 JYX655350:JYX655388 KIT655350:KIT655388 KSP655350:KSP655388 LCL655350:LCL655388 LMH655350:LMH655388 LWD655350:LWD655388 MFZ655350:MFZ655388 MPV655350:MPV655388 MZR655350:MZR655388 NJN655350:NJN655388 NTJ655350:NTJ655388 ODF655350:ODF655388 ONB655350:ONB655388 OWX655350:OWX655388 PGT655350:PGT655388 PQP655350:PQP655388 QAL655350:QAL655388 QKH655350:QKH655388 QUD655350:QUD655388 RDZ655350:RDZ655388 RNV655350:RNV655388 RXR655350:RXR655388 SHN655350:SHN655388 SRJ655350:SRJ655388 TBF655350:TBF655388 TLB655350:TLB655388 TUX655350:TUX655388 UET655350:UET655388 UOP655350:UOP655388 UYL655350:UYL655388 VIH655350:VIH655388 VSD655350:VSD655388 WBZ655350:WBZ655388 WLV655350:WLV655388 WVR655350:WVR655388 JF720886:JF720924 TB720886:TB720924 ACX720886:ACX720924 AMT720886:AMT720924 AWP720886:AWP720924 BGL720886:BGL720924 BQH720886:BQH720924 CAD720886:CAD720924 CJZ720886:CJZ720924 CTV720886:CTV720924 DDR720886:DDR720924 DNN720886:DNN720924 DXJ720886:DXJ720924 EHF720886:EHF720924 ERB720886:ERB720924 FAX720886:FAX720924 FKT720886:FKT720924 FUP720886:FUP720924 GEL720886:GEL720924 GOH720886:GOH720924 GYD720886:GYD720924 HHZ720886:HHZ720924 HRV720886:HRV720924 IBR720886:IBR720924 ILN720886:ILN720924 IVJ720886:IVJ720924 JFF720886:JFF720924 JPB720886:JPB720924 JYX720886:JYX720924 KIT720886:KIT720924 KSP720886:KSP720924 LCL720886:LCL720924 LMH720886:LMH720924 LWD720886:LWD720924 MFZ720886:MFZ720924 MPV720886:MPV720924 MZR720886:MZR720924 NJN720886:NJN720924 NTJ720886:NTJ720924 ODF720886:ODF720924 ONB720886:ONB720924 OWX720886:OWX720924 PGT720886:PGT720924 PQP720886:PQP720924 QAL720886:QAL720924 QKH720886:QKH720924 QUD720886:QUD720924 RDZ720886:RDZ720924 RNV720886:RNV720924 RXR720886:RXR720924 SHN720886:SHN720924 SRJ720886:SRJ720924 TBF720886:TBF720924 TLB720886:TLB720924 TUX720886:TUX720924 UET720886:UET720924 UOP720886:UOP720924 UYL720886:UYL720924 VIH720886:VIH720924 VSD720886:VSD720924 WBZ720886:WBZ720924 WLV720886:WLV720924 WVR720886:WVR720924 JF786422:JF786460 TB786422:TB786460 ACX786422:ACX786460 AMT786422:AMT786460 AWP786422:AWP786460 BGL786422:BGL786460 BQH786422:BQH786460 CAD786422:CAD786460 CJZ786422:CJZ786460 CTV786422:CTV786460 DDR786422:DDR786460 DNN786422:DNN786460 DXJ786422:DXJ786460 EHF786422:EHF786460 ERB786422:ERB786460 FAX786422:FAX786460 FKT786422:FKT786460 FUP786422:FUP786460 GEL786422:GEL786460 GOH786422:GOH786460 GYD786422:GYD786460 HHZ786422:HHZ786460 HRV786422:HRV786460 IBR786422:IBR786460 ILN786422:ILN786460 IVJ786422:IVJ786460 JFF786422:JFF786460 JPB786422:JPB786460 JYX786422:JYX786460 KIT786422:KIT786460 KSP786422:KSP786460 LCL786422:LCL786460 LMH786422:LMH786460 LWD786422:LWD786460 MFZ786422:MFZ786460 MPV786422:MPV786460 MZR786422:MZR786460 NJN786422:NJN786460 NTJ786422:NTJ786460 ODF786422:ODF786460 ONB786422:ONB786460 OWX786422:OWX786460 PGT786422:PGT786460 PQP786422:PQP786460 QAL786422:QAL786460 QKH786422:QKH786460 QUD786422:QUD786460 RDZ786422:RDZ786460 RNV786422:RNV786460 RXR786422:RXR786460 SHN786422:SHN786460 SRJ786422:SRJ786460 TBF786422:TBF786460 TLB786422:TLB786460 TUX786422:TUX786460 UET786422:UET786460 UOP786422:UOP786460 UYL786422:UYL786460 VIH786422:VIH786460 VSD786422:VSD786460 WBZ786422:WBZ786460 WLV786422:WLV786460 WVR786422:WVR786460 JF851958:JF851996 TB851958:TB851996 ACX851958:ACX851996 AMT851958:AMT851996 AWP851958:AWP851996 BGL851958:BGL851996 BQH851958:BQH851996 CAD851958:CAD851996 CJZ851958:CJZ851996 CTV851958:CTV851996 DDR851958:DDR851996 DNN851958:DNN851996 DXJ851958:DXJ851996 EHF851958:EHF851996 ERB851958:ERB851996 FAX851958:FAX851996 FKT851958:FKT851996 FUP851958:FUP851996 GEL851958:GEL851996 GOH851958:GOH851996 GYD851958:GYD851996 HHZ851958:HHZ851996 HRV851958:HRV851996 IBR851958:IBR851996 ILN851958:ILN851996 IVJ851958:IVJ851996 JFF851958:JFF851996 JPB851958:JPB851996 JYX851958:JYX851996 KIT851958:KIT851996 KSP851958:KSP851996 LCL851958:LCL851996 LMH851958:LMH851996 LWD851958:LWD851996 MFZ851958:MFZ851996 MPV851958:MPV851996 MZR851958:MZR851996 NJN851958:NJN851996 NTJ851958:NTJ851996 ODF851958:ODF851996 ONB851958:ONB851996 OWX851958:OWX851996 PGT851958:PGT851996 PQP851958:PQP851996 QAL851958:QAL851996 QKH851958:QKH851996 QUD851958:QUD851996 RDZ851958:RDZ851996 RNV851958:RNV851996 RXR851958:RXR851996 SHN851958:SHN851996 SRJ851958:SRJ851996 TBF851958:TBF851996 TLB851958:TLB851996 TUX851958:TUX851996 UET851958:UET851996 UOP851958:UOP851996 UYL851958:UYL851996 VIH851958:VIH851996 VSD851958:VSD851996 WBZ851958:WBZ851996 WLV851958:WLV851996 WVR851958:WVR851996 JF917494:JF917532 TB917494:TB917532 ACX917494:ACX917532 AMT917494:AMT917532 AWP917494:AWP917532 BGL917494:BGL917532 BQH917494:BQH917532 CAD917494:CAD917532 CJZ917494:CJZ917532 CTV917494:CTV917532 DDR917494:DDR917532 DNN917494:DNN917532 DXJ917494:DXJ917532 EHF917494:EHF917532 ERB917494:ERB917532 FAX917494:FAX917532 FKT917494:FKT917532 FUP917494:FUP917532 GEL917494:GEL917532 GOH917494:GOH917532 GYD917494:GYD917532 HHZ917494:HHZ917532 HRV917494:HRV917532 IBR917494:IBR917532 ILN917494:ILN917532 IVJ917494:IVJ917532 JFF917494:JFF917532 JPB917494:JPB917532 JYX917494:JYX917532 KIT917494:KIT917532 KSP917494:KSP917532 LCL917494:LCL917532 LMH917494:LMH917532 LWD917494:LWD917532 MFZ917494:MFZ917532 MPV917494:MPV917532 MZR917494:MZR917532 NJN917494:NJN917532 NTJ917494:NTJ917532 ODF917494:ODF917532 ONB917494:ONB917532 OWX917494:OWX917532 PGT917494:PGT917532 PQP917494:PQP917532 QAL917494:QAL917532 QKH917494:QKH917532 QUD917494:QUD917532 RDZ917494:RDZ917532 RNV917494:RNV917532 RXR917494:RXR917532 SHN917494:SHN917532 SRJ917494:SRJ917532 TBF917494:TBF917532 TLB917494:TLB917532 TUX917494:TUX917532 UET917494:UET917532 UOP917494:UOP917532 UYL917494:UYL917532 VIH917494:VIH917532 VSD917494:VSD917532 WBZ917494:WBZ917532 WLV917494:WLV917532 WVR917494:WVR917532 JF983030:JF983068 TB983030:TB983068 ACX983030:ACX983068 AMT983030:AMT983068 AWP983030:AWP983068 BGL983030:BGL983068 BQH983030:BQH983068 CAD983030:CAD983068 CJZ983030:CJZ983068 CTV983030:CTV983068 DDR983030:DDR983068 DNN983030:DNN983068 DXJ983030:DXJ983068 EHF983030:EHF983068 ERB983030:ERB983068 FAX983030:FAX983068 FKT983030:FKT983068 FUP983030:FUP983068 GEL983030:GEL983068 GOH983030:GOH983068 GYD983030:GYD983068 HHZ983030:HHZ983068 HRV983030:HRV983068 IBR983030:IBR983068 ILN983030:ILN983068 IVJ983030:IVJ983068 JFF983030:JFF983068 JPB983030:JPB983068 JYX983030:JYX983068 KIT983030:KIT983068 KSP983030:KSP983068 LCL983030:LCL983068 LMH983030:LMH983068 LWD983030:LWD983068 MFZ983030:MFZ983068 MPV983030:MPV983068 MZR983030:MZR983068 NJN983030:NJN983068 NTJ983030:NTJ983068 ODF983030:ODF983068 ONB983030:ONB983068 OWX983030:OWX983068 PGT983030:PGT983068 PQP983030:PQP983068 QAL983030:QAL983068 QKH983030:QKH983068 QUD983030:QUD983068 RDZ983030:RDZ983068 RNV983030:RNV983068 RXR983030:RXR983068 SHN983030:SHN983068 SRJ983030:SRJ983068 TBF983030:TBF983068 TLB983030:TLB983068 TUX983030:TUX983068 UET983030:UET983068 UOP983030:UOP983068 UYL983030:UYL983068 VIH983030:VIH983068 VSD983030:VSD983068 WBZ983030:WBZ983068 WLV983030:WLV983068 WVR983030:WVR983068"/>
    <dataValidation allowBlank="1" showInputMessage="1" showErrorMessage="1" prompt="Ngày cần kiểm tra" sqref="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WVT983025"/>
    <dataValidation allowBlank="1" showInputMessage="1" showErrorMessage="1" prompt="Số tiền" sqref="K65490:K65491 JG65521:JG65522 TC65521:TC65522 ACY65521:ACY65522 AMU65521:AMU65522 AWQ65521:AWQ65522 BGM65521:BGM65522 BQI65521:BQI65522 CAE65521:CAE65522 CKA65521:CKA65522 CTW65521:CTW65522 DDS65521:DDS65522 DNO65521:DNO65522 DXK65521:DXK65522 EHG65521:EHG65522 ERC65521:ERC65522 FAY65521:FAY65522 FKU65521:FKU65522 FUQ65521:FUQ65522 GEM65521:GEM65522 GOI65521:GOI65522 GYE65521:GYE65522 HIA65521:HIA65522 HRW65521:HRW65522 IBS65521:IBS65522 ILO65521:ILO65522 IVK65521:IVK65522 JFG65521:JFG65522 JPC65521:JPC65522 JYY65521:JYY65522 KIU65521:KIU65522 KSQ65521:KSQ65522 LCM65521:LCM65522 LMI65521:LMI65522 LWE65521:LWE65522 MGA65521:MGA65522 MPW65521:MPW65522 MZS65521:MZS65522 NJO65521:NJO65522 NTK65521:NTK65522 ODG65521:ODG65522 ONC65521:ONC65522 OWY65521:OWY65522 PGU65521:PGU65522 PQQ65521:PQQ65522 QAM65521:QAM65522 QKI65521:QKI65522 QUE65521:QUE65522 REA65521:REA65522 RNW65521:RNW65522 RXS65521:RXS65522 SHO65521:SHO65522 SRK65521:SRK65522 TBG65521:TBG65522 TLC65521:TLC65522 TUY65521:TUY65522 UEU65521:UEU65522 UOQ65521:UOQ65522 UYM65521:UYM65522 VII65521:VII65522 VSE65521:VSE65522 WCA65521:WCA65522 WLW65521:WLW65522 WVS65521:WVS65522 K131026:K131027 JG131057:JG131058 TC131057:TC131058 ACY131057:ACY131058 AMU131057:AMU131058 AWQ131057:AWQ131058 BGM131057:BGM131058 BQI131057:BQI131058 CAE131057:CAE131058 CKA131057:CKA131058 CTW131057:CTW131058 DDS131057:DDS131058 DNO131057:DNO131058 DXK131057:DXK131058 EHG131057:EHG131058 ERC131057:ERC131058 FAY131057:FAY131058 FKU131057:FKU131058 FUQ131057:FUQ131058 GEM131057:GEM131058 GOI131057:GOI131058 GYE131057:GYE131058 HIA131057:HIA131058 HRW131057:HRW131058 IBS131057:IBS131058 ILO131057:ILO131058 IVK131057:IVK131058 JFG131057:JFG131058 JPC131057:JPC131058 JYY131057:JYY131058 KIU131057:KIU131058 KSQ131057:KSQ131058 LCM131057:LCM131058 LMI131057:LMI131058 LWE131057:LWE131058 MGA131057:MGA131058 MPW131057:MPW131058 MZS131057:MZS131058 NJO131057:NJO131058 NTK131057:NTK131058 ODG131057:ODG131058 ONC131057:ONC131058 OWY131057:OWY131058 PGU131057:PGU131058 PQQ131057:PQQ131058 QAM131057:QAM131058 QKI131057:QKI131058 QUE131057:QUE131058 REA131057:REA131058 RNW131057:RNW131058 RXS131057:RXS131058 SHO131057:SHO131058 SRK131057:SRK131058 TBG131057:TBG131058 TLC131057:TLC131058 TUY131057:TUY131058 UEU131057:UEU131058 UOQ131057:UOQ131058 UYM131057:UYM131058 VII131057:VII131058 VSE131057:VSE131058 WCA131057:WCA131058 WLW131057:WLW131058 WVS131057:WVS131058 K196562:K196563 JG196593:JG196594 TC196593:TC196594 ACY196593:ACY196594 AMU196593:AMU196594 AWQ196593:AWQ196594 BGM196593:BGM196594 BQI196593:BQI196594 CAE196593:CAE196594 CKA196593:CKA196594 CTW196593:CTW196594 DDS196593:DDS196594 DNO196593:DNO196594 DXK196593:DXK196594 EHG196593:EHG196594 ERC196593:ERC196594 FAY196593:FAY196594 FKU196593:FKU196594 FUQ196593:FUQ196594 GEM196593:GEM196594 GOI196593:GOI196594 GYE196593:GYE196594 HIA196593:HIA196594 HRW196593:HRW196594 IBS196593:IBS196594 ILO196593:ILO196594 IVK196593:IVK196594 JFG196593:JFG196594 JPC196593:JPC196594 JYY196593:JYY196594 KIU196593:KIU196594 KSQ196593:KSQ196594 LCM196593:LCM196594 LMI196593:LMI196594 LWE196593:LWE196594 MGA196593:MGA196594 MPW196593:MPW196594 MZS196593:MZS196594 NJO196593:NJO196594 NTK196593:NTK196594 ODG196593:ODG196594 ONC196593:ONC196594 OWY196593:OWY196594 PGU196593:PGU196594 PQQ196593:PQQ196594 QAM196593:QAM196594 QKI196593:QKI196594 QUE196593:QUE196594 REA196593:REA196594 RNW196593:RNW196594 RXS196593:RXS196594 SHO196593:SHO196594 SRK196593:SRK196594 TBG196593:TBG196594 TLC196593:TLC196594 TUY196593:TUY196594 UEU196593:UEU196594 UOQ196593:UOQ196594 UYM196593:UYM196594 VII196593:VII196594 VSE196593:VSE196594 WCA196593:WCA196594 WLW196593:WLW196594 WVS196593:WVS196594 K262098:K262099 JG262129:JG262130 TC262129:TC262130 ACY262129:ACY262130 AMU262129:AMU262130 AWQ262129:AWQ262130 BGM262129:BGM262130 BQI262129:BQI262130 CAE262129:CAE262130 CKA262129:CKA262130 CTW262129:CTW262130 DDS262129:DDS262130 DNO262129:DNO262130 DXK262129:DXK262130 EHG262129:EHG262130 ERC262129:ERC262130 FAY262129:FAY262130 FKU262129:FKU262130 FUQ262129:FUQ262130 GEM262129:GEM262130 GOI262129:GOI262130 GYE262129:GYE262130 HIA262129:HIA262130 HRW262129:HRW262130 IBS262129:IBS262130 ILO262129:ILO262130 IVK262129:IVK262130 JFG262129:JFG262130 JPC262129:JPC262130 JYY262129:JYY262130 KIU262129:KIU262130 KSQ262129:KSQ262130 LCM262129:LCM262130 LMI262129:LMI262130 LWE262129:LWE262130 MGA262129:MGA262130 MPW262129:MPW262130 MZS262129:MZS262130 NJO262129:NJO262130 NTK262129:NTK262130 ODG262129:ODG262130 ONC262129:ONC262130 OWY262129:OWY262130 PGU262129:PGU262130 PQQ262129:PQQ262130 QAM262129:QAM262130 QKI262129:QKI262130 QUE262129:QUE262130 REA262129:REA262130 RNW262129:RNW262130 RXS262129:RXS262130 SHO262129:SHO262130 SRK262129:SRK262130 TBG262129:TBG262130 TLC262129:TLC262130 TUY262129:TUY262130 UEU262129:UEU262130 UOQ262129:UOQ262130 UYM262129:UYM262130 VII262129:VII262130 VSE262129:VSE262130 WCA262129:WCA262130 WLW262129:WLW262130 WVS262129:WVS262130 K327634:K327635 JG327665:JG327666 TC327665:TC327666 ACY327665:ACY327666 AMU327665:AMU327666 AWQ327665:AWQ327666 BGM327665:BGM327666 BQI327665:BQI327666 CAE327665:CAE327666 CKA327665:CKA327666 CTW327665:CTW327666 DDS327665:DDS327666 DNO327665:DNO327666 DXK327665:DXK327666 EHG327665:EHG327666 ERC327665:ERC327666 FAY327665:FAY327666 FKU327665:FKU327666 FUQ327665:FUQ327666 GEM327665:GEM327666 GOI327665:GOI327666 GYE327665:GYE327666 HIA327665:HIA327666 HRW327665:HRW327666 IBS327665:IBS327666 ILO327665:ILO327666 IVK327665:IVK327666 JFG327665:JFG327666 JPC327665:JPC327666 JYY327665:JYY327666 KIU327665:KIU327666 KSQ327665:KSQ327666 LCM327665:LCM327666 LMI327665:LMI327666 LWE327665:LWE327666 MGA327665:MGA327666 MPW327665:MPW327666 MZS327665:MZS327666 NJO327665:NJO327666 NTK327665:NTK327666 ODG327665:ODG327666 ONC327665:ONC327666 OWY327665:OWY327666 PGU327665:PGU327666 PQQ327665:PQQ327666 QAM327665:QAM327666 QKI327665:QKI327666 QUE327665:QUE327666 REA327665:REA327666 RNW327665:RNW327666 RXS327665:RXS327666 SHO327665:SHO327666 SRK327665:SRK327666 TBG327665:TBG327666 TLC327665:TLC327666 TUY327665:TUY327666 UEU327665:UEU327666 UOQ327665:UOQ327666 UYM327665:UYM327666 VII327665:VII327666 VSE327665:VSE327666 WCA327665:WCA327666 WLW327665:WLW327666 WVS327665:WVS327666 K393170:K393171 JG393201:JG393202 TC393201:TC393202 ACY393201:ACY393202 AMU393201:AMU393202 AWQ393201:AWQ393202 BGM393201:BGM393202 BQI393201:BQI393202 CAE393201:CAE393202 CKA393201:CKA393202 CTW393201:CTW393202 DDS393201:DDS393202 DNO393201:DNO393202 DXK393201:DXK393202 EHG393201:EHG393202 ERC393201:ERC393202 FAY393201:FAY393202 FKU393201:FKU393202 FUQ393201:FUQ393202 GEM393201:GEM393202 GOI393201:GOI393202 GYE393201:GYE393202 HIA393201:HIA393202 HRW393201:HRW393202 IBS393201:IBS393202 ILO393201:ILO393202 IVK393201:IVK393202 JFG393201:JFG393202 JPC393201:JPC393202 JYY393201:JYY393202 KIU393201:KIU393202 KSQ393201:KSQ393202 LCM393201:LCM393202 LMI393201:LMI393202 LWE393201:LWE393202 MGA393201:MGA393202 MPW393201:MPW393202 MZS393201:MZS393202 NJO393201:NJO393202 NTK393201:NTK393202 ODG393201:ODG393202 ONC393201:ONC393202 OWY393201:OWY393202 PGU393201:PGU393202 PQQ393201:PQQ393202 QAM393201:QAM393202 QKI393201:QKI393202 QUE393201:QUE393202 REA393201:REA393202 RNW393201:RNW393202 RXS393201:RXS393202 SHO393201:SHO393202 SRK393201:SRK393202 TBG393201:TBG393202 TLC393201:TLC393202 TUY393201:TUY393202 UEU393201:UEU393202 UOQ393201:UOQ393202 UYM393201:UYM393202 VII393201:VII393202 VSE393201:VSE393202 WCA393201:WCA393202 WLW393201:WLW393202 WVS393201:WVS393202 K458706:K458707 JG458737:JG458738 TC458737:TC458738 ACY458737:ACY458738 AMU458737:AMU458738 AWQ458737:AWQ458738 BGM458737:BGM458738 BQI458737:BQI458738 CAE458737:CAE458738 CKA458737:CKA458738 CTW458737:CTW458738 DDS458737:DDS458738 DNO458737:DNO458738 DXK458737:DXK458738 EHG458737:EHG458738 ERC458737:ERC458738 FAY458737:FAY458738 FKU458737:FKU458738 FUQ458737:FUQ458738 GEM458737:GEM458738 GOI458737:GOI458738 GYE458737:GYE458738 HIA458737:HIA458738 HRW458737:HRW458738 IBS458737:IBS458738 ILO458737:ILO458738 IVK458737:IVK458738 JFG458737:JFG458738 JPC458737:JPC458738 JYY458737:JYY458738 KIU458737:KIU458738 KSQ458737:KSQ458738 LCM458737:LCM458738 LMI458737:LMI458738 LWE458737:LWE458738 MGA458737:MGA458738 MPW458737:MPW458738 MZS458737:MZS458738 NJO458737:NJO458738 NTK458737:NTK458738 ODG458737:ODG458738 ONC458737:ONC458738 OWY458737:OWY458738 PGU458737:PGU458738 PQQ458737:PQQ458738 QAM458737:QAM458738 QKI458737:QKI458738 QUE458737:QUE458738 REA458737:REA458738 RNW458737:RNW458738 RXS458737:RXS458738 SHO458737:SHO458738 SRK458737:SRK458738 TBG458737:TBG458738 TLC458737:TLC458738 TUY458737:TUY458738 UEU458737:UEU458738 UOQ458737:UOQ458738 UYM458737:UYM458738 VII458737:VII458738 VSE458737:VSE458738 WCA458737:WCA458738 WLW458737:WLW458738 WVS458737:WVS458738 K524242:K524243 JG524273:JG524274 TC524273:TC524274 ACY524273:ACY524274 AMU524273:AMU524274 AWQ524273:AWQ524274 BGM524273:BGM524274 BQI524273:BQI524274 CAE524273:CAE524274 CKA524273:CKA524274 CTW524273:CTW524274 DDS524273:DDS524274 DNO524273:DNO524274 DXK524273:DXK524274 EHG524273:EHG524274 ERC524273:ERC524274 FAY524273:FAY524274 FKU524273:FKU524274 FUQ524273:FUQ524274 GEM524273:GEM524274 GOI524273:GOI524274 GYE524273:GYE524274 HIA524273:HIA524274 HRW524273:HRW524274 IBS524273:IBS524274 ILO524273:ILO524274 IVK524273:IVK524274 JFG524273:JFG524274 JPC524273:JPC524274 JYY524273:JYY524274 KIU524273:KIU524274 KSQ524273:KSQ524274 LCM524273:LCM524274 LMI524273:LMI524274 LWE524273:LWE524274 MGA524273:MGA524274 MPW524273:MPW524274 MZS524273:MZS524274 NJO524273:NJO524274 NTK524273:NTK524274 ODG524273:ODG524274 ONC524273:ONC524274 OWY524273:OWY524274 PGU524273:PGU524274 PQQ524273:PQQ524274 QAM524273:QAM524274 QKI524273:QKI524274 QUE524273:QUE524274 REA524273:REA524274 RNW524273:RNW524274 RXS524273:RXS524274 SHO524273:SHO524274 SRK524273:SRK524274 TBG524273:TBG524274 TLC524273:TLC524274 TUY524273:TUY524274 UEU524273:UEU524274 UOQ524273:UOQ524274 UYM524273:UYM524274 VII524273:VII524274 VSE524273:VSE524274 WCA524273:WCA524274 WLW524273:WLW524274 WVS524273:WVS524274 K589778:K589779 JG589809:JG589810 TC589809:TC589810 ACY589809:ACY589810 AMU589809:AMU589810 AWQ589809:AWQ589810 BGM589809:BGM589810 BQI589809:BQI589810 CAE589809:CAE589810 CKA589809:CKA589810 CTW589809:CTW589810 DDS589809:DDS589810 DNO589809:DNO589810 DXK589809:DXK589810 EHG589809:EHG589810 ERC589809:ERC589810 FAY589809:FAY589810 FKU589809:FKU589810 FUQ589809:FUQ589810 GEM589809:GEM589810 GOI589809:GOI589810 GYE589809:GYE589810 HIA589809:HIA589810 HRW589809:HRW589810 IBS589809:IBS589810 ILO589809:ILO589810 IVK589809:IVK589810 JFG589809:JFG589810 JPC589809:JPC589810 JYY589809:JYY589810 KIU589809:KIU589810 KSQ589809:KSQ589810 LCM589809:LCM589810 LMI589809:LMI589810 LWE589809:LWE589810 MGA589809:MGA589810 MPW589809:MPW589810 MZS589809:MZS589810 NJO589809:NJO589810 NTK589809:NTK589810 ODG589809:ODG589810 ONC589809:ONC589810 OWY589809:OWY589810 PGU589809:PGU589810 PQQ589809:PQQ589810 QAM589809:QAM589810 QKI589809:QKI589810 QUE589809:QUE589810 REA589809:REA589810 RNW589809:RNW589810 RXS589809:RXS589810 SHO589809:SHO589810 SRK589809:SRK589810 TBG589809:TBG589810 TLC589809:TLC589810 TUY589809:TUY589810 UEU589809:UEU589810 UOQ589809:UOQ589810 UYM589809:UYM589810 VII589809:VII589810 VSE589809:VSE589810 WCA589809:WCA589810 WLW589809:WLW589810 WVS589809:WVS589810 K655314:K655315 JG655345:JG655346 TC655345:TC655346 ACY655345:ACY655346 AMU655345:AMU655346 AWQ655345:AWQ655346 BGM655345:BGM655346 BQI655345:BQI655346 CAE655345:CAE655346 CKA655345:CKA655346 CTW655345:CTW655346 DDS655345:DDS655346 DNO655345:DNO655346 DXK655345:DXK655346 EHG655345:EHG655346 ERC655345:ERC655346 FAY655345:FAY655346 FKU655345:FKU655346 FUQ655345:FUQ655346 GEM655345:GEM655346 GOI655345:GOI655346 GYE655345:GYE655346 HIA655345:HIA655346 HRW655345:HRW655346 IBS655345:IBS655346 ILO655345:ILO655346 IVK655345:IVK655346 JFG655345:JFG655346 JPC655345:JPC655346 JYY655345:JYY655346 KIU655345:KIU655346 KSQ655345:KSQ655346 LCM655345:LCM655346 LMI655345:LMI655346 LWE655345:LWE655346 MGA655345:MGA655346 MPW655345:MPW655346 MZS655345:MZS655346 NJO655345:NJO655346 NTK655345:NTK655346 ODG655345:ODG655346 ONC655345:ONC655346 OWY655345:OWY655346 PGU655345:PGU655346 PQQ655345:PQQ655346 QAM655345:QAM655346 QKI655345:QKI655346 QUE655345:QUE655346 REA655345:REA655346 RNW655345:RNW655346 RXS655345:RXS655346 SHO655345:SHO655346 SRK655345:SRK655346 TBG655345:TBG655346 TLC655345:TLC655346 TUY655345:TUY655346 UEU655345:UEU655346 UOQ655345:UOQ655346 UYM655345:UYM655346 VII655345:VII655346 VSE655345:VSE655346 WCA655345:WCA655346 WLW655345:WLW655346 WVS655345:WVS655346 K720850:K720851 JG720881:JG720882 TC720881:TC720882 ACY720881:ACY720882 AMU720881:AMU720882 AWQ720881:AWQ720882 BGM720881:BGM720882 BQI720881:BQI720882 CAE720881:CAE720882 CKA720881:CKA720882 CTW720881:CTW720882 DDS720881:DDS720882 DNO720881:DNO720882 DXK720881:DXK720882 EHG720881:EHG720882 ERC720881:ERC720882 FAY720881:FAY720882 FKU720881:FKU720882 FUQ720881:FUQ720882 GEM720881:GEM720882 GOI720881:GOI720882 GYE720881:GYE720882 HIA720881:HIA720882 HRW720881:HRW720882 IBS720881:IBS720882 ILO720881:ILO720882 IVK720881:IVK720882 JFG720881:JFG720882 JPC720881:JPC720882 JYY720881:JYY720882 KIU720881:KIU720882 KSQ720881:KSQ720882 LCM720881:LCM720882 LMI720881:LMI720882 LWE720881:LWE720882 MGA720881:MGA720882 MPW720881:MPW720882 MZS720881:MZS720882 NJO720881:NJO720882 NTK720881:NTK720882 ODG720881:ODG720882 ONC720881:ONC720882 OWY720881:OWY720882 PGU720881:PGU720882 PQQ720881:PQQ720882 QAM720881:QAM720882 QKI720881:QKI720882 QUE720881:QUE720882 REA720881:REA720882 RNW720881:RNW720882 RXS720881:RXS720882 SHO720881:SHO720882 SRK720881:SRK720882 TBG720881:TBG720882 TLC720881:TLC720882 TUY720881:TUY720882 UEU720881:UEU720882 UOQ720881:UOQ720882 UYM720881:UYM720882 VII720881:VII720882 VSE720881:VSE720882 WCA720881:WCA720882 WLW720881:WLW720882 WVS720881:WVS720882 K786386:K786387 JG786417:JG786418 TC786417:TC786418 ACY786417:ACY786418 AMU786417:AMU786418 AWQ786417:AWQ786418 BGM786417:BGM786418 BQI786417:BQI786418 CAE786417:CAE786418 CKA786417:CKA786418 CTW786417:CTW786418 DDS786417:DDS786418 DNO786417:DNO786418 DXK786417:DXK786418 EHG786417:EHG786418 ERC786417:ERC786418 FAY786417:FAY786418 FKU786417:FKU786418 FUQ786417:FUQ786418 GEM786417:GEM786418 GOI786417:GOI786418 GYE786417:GYE786418 HIA786417:HIA786418 HRW786417:HRW786418 IBS786417:IBS786418 ILO786417:ILO786418 IVK786417:IVK786418 JFG786417:JFG786418 JPC786417:JPC786418 JYY786417:JYY786418 KIU786417:KIU786418 KSQ786417:KSQ786418 LCM786417:LCM786418 LMI786417:LMI786418 LWE786417:LWE786418 MGA786417:MGA786418 MPW786417:MPW786418 MZS786417:MZS786418 NJO786417:NJO786418 NTK786417:NTK786418 ODG786417:ODG786418 ONC786417:ONC786418 OWY786417:OWY786418 PGU786417:PGU786418 PQQ786417:PQQ786418 QAM786417:QAM786418 QKI786417:QKI786418 QUE786417:QUE786418 REA786417:REA786418 RNW786417:RNW786418 RXS786417:RXS786418 SHO786417:SHO786418 SRK786417:SRK786418 TBG786417:TBG786418 TLC786417:TLC786418 TUY786417:TUY786418 UEU786417:UEU786418 UOQ786417:UOQ786418 UYM786417:UYM786418 VII786417:VII786418 VSE786417:VSE786418 WCA786417:WCA786418 WLW786417:WLW786418 WVS786417:WVS786418 K851922:K851923 JG851953:JG851954 TC851953:TC851954 ACY851953:ACY851954 AMU851953:AMU851954 AWQ851953:AWQ851954 BGM851953:BGM851954 BQI851953:BQI851954 CAE851953:CAE851954 CKA851953:CKA851954 CTW851953:CTW851954 DDS851953:DDS851954 DNO851953:DNO851954 DXK851953:DXK851954 EHG851953:EHG851954 ERC851953:ERC851954 FAY851953:FAY851954 FKU851953:FKU851954 FUQ851953:FUQ851954 GEM851953:GEM851954 GOI851953:GOI851954 GYE851953:GYE851954 HIA851953:HIA851954 HRW851953:HRW851954 IBS851953:IBS851954 ILO851953:ILO851954 IVK851953:IVK851954 JFG851953:JFG851954 JPC851953:JPC851954 JYY851953:JYY851954 KIU851953:KIU851954 KSQ851953:KSQ851954 LCM851953:LCM851954 LMI851953:LMI851954 LWE851953:LWE851954 MGA851953:MGA851954 MPW851953:MPW851954 MZS851953:MZS851954 NJO851953:NJO851954 NTK851953:NTK851954 ODG851953:ODG851954 ONC851953:ONC851954 OWY851953:OWY851954 PGU851953:PGU851954 PQQ851953:PQQ851954 QAM851953:QAM851954 QKI851953:QKI851954 QUE851953:QUE851954 REA851953:REA851954 RNW851953:RNW851954 RXS851953:RXS851954 SHO851953:SHO851954 SRK851953:SRK851954 TBG851953:TBG851954 TLC851953:TLC851954 TUY851953:TUY851954 UEU851953:UEU851954 UOQ851953:UOQ851954 UYM851953:UYM851954 VII851953:VII851954 VSE851953:VSE851954 WCA851953:WCA851954 WLW851953:WLW851954 WVS851953:WVS851954 K917458:K917459 JG917489:JG917490 TC917489:TC917490 ACY917489:ACY917490 AMU917489:AMU917490 AWQ917489:AWQ917490 BGM917489:BGM917490 BQI917489:BQI917490 CAE917489:CAE917490 CKA917489:CKA917490 CTW917489:CTW917490 DDS917489:DDS917490 DNO917489:DNO917490 DXK917489:DXK917490 EHG917489:EHG917490 ERC917489:ERC917490 FAY917489:FAY917490 FKU917489:FKU917490 FUQ917489:FUQ917490 GEM917489:GEM917490 GOI917489:GOI917490 GYE917489:GYE917490 HIA917489:HIA917490 HRW917489:HRW917490 IBS917489:IBS917490 ILO917489:ILO917490 IVK917489:IVK917490 JFG917489:JFG917490 JPC917489:JPC917490 JYY917489:JYY917490 KIU917489:KIU917490 KSQ917489:KSQ917490 LCM917489:LCM917490 LMI917489:LMI917490 LWE917489:LWE917490 MGA917489:MGA917490 MPW917489:MPW917490 MZS917489:MZS917490 NJO917489:NJO917490 NTK917489:NTK917490 ODG917489:ODG917490 ONC917489:ONC917490 OWY917489:OWY917490 PGU917489:PGU917490 PQQ917489:PQQ917490 QAM917489:QAM917490 QKI917489:QKI917490 QUE917489:QUE917490 REA917489:REA917490 RNW917489:RNW917490 RXS917489:RXS917490 SHO917489:SHO917490 SRK917489:SRK917490 TBG917489:TBG917490 TLC917489:TLC917490 TUY917489:TUY917490 UEU917489:UEU917490 UOQ917489:UOQ917490 UYM917489:UYM917490 VII917489:VII917490 VSE917489:VSE917490 WCA917489:WCA917490 WLW917489:WLW917490 WVS917489:WVS917490 K982994:K982995 JG983025:JG983026 TC983025:TC983026 ACY983025:ACY983026 AMU983025:AMU983026 AWQ983025:AWQ983026 BGM983025:BGM983026 BQI983025:BQI983026 CAE983025:CAE983026 CKA983025:CKA983026 CTW983025:CTW983026 DDS983025:DDS983026 DNO983025:DNO983026 DXK983025:DXK983026 EHG983025:EHG983026 ERC983025:ERC983026 FAY983025:FAY983026 FKU983025:FKU983026 FUQ983025:FUQ983026 GEM983025:GEM983026 GOI983025:GOI983026 GYE983025:GYE983026 HIA983025:HIA983026 HRW983025:HRW983026 IBS983025:IBS983026 ILO983025:ILO983026 IVK983025:IVK983026 JFG983025:JFG983026 JPC983025:JPC983026 JYY983025:JYY983026 KIU983025:KIU983026 KSQ983025:KSQ983026 LCM983025:LCM983026 LMI983025:LMI983026 LWE983025:LWE983026 MGA983025:MGA983026 MPW983025:MPW983026 MZS983025:MZS983026 NJO983025:NJO983026 NTK983025:NTK983026 ODG983025:ODG983026 ONC983025:ONC983026 OWY983025:OWY983026 PGU983025:PGU983026 PQQ983025:PQQ983026 QAM983025:QAM983026 QKI983025:QKI983026 QUE983025:QUE983026 REA983025:REA983026 RNW983025:RNW983026 RXS983025:RXS983026 SHO983025:SHO983026 SRK983025:SRK983026 TBG983025:TBG983026 TLC983025:TLC983026 TUY983025:TUY983026 UEU983025:UEU983026 UOQ983025:UOQ983026 UYM983025:UYM983026 VII983025:VII983026 VSE983025:VSE983026 WCA983025:WCA983026 WLW983025:WLW983026 WVS983025:WVS983026"/>
    <dataValidation allowBlank="1" showInputMessage="1" showErrorMessage="1" sqref="JD65526:JD65563 SZ65526:SZ65563 ACV65526:ACV65563 AMR65526:AMR65563 AWN65526:AWN65563 BGJ65526:BGJ65563 BQF65526:BQF65563 CAB65526:CAB65563 CJX65526:CJX65563 CTT65526:CTT65563 DDP65526:DDP65563 DNL65526:DNL65563 DXH65526:DXH65563 EHD65526:EHD65563 EQZ65526:EQZ65563 FAV65526:FAV65563 FKR65526:FKR65563 FUN65526:FUN65563 GEJ65526:GEJ65563 GOF65526:GOF65563 GYB65526:GYB65563 HHX65526:HHX65563 HRT65526:HRT65563 IBP65526:IBP65563 ILL65526:ILL65563 IVH65526:IVH65563 JFD65526:JFD65563 JOZ65526:JOZ65563 JYV65526:JYV65563 KIR65526:KIR65563 KSN65526:KSN65563 LCJ65526:LCJ65563 LMF65526:LMF65563 LWB65526:LWB65563 MFX65526:MFX65563 MPT65526:MPT65563 MZP65526:MZP65563 NJL65526:NJL65563 NTH65526:NTH65563 ODD65526:ODD65563 OMZ65526:OMZ65563 OWV65526:OWV65563 PGR65526:PGR65563 PQN65526:PQN65563 QAJ65526:QAJ65563 QKF65526:QKF65563 QUB65526:QUB65563 RDX65526:RDX65563 RNT65526:RNT65563 RXP65526:RXP65563 SHL65526:SHL65563 SRH65526:SRH65563 TBD65526:TBD65563 TKZ65526:TKZ65563 TUV65526:TUV65563 UER65526:UER65563 UON65526:UON65563 UYJ65526:UYJ65563 VIF65526:VIF65563 VSB65526:VSB65563 WBX65526:WBX65563 WLT65526:WLT65563 WVP65526:WVP65563 JD131062:JD131099 SZ131062:SZ131099 ACV131062:ACV131099 AMR131062:AMR131099 AWN131062:AWN131099 BGJ131062:BGJ131099 BQF131062:BQF131099 CAB131062:CAB131099 CJX131062:CJX131099 CTT131062:CTT131099 DDP131062:DDP131099 DNL131062:DNL131099 DXH131062:DXH131099 EHD131062:EHD131099 EQZ131062:EQZ131099 FAV131062:FAV131099 FKR131062:FKR131099 FUN131062:FUN131099 GEJ131062:GEJ131099 GOF131062:GOF131099 GYB131062:GYB131099 HHX131062:HHX131099 HRT131062:HRT131099 IBP131062:IBP131099 ILL131062:ILL131099 IVH131062:IVH131099 JFD131062:JFD131099 JOZ131062:JOZ131099 JYV131062:JYV131099 KIR131062:KIR131099 KSN131062:KSN131099 LCJ131062:LCJ131099 LMF131062:LMF131099 LWB131062:LWB131099 MFX131062:MFX131099 MPT131062:MPT131099 MZP131062:MZP131099 NJL131062:NJL131099 NTH131062:NTH131099 ODD131062:ODD131099 OMZ131062:OMZ131099 OWV131062:OWV131099 PGR131062:PGR131099 PQN131062:PQN131099 QAJ131062:QAJ131099 QKF131062:QKF131099 QUB131062:QUB131099 RDX131062:RDX131099 RNT131062:RNT131099 RXP131062:RXP131099 SHL131062:SHL131099 SRH131062:SRH131099 TBD131062:TBD131099 TKZ131062:TKZ131099 TUV131062:TUV131099 UER131062:UER131099 UON131062:UON131099 UYJ131062:UYJ131099 VIF131062:VIF131099 VSB131062:VSB131099 WBX131062:WBX131099 WLT131062:WLT131099 WVP131062:WVP131099 JD196598:JD196635 SZ196598:SZ196635 ACV196598:ACV196635 AMR196598:AMR196635 AWN196598:AWN196635 BGJ196598:BGJ196635 BQF196598:BQF196635 CAB196598:CAB196635 CJX196598:CJX196635 CTT196598:CTT196635 DDP196598:DDP196635 DNL196598:DNL196635 DXH196598:DXH196635 EHD196598:EHD196635 EQZ196598:EQZ196635 FAV196598:FAV196635 FKR196598:FKR196635 FUN196598:FUN196635 GEJ196598:GEJ196635 GOF196598:GOF196635 GYB196598:GYB196635 HHX196598:HHX196635 HRT196598:HRT196635 IBP196598:IBP196635 ILL196598:ILL196635 IVH196598:IVH196635 JFD196598:JFD196635 JOZ196598:JOZ196635 JYV196598:JYV196635 KIR196598:KIR196635 KSN196598:KSN196635 LCJ196598:LCJ196635 LMF196598:LMF196635 LWB196598:LWB196635 MFX196598:MFX196635 MPT196598:MPT196635 MZP196598:MZP196635 NJL196598:NJL196635 NTH196598:NTH196635 ODD196598:ODD196635 OMZ196598:OMZ196635 OWV196598:OWV196635 PGR196598:PGR196635 PQN196598:PQN196635 QAJ196598:QAJ196635 QKF196598:QKF196635 QUB196598:QUB196635 RDX196598:RDX196635 RNT196598:RNT196635 RXP196598:RXP196635 SHL196598:SHL196635 SRH196598:SRH196635 TBD196598:TBD196635 TKZ196598:TKZ196635 TUV196598:TUV196635 UER196598:UER196635 UON196598:UON196635 UYJ196598:UYJ196635 VIF196598:VIF196635 VSB196598:VSB196635 WBX196598:WBX196635 WLT196598:WLT196635 WVP196598:WVP196635 JD262134:JD262171 SZ262134:SZ262171 ACV262134:ACV262171 AMR262134:AMR262171 AWN262134:AWN262171 BGJ262134:BGJ262171 BQF262134:BQF262171 CAB262134:CAB262171 CJX262134:CJX262171 CTT262134:CTT262171 DDP262134:DDP262171 DNL262134:DNL262171 DXH262134:DXH262171 EHD262134:EHD262171 EQZ262134:EQZ262171 FAV262134:FAV262171 FKR262134:FKR262171 FUN262134:FUN262171 GEJ262134:GEJ262171 GOF262134:GOF262171 GYB262134:GYB262171 HHX262134:HHX262171 HRT262134:HRT262171 IBP262134:IBP262171 ILL262134:ILL262171 IVH262134:IVH262171 JFD262134:JFD262171 JOZ262134:JOZ262171 JYV262134:JYV262171 KIR262134:KIR262171 KSN262134:KSN262171 LCJ262134:LCJ262171 LMF262134:LMF262171 LWB262134:LWB262171 MFX262134:MFX262171 MPT262134:MPT262171 MZP262134:MZP262171 NJL262134:NJL262171 NTH262134:NTH262171 ODD262134:ODD262171 OMZ262134:OMZ262171 OWV262134:OWV262171 PGR262134:PGR262171 PQN262134:PQN262171 QAJ262134:QAJ262171 QKF262134:QKF262171 QUB262134:QUB262171 RDX262134:RDX262171 RNT262134:RNT262171 RXP262134:RXP262171 SHL262134:SHL262171 SRH262134:SRH262171 TBD262134:TBD262171 TKZ262134:TKZ262171 TUV262134:TUV262171 UER262134:UER262171 UON262134:UON262171 UYJ262134:UYJ262171 VIF262134:VIF262171 VSB262134:VSB262171 WBX262134:WBX262171 WLT262134:WLT262171 WVP262134:WVP262171 JD327670:JD327707 SZ327670:SZ327707 ACV327670:ACV327707 AMR327670:AMR327707 AWN327670:AWN327707 BGJ327670:BGJ327707 BQF327670:BQF327707 CAB327670:CAB327707 CJX327670:CJX327707 CTT327670:CTT327707 DDP327670:DDP327707 DNL327670:DNL327707 DXH327670:DXH327707 EHD327670:EHD327707 EQZ327670:EQZ327707 FAV327670:FAV327707 FKR327670:FKR327707 FUN327670:FUN327707 GEJ327670:GEJ327707 GOF327670:GOF327707 GYB327670:GYB327707 HHX327670:HHX327707 HRT327670:HRT327707 IBP327670:IBP327707 ILL327670:ILL327707 IVH327670:IVH327707 JFD327670:JFD327707 JOZ327670:JOZ327707 JYV327670:JYV327707 KIR327670:KIR327707 KSN327670:KSN327707 LCJ327670:LCJ327707 LMF327670:LMF327707 LWB327670:LWB327707 MFX327670:MFX327707 MPT327670:MPT327707 MZP327670:MZP327707 NJL327670:NJL327707 NTH327670:NTH327707 ODD327670:ODD327707 OMZ327670:OMZ327707 OWV327670:OWV327707 PGR327670:PGR327707 PQN327670:PQN327707 QAJ327670:QAJ327707 QKF327670:QKF327707 QUB327670:QUB327707 RDX327670:RDX327707 RNT327670:RNT327707 RXP327670:RXP327707 SHL327670:SHL327707 SRH327670:SRH327707 TBD327670:TBD327707 TKZ327670:TKZ327707 TUV327670:TUV327707 UER327670:UER327707 UON327670:UON327707 UYJ327670:UYJ327707 VIF327670:VIF327707 VSB327670:VSB327707 WBX327670:WBX327707 WLT327670:WLT327707 WVP327670:WVP327707 JD393206:JD393243 SZ393206:SZ393243 ACV393206:ACV393243 AMR393206:AMR393243 AWN393206:AWN393243 BGJ393206:BGJ393243 BQF393206:BQF393243 CAB393206:CAB393243 CJX393206:CJX393243 CTT393206:CTT393243 DDP393206:DDP393243 DNL393206:DNL393243 DXH393206:DXH393243 EHD393206:EHD393243 EQZ393206:EQZ393243 FAV393206:FAV393243 FKR393206:FKR393243 FUN393206:FUN393243 GEJ393206:GEJ393243 GOF393206:GOF393243 GYB393206:GYB393243 HHX393206:HHX393243 HRT393206:HRT393243 IBP393206:IBP393243 ILL393206:ILL393243 IVH393206:IVH393243 JFD393206:JFD393243 JOZ393206:JOZ393243 JYV393206:JYV393243 KIR393206:KIR393243 KSN393206:KSN393243 LCJ393206:LCJ393243 LMF393206:LMF393243 LWB393206:LWB393243 MFX393206:MFX393243 MPT393206:MPT393243 MZP393206:MZP393243 NJL393206:NJL393243 NTH393206:NTH393243 ODD393206:ODD393243 OMZ393206:OMZ393243 OWV393206:OWV393243 PGR393206:PGR393243 PQN393206:PQN393243 QAJ393206:QAJ393243 QKF393206:QKF393243 QUB393206:QUB393243 RDX393206:RDX393243 RNT393206:RNT393243 RXP393206:RXP393243 SHL393206:SHL393243 SRH393206:SRH393243 TBD393206:TBD393243 TKZ393206:TKZ393243 TUV393206:TUV393243 UER393206:UER393243 UON393206:UON393243 UYJ393206:UYJ393243 VIF393206:VIF393243 VSB393206:VSB393243 WBX393206:WBX393243 WLT393206:WLT393243 WVP393206:WVP393243 JD458742:JD458779 SZ458742:SZ458779 ACV458742:ACV458779 AMR458742:AMR458779 AWN458742:AWN458779 BGJ458742:BGJ458779 BQF458742:BQF458779 CAB458742:CAB458779 CJX458742:CJX458779 CTT458742:CTT458779 DDP458742:DDP458779 DNL458742:DNL458779 DXH458742:DXH458779 EHD458742:EHD458779 EQZ458742:EQZ458779 FAV458742:FAV458779 FKR458742:FKR458779 FUN458742:FUN458779 GEJ458742:GEJ458779 GOF458742:GOF458779 GYB458742:GYB458779 HHX458742:HHX458779 HRT458742:HRT458779 IBP458742:IBP458779 ILL458742:ILL458779 IVH458742:IVH458779 JFD458742:JFD458779 JOZ458742:JOZ458779 JYV458742:JYV458779 KIR458742:KIR458779 KSN458742:KSN458779 LCJ458742:LCJ458779 LMF458742:LMF458779 LWB458742:LWB458779 MFX458742:MFX458779 MPT458742:MPT458779 MZP458742:MZP458779 NJL458742:NJL458779 NTH458742:NTH458779 ODD458742:ODD458779 OMZ458742:OMZ458779 OWV458742:OWV458779 PGR458742:PGR458779 PQN458742:PQN458779 QAJ458742:QAJ458779 QKF458742:QKF458779 QUB458742:QUB458779 RDX458742:RDX458779 RNT458742:RNT458779 RXP458742:RXP458779 SHL458742:SHL458779 SRH458742:SRH458779 TBD458742:TBD458779 TKZ458742:TKZ458779 TUV458742:TUV458779 UER458742:UER458779 UON458742:UON458779 UYJ458742:UYJ458779 VIF458742:VIF458779 VSB458742:VSB458779 WBX458742:WBX458779 WLT458742:WLT458779 WVP458742:WVP458779 JD524278:JD524315 SZ524278:SZ524315 ACV524278:ACV524315 AMR524278:AMR524315 AWN524278:AWN524315 BGJ524278:BGJ524315 BQF524278:BQF524315 CAB524278:CAB524315 CJX524278:CJX524315 CTT524278:CTT524315 DDP524278:DDP524315 DNL524278:DNL524315 DXH524278:DXH524315 EHD524278:EHD524315 EQZ524278:EQZ524315 FAV524278:FAV524315 FKR524278:FKR524315 FUN524278:FUN524315 GEJ524278:GEJ524315 GOF524278:GOF524315 GYB524278:GYB524315 HHX524278:HHX524315 HRT524278:HRT524315 IBP524278:IBP524315 ILL524278:ILL524315 IVH524278:IVH524315 JFD524278:JFD524315 JOZ524278:JOZ524315 JYV524278:JYV524315 KIR524278:KIR524315 KSN524278:KSN524315 LCJ524278:LCJ524315 LMF524278:LMF524315 LWB524278:LWB524315 MFX524278:MFX524315 MPT524278:MPT524315 MZP524278:MZP524315 NJL524278:NJL524315 NTH524278:NTH524315 ODD524278:ODD524315 OMZ524278:OMZ524315 OWV524278:OWV524315 PGR524278:PGR524315 PQN524278:PQN524315 QAJ524278:QAJ524315 QKF524278:QKF524315 QUB524278:QUB524315 RDX524278:RDX524315 RNT524278:RNT524315 RXP524278:RXP524315 SHL524278:SHL524315 SRH524278:SRH524315 TBD524278:TBD524315 TKZ524278:TKZ524315 TUV524278:TUV524315 UER524278:UER524315 UON524278:UON524315 UYJ524278:UYJ524315 VIF524278:VIF524315 VSB524278:VSB524315 WBX524278:WBX524315 WLT524278:WLT524315 WVP524278:WVP524315 JD589814:JD589851 SZ589814:SZ589851 ACV589814:ACV589851 AMR589814:AMR589851 AWN589814:AWN589851 BGJ589814:BGJ589851 BQF589814:BQF589851 CAB589814:CAB589851 CJX589814:CJX589851 CTT589814:CTT589851 DDP589814:DDP589851 DNL589814:DNL589851 DXH589814:DXH589851 EHD589814:EHD589851 EQZ589814:EQZ589851 FAV589814:FAV589851 FKR589814:FKR589851 FUN589814:FUN589851 GEJ589814:GEJ589851 GOF589814:GOF589851 GYB589814:GYB589851 HHX589814:HHX589851 HRT589814:HRT589851 IBP589814:IBP589851 ILL589814:ILL589851 IVH589814:IVH589851 JFD589814:JFD589851 JOZ589814:JOZ589851 JYV589814:JYV589851 KIR589814:KIR589851 KSN589814:KSN589851 LCJ589814:LCJ589851 LMF589814:LMF589851 LWB589814:LWB589851 MFX589814:MFX589851 MPT589814:MPT589851 MZP589814:MZP589851 NJL589814:NJL589851 NTH589814:NTH589851 ODD589814:ODD589851 OMZ589814:OMZ589851 OWV589814:OWV589851 PGR589814:PGR589851 PQN589814:PQN589851 QAJ589814:QAJ589851 QKF589814:QKF589851 QUB589814:QUB589851 RDX589814:RDX589851 RNT589814:RNT589851 RXP589814:RXP589851 SHL589814:SHL589851 SRH589814:SRH589851 TBD589814:TBD589851 TKZ589814:TKZ589851 TUV589814:TUV589851 UER589814:UER589851 UON589814:UON589851 UYJ589814:UYJ589851 VIF589814:VIF589851 VSB589814:VSB589851 WBX589814:WBX589851 WLT589814:WLT589851 WVP589814:WVP589851 JD655350:JD655387 SZ655350:SZ655387 ACV655350:ACV655387 AMR655350:AMR655387 AWN655350:AWN655387 BGJ655350:BGJ655387 BQF655350:BQF655387 CAB655350:CAB655387 CJX655350:CJX655387 CTT655350:CTT655387 DDP655350:DDP655387 DNL655350:DNL655387 DXH655350:DXH655387 EHD655350:EHD655387 EQZ655350:EQZ655387 FAV655350:FAV655387 FKR655350:FKR655387 FUN655350:FUN655387 GEJ655350:GEJ655387 GOF655350:GOF655387 GYB655350:GYB655387 HHX655350:HHX655387 HRT655350:HRT655387 IBP655350:IBP655387 ILL655350:ILL655387 IVH655350:IVH655387 JFD655350:JFD655387 JOZ655350:JOZ655387 JYV655350:JYV655387 KIR655350:KIR655387 KSN655350:KSN655387 LCJ655350:LCJ655387 LMF655350:LMF655387 LWB655350:LWB655387 MFX655350:MFX655387 MPT655350:MPT655387 MZP655350:MZP655387 NJL655350:NJL655387 NTH655350:NTH655387 ODD655350:ODD655387 OMZ655350:OMZ655387 OWV655350:OWV655387 PGR655350:PGR655387 PQN655350:PQN655387 QAJ655350:QAJ655387 QKF655350:QKF655387 QUB655350:QUB655387 RDX655350:RDX655387 RNT655350:RNT655387 RXP655350:RXP655387 SHL655350:SHL655387 SRH655350:SRH655387 TBD655350:TBD655387 TKZ655350:TKZ655387 TUV655350:TUV655387 UER655350:UER655387 UON655350:UON655387 UYJ655350:UYJ655387 VIF655350:VIF655387 VSB655350:VSB655387 WBX655350:WBX655387 WLT655350:WLT655387 WVP655350:WVP655387 JD720886:JD720923 SZ720886:SZ720923 ACV720886:ACV720923 AMR720886:AMR720923 AWN720886:AWN720923 BGJ720886:BGJ720923 BQF720886:BQF720923 CAB720886:CAB720923 CJX720886:CJX720923 CTT720886:CTT720923 DDP720886:DDP720923 DNL720886:DNL720923 DXH720886:DXH720923 EHD720886:EHD720923 EQZ720886:EQZ720923 FAV720886:FAV720923 FKR720886:FKR720923 FUN720886:FUN720923 GEJ720886:GEJ720923 GOF720886:GOF720923 GYB720886:GYB720923 HHX720886:HHX720923 HRT720886:HRT720923 IBP720886:IBP720923 ILL720886:ILL720923 IVH720886:IVH720923 JFD720886:JFD720923 JOZ720886:JOZ720923 JYV720886:JYV720923 KIR720886:KIR720923 KSN720886:KSN720923 LCJ720886:LCJ720923 LMF720886:LMF720923 LWB720886:LWB720923 MFX720886:MFX720923 MPT720886:MPT720923 MZP720886:MZP720923 NJL720886:NJL720923 NTH720886:NTH720923 ODD720886:ODD720923 OMZ720886:OMZ720923 OWV720886:OWV720923 PGR720886:PGR720923 PQN720886:PQN720923 QAJ720886:QAJ720923 QKF720886:QKF720923 QUB720886:QUB720923 RDX720886:RDX720923 RNT720886:RNT720923 RXP720886:RXP720923 SHL720886:SHL720923 SRH720886:SRH720923 TBD720886:TBD720923 TKZ720886:TKZ720923 TUV720886:TUV720923 UER720886:UER720923 UON720886:UON720923 UYJ720886:UYJ720923 VIF720886:VIF720923 VSB720886:VSB720923 WBX720886:WBX720923 WLT720886:WLT720923 WVP720886:WVP720923 JD786422:JD786459 SZ786422:SZ786459 ACV786422:ACV786459 AMR786422:AMR786459 AWN786422:AWN786459 BGJ786422:BGJ786459 BQF786422:BQF786459 CAB786422:CAB786459 CJX786422:CJX786459 CTT786422:CTT786459 DDP786422:DDP786459 DNL786422:DNL786459 DXH786422:DXH786459 EHD786422:EHD786459 EQZ786422:EQZ786459 FAV786422:FAV786459 FKR786422:FKR786459 FUN786422:FUN786459 GEJ786422:GEJ786459 GOF786422:GOF786459 GYB786422:GYB786459 HHX786422:HHX786459 HRT786422:HRT786459 IBP786422:IBP786459 ILL786422:ILL786459 IVH786422:IVH786459 JFD786422:JFD786459 JOZ786422:JOZ786459 JYV786422:JYV786459 KIR786422:KIR786459 KSN786422:KSN786459 LCJ786422:LCJ786459 LMF786422:LMF786459 LWB786422:LWB786459 MFX786422:MFX786459 MPT786422:MPT786459 MZP786422:MZP786459 NJL786422:NJL786459 NTH786422:NTH786459 ODD786422:ODD786459 OMZ786422:OMZ786459 OWV786422:OWV786459 PGR786422:PGR786459 PQN786422:PQN786459 QAJ786422:QAJ786459 QKF786422:QKF786459 QUB786422:QUB786459 RDX786422:RDX786459 RNT786422:RNT786459 RXP786422:RXP786459 SHL786422:SHL786459 SRH786422:SRH786459 TBD786422:TBD786459 TKZ786422:TKZ786459 TUV786422:TUV786459 UER786422:UER786459 UON786422:UON786459 UYJ786422:UYJ786459 VIF786422:VIF786459 VSB786422:VSB786459 WBX786422:WBX786459 WLT786422:WLT786459 WVP786422:WVP786459 JD851958:JD851995 SZ851958:SZ851995 ACV851958:ACV851995 AMR851958:AMR851995 AWN851958:AWN851995 BGJ851958:BGJ851995 BQF851958:BQF851995 CAB851958:CAB851995 CJX851958:CJX851995 CTT851958:CTT851995 DDP851958:DDP851995 DNL851958:DNL851995 DXH851958:DXH851995 EHD851958:EHD851995 EQZ851958:EQZ851995 FAV851958:FAV851995 FKR851958:FKR851995 FUN851958:FUN851995 GEJ851958:GEJ851995 GOF851958:GOF851995 GYB851958:GYB851995 HHX851958:HHX851995 HRT851958:HRT851995 IBP851958:IBP851995 ILL851958:ILL851995 IVH851958:IVH851995 JFD851958:JFD851995 JOZ851958:JOZ851995 JYV851958:JYV851995 KIR851958:KIR851995 KSN851958:KSN851995 LCJ851958:LCJ851995 LMF851958:LMF851995 LWB851958:LWB851995 MFX851958:MFX851995 MPT851958:MPT851995 MZP851958:MZP851995 NJL851958:NJL851995 NTH851958:NTH851995 ODD851958:ODD851995 OMZ851958:OMZ851995 OWV851958:OWV851995 PGR851958:PGR851995 PQN851958:PQN851995 QAJ851958:QAJ851995 QKF851958:QKF851995 QUB851958:QUB851995 RDX851958:RDX851995 RNT851958:RNT851995 RXP851958:RXP851995 SHL851958:SHL851995 SRH851958:SRH851995 TBD851958:TBD851995 TKZ851958:TKZ851995 TUV851958:TUV851995 UER851958:UER851995 UON851958:UON851995 UYJ851958:UYJ851995 VIF851958:VIF851995 VSB851958:VSB851995 WBX851958:WBX851995 WLT851958:WLT851995 WVP851958:WVP851995 JD917494:JD917531 SZ917494:SZ917531 ACV917494:ACV917531 AMR917494:AMR917531 AWN917494:AWN917531 BGJ917494:BGJ917531 BQF917494:BQF917531 CAB917494:CAB917531 CJX917494:CJX917531 CTT917494:CTT917531 DDP917494:DDP917531 DNL917494:DNL917531 DXH917494:DXH917531 EHD917494:EHD917531 EQZ917494:EQZ917531 FAV917494:FAV917531 FKR917494:FKR917531 FUN917494:FUN917531 GEJ917494:GEJ917531 GOF917494:GOF917531 GYB917494:GYB917531 HHX917494:HHX917531 HRT917494:HRT917531 IBP917494:IBP917531 ILL917494:ILL917531 IVH917494:IVH917531 JFD917494:JFD917531 JOZ917494:JOZ917531 JYV917494:JYV917531 KIR917494:KIR917531 KSN917494:KSN917531 LCJ917494:LCJ917531 LMF917494:LMF917531 LWB917494:LWB917531 MFX917494:MFX917531 MPT917494:MPT917531 MZP917494:MZP917531 NJL917494:NJL917531 NTH917494:NTH917531 ODD917494:ODD917531 OMZ917494:OMZ917531 OWV917494:OWV917531 PGR917494:PGR917531 PQN917494:PQN917531 QAJ917494:QAJ917531 QKF917494:QKF917531 QUB917494:QUB917531 RDX917494:RDX917531 RNT917494:RNT917531 RXP917494:RXP917531 SHL917494:SHL917531 SRH917494:SRH917531 TBD917494:TBD917531 TKZ917494:TKZ917531 TUV917494:TUV917531 UER917494:UER917531 UON917494:UON917531 UYJ917494:UYJ917531 VIF917494:VIF917531 VSB917494:VSB917531 WBX917494:WBX917531 WLT917494:WLT917531 WVP917494:WVP917531 JD983030:JD983067 SZ983030:SZ983067 ACV983030:ACV983067 AMR983030:AMR983067 AWN983030:AWN983067 BGJ983030:BGJ983067 BQF983030:BQF983067 CAB983030:CAB983067 CJX983030:CJX983067 CTT983030:CTT983067 DDP983030:DDP983067 DNL983030:DNL983067 DXH983030:DXH983067 EHD983030:EHD983067 EQZ983030:EQZ983067 FAV983030:FAV983067 FKR983030:FKR983067 FUN983030:FUN983067 GEJ983030:GEJ983067 GOF983030:GOF983067 GYB983030:GYB983067 HHX983030:HHX983067 HRT983030:HRT983067 IBP983030:IBP983067 ILL983030:ILL983067 IVH983030:IVH983067 JFD983030:JFD983067 JOZ983030:JOZ983067 JYV983030:JYV983067 KIR983030:KIR983067 KSN983030:KSN983067 LCJ983030:LCJ983067 LMF983030:LMF983067 LWB983030:LWB983067 MFX983030:MFX983067 MPT983030:MPT983067 MZP983030:MZP983067 NJL983030:NJL983067 NTH983030:NTH983067 ODD983030:ODD983067 OMZ983030:OMZ983067 OWV983030:OWV983067 PGR983030:PGR983067 PQN983030:PQN983067 QAJ983030:QAJ983067 QKF983030:QKF983067 QUB983030:QUB983067 RDX983030:RDX983067 RNT983030:RNT983067 RXP983030:RXP983067 SHL983030:SHL983067 SRH983030:SRH983067 TBD983030:TBD983067 TKZ983030:TKZ983067 TUV983030:TUV983067 UER983030:UER983067 UON983030:UON983067 UYJ983030:UYJ983067 VIF983030:VIF983067 VSB983030:VSB983067 WBX983030:WBX983067 WLT983030:WLT983067 WVP983030:WVP983067"/>
    <dataValidation type="list" allowBlank="1" showInputMessage="1" showErrorMessage="1" sqref="F9">
      <formula1>"Cá nhân, Tổ chức"</formula1>
    </dataValidation>
    <dataValidation type="list" allowBlank="1" showInputMessage="1" showErrorMessage="1" sqref="F21">
      <formula1>$I$10:$I$11</formula1>
    </dataValidation>
    <dataValidation type="list" allowBlank="1" showInputMessage="1" showErrorMessage="1" sqref="F10">
      <formula1>$I$6:$I$9</formula1>
    </dataValidation>
    <dataValidation type="list" allowBlank="1" showInputMessage="1" showErrorMessage="1" sqref="F8">
      <formula1>$M$8:$M$22</formula1>
    </dataValidation>
    <dataValidation type="list" allowBlank="1" showInputMessage="1" showErrorMessage="1" sqref="IV1:JC2 SR1:SY2 ACN1:ACU2 AMJ1:AMQ2 AWF1:AWM2 BGB1:BGI2 BPX1:BQE2 BZT1:CAA2 CJP1:CJW2 CTL1:CTS2 DDH1:DDO2 DND1:DNK2 DWZ1:DXG2 EGV1:EHC2 EQR1:EQY2 FAN1:FAU2 FKJ1:FKQ2 FUF1:FUM2 GEB1:GEI2 GNX1:GOE2 GXT1:GYA2 HHP1:HHW2 HRL1:HRS2 IBH1:IBO2 ILD1:ILK2 IUZ1:IVG2 JEV1:JFC2 JOR1:JOY2 JYN1:JYU2 KIJ1:KIQ2 KSF1:KSM2 LCB1:LCI2 LLX1:LME2 LVT1:LWA2 MFP1:MFW2 MPL1:MPS2 MZH1:MZO2 NJD1:NJK2 NSZ1:NTG2 OCV1:ODC2 OMR1:OMY2 OWN1:OWU2 PGJ1:PGQ2 PQF1:PQM2 QAB1:QAI2 QJX1:QKE2 QTT1:QUA2 RDP1:RDW2 RNL1:RNS2 RXH1:RXO2 SHD1:SHK2 SQZ1:SRG2 TAV1:TBC2 TKR1:TKY2 TUN1:TUU2 UEJ1:UEQ2 UOF1:UOM2 UYB1:UYI2 VHX1:VIE2 VRT1:VSA2 WBP1:WBW2 WLL1:WLS2 WVH1:WVO2 IV65496:JC65496 SR65496:SY65496 ACN65496:ACU65496 AMJ65496:AMQ65496 AWF65496:AWM65496 BGB65496:BGI65496 BPX65496:BQE65496 BZT65496:CAA65496 CJP65496:CJW65496 CTL65496:CTS65496 DDH65496:DDO65496 DND65496:DNK65496 DWZ65496:DXG65496 EGV65496:EHC65496 EQR65496:EQY65496 FAN65496:FAU65496 FKJ65496:FKQ65496 FUF65496:FUM65496 GEB65496:GEI65496 GNX65496:GOE65496 GXT65496:GYA65496 HHP65496:HHW65496 HRL65496:HRS65496 IBH65496:IBO65496 ILD65496:ILK65496 IUZ65496:IVG65496 JEV65496:JFC65496 JOR65496:JOY65496 JYN65496:JYU65496 KIJ65496:KIQ65496 KSF65496:KSM65496 LCB65496:LCI65496 LLX65496:LME65496 LVT65496:LWA65496 MFP65496:MFW65496 MPL65496:MPS65496 MZH65496:MZO65496 NJD65496:NJK65496 NSZ65496:NTG65496 OCV65496:ODC65496 OMR65496:OMY65496 OWN65496:OWU65496 PGJ65496:PGQ65496 PQF65496:PQM65496 QAB65496:QAI65496 QJX65496:QKE65496 QTT65496:QUA65496 RDP65496:RDW65496 RNL65496:RNS65496 RXH65496:RXO65496 SHD65496:SHK65496 SQZ65496:SRG65496 TAV65496:TBC65496 TKR65496:TKY65496 TUN65496:TUU65496 UEJ65496:UEQ65496 UOF65496:UOM65496 UYB65496:UYI65496 VHX65496:VIE65496 VRT65496:VSA65496 WBP65496:WBW65496 WLL65496:WLS65496 WVH65496:WVO65496 B65505:E65505 A65508 F65513 IV131032:JC131032 SR131032:SY131032 ACN131032:ACU131032 AMJ131032:AMQ131032 AWF131032:AWM131032 BGB131032:BGI131032 BPX131032:BQE131032 BZT131032:CAA131032 CJP131032:CJW131032 CTL131032:CTS131032 DDH131032:DDO131032 DND131032:DNK131032 DWZ131032:DXG131032 EGV131032:EHC131032 EQR131032:EQY131032 FAN131032:FAU131032 FKJ131032:FKQ131032 FUF131032:FUM131032 GEB131032:GEI131032 GNX131032:GOE131032 GXT131032:GYA131032 HHP131032:HHW131032 HRL131032:HRS131032 IBH131032:IBO131032 ILD131032:ILK131032 IUZ131032:IVG131032 JEV131032:JFC131032 JOR131032:JOY131032 JYN131032:JYU131032 KIJ131032:KIQ131032 KSF131032:KSM131032 LCB131032:LCI131032 LLX131032:LME131032 LVT131032:LWA131032 MFP131032:MFW131032 MPL131032:MPS131032 MZH131032:MZO131032 NJD131032:NJK131032 NSZ131032:NTG131032 OCV131032:ODC131032 OMR131032:OMY131032 OWN131032:OWU131032 PGJ131032:PGQ131032 PQF131032:PQM131032 QAB131032:QAI131032 QJX131032:QKE131032 QTT131032:QUA131032 RDP131032:RDW131032 RNL131032:RNS131032 RXH131032:RXO131032 SHD131032:SHK131032 SQZ131032:SRG131032 TAV131032:TBC131032 TKR131032:TKY131032 TUN131032:TUU131032 UEJ131032:UEQ131032 UOF131032:UOM131032 UYB131032:UYI131032 VHX131032:VIE131032 VRT131032:VSA131032 WBP131032:WBW131032 WLL131032:WLS131032 WVH131032:WVO131032 B131041:E131041 A131044 F131049 IV196568:JC196568 SR196568:SY196568 ACN196568:ACU196568 AMJ196568:AMQ196568 AWF196568:AWM196568 BGB196568:BGI196568 BPX196568:BQE196568 BZT196568:CAA196568 CJP196568:CJW196568 CTL196568:CTS196568 DDH196568:DDO196568 DND196568:DNK196568 DWZ196568:DXG196568 EGV196568:EHC196568 EQR196568:EQY196568 FAN196568:FAU196568 FKJ196568:FKQ196568 FUF196568:FUM196568 GEB196568:GEI196568 GNX196568:GOE196568 GXT196568:GYA196568 HHP196568:HHW196568 HRL196568:HRS196568 IBH196568:IBO196568 ILD196568:ILK196568 IUZ196568:IVG196568 JEV196568:JFC196568 JOR196568:JOY196568 JYN196568:JYU196568 KIJ196568:KIQ196568 KSF196568:KSM196568 LCB196568:LCI196568 LLX196568:LME196568 LVT196568:LWA196568 MFP196568:MFW196568 MPL196568:MPS196568 MZH196568:MZO196568 NJD196568:NJK196568 NSZ196568:NTG196568 OCV196568:ODC196568 OMR196568:OMY196568 OWN196568:OWU196568 PGJ196568:PGQ196568 PQF196568:PQM196568 QAB196568:QAI196568 QJX196568:QKE196568 QTT196568:QUA196568 RDP196568:RDW196568 RNL196568:RNS196568 RXH196568:RXO196568 SHD196568:SHK196568 SQZ196568:SRG196568 TAV196568:TBC196568 TKR196568:TKY196568 TUN196568:TUU196568 UEJ196568:UEQ196568 UOF196568:UOM196568 UYB196568:UYI196568 VHX196568:VIE196568 VRT196568:VSA196568 WBP196568:WBW196568 WLL196568:WLS196568 WVH196568:WVO196568 B196577:E196577 A196580 F196585 IV262104:JC262104 SR262104:SY262104 ACN262104:ACU262104 AMJ262104:AMQ262104 AWF262104:AWM262104 BGB262104:BGI262104 BPX262104:BQE262104 BZT262104:CAA262104 CJP262104:CJW262104 CTL262104:CTS262104 DDH262104:DDO262104 DND262104:DNK262104 DWZ262104:DXG262104 EGV262104:EHC262104 EQR262104:EQY262104 FAN262104:FAU262104 FKJ262104:FKQ262104 FUF262104:FUM262104 GEB262104:GEI262104 GNX262104:GOE262104 GXT262104:GYA262104 HHP262104:HHW262104 HRL262104:HRS262104 IBH262104:IBO262104 ILD262104:ILK262104 IUZ262104:IVG262104 JEV262104:JFC262104 JOR262104:JOY262104 JYN262104:JYU262104 KIJ262104:KIQ262104 KSF262104:KSM262104 LCB262104:LCI262104 LLX262104:LME262104 LVT262104:LWA262104 MFP262104:MFW262104 MPL262104:MPS262104 MZH262104:MZO262104 NJD262104:NJK262104 NSZ262104:NTG262104 OCV262104:ODC262104 OMR262104:OMY262104 OWN262104:OWU262104 PGJ262104:PGQ262104 PQF262104:PQM262104 QAB262104:QAI262104 QJX262104:QKE262104 QTT262104:QUA262104 RDP262104:RDW262104 RNL262104:RNS262104 RXH262104:RXO262104 SHD262104:SHK262104 SQZ262104:SRG262104 TAV262104:TBC262104 TKR262104:TKY262104 TUN262104:TUU262104 UEJ262104:UEQ262104 UOF262104:UOM262104 UYB262104:UYI262104 VHX262104:VIE262104 VRT262104:VSA262104 WBP262104:WBW262104 WLL262104:WLS262104 WVH262104:WVO262104 B262113:E262113 A262116 F262121 IV327640:JC327640 SR327640:SY327640 ACN327640:ACU327640 AMJ327640:AMQ327640 AWF327640:AWM327640 BGB327640:BGI327640 BPX327640:BQE327640 BZT327640:CAA327640 CJP327640:CJW327640 CTL327640:CTS327640 DDH327640:DDO327640 DND327640:DNK327640 DWZ327640:DXG327640 EGV327640:EHC327640 EQR327640:EQY327640 FAN327640:FAU327640 FKJ327640:FKQ327640 FUF327640:FUM327640 GEB327640:GEI327640 GNX327640:GOE327640 GXT327640:GYA327640 HHP327640:HHW327640 HRL327640:HRS327640 IBH327640:IBO327640 ILD327640:ILK327640 IUZ327640:IVG327640 JEV327640:JFC327640 JOR327640:JOY327640 JYN327640:JYU327640 KIJ327640:KIQ327640 KSF327640:KSM327640 LCB327640:LCI327640 LLX327640:LME327640 LVT327640:LWA327640 MFP327640:MFW327640 MPL327640:MPS327640 MZH327640:MZO327640 NJD327640:NJK327640 NSZ327640:NTG327640 OCV327640:ODC327640 OMR327640:OMY327640 OWN327640:OWU327640 PGJ327640:PGQ327640 PQF327640:PQM327640 QAB327640:QAI327640 QJX327640:QKE327640 QTT327640:QUA327640 RDP327640:RDW327640 RNL327640:RNS327640 RXH327640:RXO327640 SHD327640:SHK327640 SQZ327640:SRG327640 TAV327640:TBC327640 TKR327640:TKY327640 TUN327640:TUU327640 UEJ327640:UEQ327640 UOF327640:UOM327640 UYB327640:UYI327640 VHX327640:VIE327640 VRT327640:VSA327640 WBP327640:WBW327640 WLL327640:WLS327640 WVH327640:WVO327640 B327649:E327649 A327652 F327657 IV393176:JC393176 SR393176:SY393176 ACN393176:ACU393176 AMJ393176:AMQ393176 AWF393176:AWM393176 BGB393176:BGI393176 BPX393176:BQE393176 BZT393176:CAA393176 CJP393176:CJW393176 CTL393176:CTS393176 DDH393176:DDO393176 DND393176:DNK393176 DWZ393176:DXG393176 EGV393176:EHC393176 EQR393176:EQY393176 FAN393176:FAU393176 FKJ393176:FKQ393176 FUF393176:FUM393176 GEB393176:GEI393176 GNX393176:GOE393176 GXT393176:GYA393176 HHP393176:HHW393176 HRL393176:HRS393176 IBH393176:IBO393176 ILD393176:ILK393176 IUZ393176:IVG393176 JEV393176:JFC393176 JOR393176:JOY393176 JYN393176:JYU393176 KIJ393176:KIQ393176 KSF393176:KSM393176 LCB393176:LCI393176 LLX393176:LME393176 LVT393176:LWA393176 MFP393176:MFW393176 MPL393176:MPS393176 MZH393176:MZO393176 NJD393176:NJK393176 NSZ393176:NTG393176 OCV393176:ODC393176 OMR393176:OMY393176 OWN393176:OWU393176 PGJ393176:PGQ393176 PQF393176:PQM393176 QAB393176:QAI393176 QJX393176:QKE393176 QTT393176:QUA393176 RDP393176:RDW393176 RNL393176:RNS393176 RXH393176:RXO393176 SHD393176:SHK393176 SQZ393176:SRG393176 TAV393176:TBC393176 TKR393176:TKY393176 TUN393176:TUU393176 UEJ393176:UEQ393176 UOF393176:UOM393176 UYB393176:UYI393176 VHX393176:VIE393176 VRT393176:VSA393176 WBP393176:WBW393176 WLL393176:WLS393176 WVH393176:WVO393176 B393185:E393185 A393188 F393193 IV458712:JC458712 SR458712:SY458712 ACN458712:ACU458712 AMJ458712:AMQ458712 AWF458712:AWM458712 BGB458712:BGI458712 BPX458712:BQE458712 BZT458712:CAA458712 CJP458712:CJW458712 CTL458712:CTS458712 DDH458712:DDO458712 DND458712:DNK458712 DWZ458712:DXG458712 EGV458712:EHC458712 EQR458712:EQY458712 FAN458712:FAU458712 FKJ458712:FKQ458712 FUF458712:FUM458712 GEB458712:GEI458712 GNX458712:GOE458712 GXT458712:GYA458712 HHP458712:HHW458712 HRL458712:HRS458712 IBH458712:IBO458712 ILD458712:ILK458712 IUZ458712:IVG458712 JEV458712:JFC458712 JOR458712:JOY458712 JYN458712:JYU458712 KIJ458712:KIQ458712 KSF458712:KSM458712 LCB458712:LCI458712 LLX458712:LME458712 LVT458712:LWA458712 MFP458712:MFW458712 MPL458712:MPS458712 MZH458712:MZO458712 NJD458712:NJK458712 NSZ458712:NTG458712 OCV458712:ODC458712 OMR458712:OMY458712 OWN458712:OWU458712 PGJ458712:PGQ458712 PQF458712:PQM458712 QAB458712:QAI458712 QJX458712:QKE458712 QTT458712:QUA458712 RDP458712:RDW458712 RNL458712:RNS458712 RXH458712:RXO458712 SHD458712:SHK458712 SQZ458712:SRG458712 TAV458712:TBC458712 TKR458712:TKY458712 TUN458712:TUU458712 UEJ458712:UEQ458712 UOF458712:UOM458712 UYB458712:UYI458712 VHX458712:VIE458712 VRT458712:VSA458712 WBP458712:WBW458712 WLL458712:WLS458712 WVH458712:WVO458712 B458721:E458721 A458724 F458729 IV524248:JC524248 SR524248:SY524248 ACN524248:ACU524248 AMJ524248:AMQ524248 AWF524248:AWM524248 BGB524248:BGI524248 BPX524248:BQE524248 BZT524248:CAA524248 CJP524248:CJW524248 CTL524248:CTS524248 DDH524248:DDO524248 DND524248:DNK524248 DWZ524248:DXG524248 EGV524248:EHC524248 EQR524248:EQY524248 FAN524248:FAU524248 FKJ524248:FKQ524248 FUF524248:FUM524248 GEB524248:GEI524248 GNX524248:GOE524248 GXT524248:GYA524248 HHP524248:HHW524248 HRL524248:HRS524248 IBH524248:IBO524248 ILD524248:ILK524248 IUZ524248:IVG524248 JEV524248:JFC524248 JOR524248:JOY524248 JYN524248:JYU524248 KIJ524248:KIQ524248 KSF524248:KSM524248 LCB524248:LCI524248 LLX524248:LME524248 LVT524248:LWA524248 MFP524248:MFW524248 MPL524248:MPS524248 MZH524248:MZO524248 NJD524248:NJK524248 NSZ524248:NTG524248 OCV524248:ODC524248 OMR524248:OMY524248 OWN524248:OWU524248 PGJ524248:PGQ524248 PQF524248:PQM524248 QAB524248:QAI524248 QJX524248:QKE524248 QTT524248:QUA524248 RDP524248:RDW524248 RNL524248:RNS524248 RXH524248:RXO524248 SHD524248:SHK524248 SQZ524248:SRG524248 TAV524248:TBC524248 TKR524248:TKY524248 TUN524248:TUU524248 UEJ524248:UEQ524248 UOF524248:UOM524248 UYB524248:UYI524248 VHX524248:VIE524248 VRT524248:VSA524248 WBP524248:WBW524248 WLL524248:WLS524248 WVH524248:WVO524248 B524257:E524257 A524260 F524265 IV589784:JC589784 SR589784:SY589784 ACN589784:ACU589784 AMJ589784:AMQ589784 AWF589784:AWM589784 BGB589784:BGI589784 BPX589784:BQE589784 BZT589784:CAA589784 CJP589784:CJW589784 CTL589784:CTS589784 DDH589784:DDO589784 DND589784:DNK589784 DWZ589784:DXG589784 EGV589784:EHC589784 EQR589784:EQY589784 FAN589784:FAU589784 FKJ589784:FKQ589784 FUF589784:FUM589784 GEB589784:GEI589784 GNX589784:GOE589784 GXT589784:GYA589784 HHP589784:HHW589784 HRL589784:HRS589784 IBH589784:IBO589784 ILD589784:ILK589784 IUZ589784:IVG589784 JEV589784:JFC589784 JOR589784:JOY589784 JYN589784:JYU589784 KIJ589784:KIQ589784 KSF589784:KSM589784 LCB589784:LCI589784 LLX589784:LME589784 LVT589784:LWA589784 MFP589784:MFW589784 MPL589784:MPS589784 MZH589784:MZO589784 NJD589784:NJK589784 NSZ589784:NTG589784 OCV589784:ODC589784 OMR589784:OMY589784 OWN589784:OWU589784 PGJ589784:PGQ589784 PQF589784:PQM589784 QAB589784:QAI589784 QJX589784:QKE589784 QTT589784:QUA589784 RDP589784:RDW589784 RNL589784:RNS589784 RXH589784:RXO589784 SHD589784:SHK589784 SQZ589784:SRG589784 TAV589784:TBC589784 TKR589784:TKY589784 TUN589784:TUU589784 UEJ589784:UEQ589784 UOF589784:UOM589784 UYB589784:UYI589784 VHX589784:VIE589784 VRT589784:VSA589784 WBP589784:WBW589784 WLL589784:WLS589784 WVH589784:WVO589784 B589793:E589793 A589796 F589801 IV655320:JC655320 SR655320:SY655320 ACN655320:ACU655320 AMJ655320:AMQ655320 AWF655320:AWM655320 BGB655320:BGI655320 BPX655320:BQE655320 BZT655320:CAA655320 CJP655320:CJW655320 CTL655320:CTS655320 DDH655320:DDO655320 DND655320:DNK655320 DWZ655320:DXG655320 EGV655320:EHC655320 EQR655320:EQY655320 FAN655320:FAU655320 FKJ655320:FKQ655320 FUF655320:FUM655320 GEB655320:GEI655320 GNX655320:GOE655320 GXT655320:GYA655320 HHP655320:HHW655320 HRL655320:HRS655320 IBH655320:IBO655320 ILD655320:ILK655320 IUZ655320:IVG655320 JEV655320:JFC655320 JOR655320:JOY655320 JYN655320:JYU655320 KIJ655320:KIQ655320 KSF655320:KSM655320 LCB655320:LCI655320 LLX655320:LME655320 LVT655320:LWA655320 MFP655320:MFW655320 MPL655320:MPS655320 MZH655320:MZO655320 NJD655320:NJK655320 NSZ655320:NTG655320 OCV655320:ODC655320 OMR655320:OMY655320 OWN655320:OWU655320 PGJ655320:PGQ655320 PQF655320:PQM655320 QAB655320:QAI655320 QJX655320:QKE655320 QTT655320:QUA655320 RDP655320:RDW655320 RNL655320:RNS655320 RXH655320:RXO655320 SHD655320:SHK655320 SQZ655320:SRG655320 TAV655320:TBC655320 TKR655320:TKY655320 TUN655320:TUU655320 UEJ655320:UEQ655320 UOF655320:UOM655320 UYB655320:UYI655320 VHX655320:VIE655320 VRT655320:VSA655320 WBP655320:WBW655320 WLL655320:WLS655320 WVH655320:WVO655320 B655329:E655329 A655332 F655337 IV720856:JC720856 SR720856:SY720856 ACN720856:ACU720856 AMJ720856:AMQ720856 AWF720856:AWM720856 BGB720856:BGI720856 BPX720856:BQE720856 BZT720856:CAA720856 CJP720856:CJW720856 CTL720856:CTS720856 DDH720856:DDO720856 DND720856:DNK720856 DWZ720856:DXG720856 EGV720856:EHC720856 EQR720856:EQY720856 FAN720856:FAU720856 FKJ720856:FKQ720856 FUF720856:FUM720856 GEB720856:GEI720856 GNX720856:GOE720856 GXT720856:GYA720856 HHP720856:HHW720856 HRL720856:HRS720856 IBH720856:IBO720856 ILD720856:ILK720856 IUZ720856:IVG720856 JEV720856:JFC720856 JOR720856:JOY720856 JYN720856:JYU720856 KIJ720856:KIQ720856 KSF720856:KSM720856 LCB720856:LCI720856 LLX720856:LME720856 LVT720856:LWA720856 MFP720856:MFW720856 MPL720856:MPS720856 MZH720856:MZO720856 NJD720856:NJK720856 NSZ720856:NTG720856 OCV720856:ODC720856 OMR720856:OMY720856 OWN720856:OWU720856 PGJ720856:PGQ720856 PQF720856:PQM720856 QAB720856:QAI720856 QJX720856:QKE720856 QTT720856:QUA720856 RDP720856:RDW720856 RNL720856:RNS720856 RXH720856:RXO720856 SHD720856:SHK720856 SQZ720856:SRG720856 TAV720856:TBC720856 TKR720856:TKY720856 TUN720856:TUU720856 UEJ720856:UEQ720856 UOF720856:UOM720856 UYB720856:UYI720856 VHX720856:VIE720856 VRT720856:VSA720856 WBP720856:WBW720856 WLL720856:WLS720856 WVH720856:WVO720856 B720865:E720865 A720868 F720873 IV786392:JC786392 SR786392:SY786392 ACN786392:ACU786392 AMJ786392:AMQ786392 AWF786392:AWM786392 BGB786392:BGI786392 BPX786392:BQE786392 BZT786392:CAA786392 CJP786392:CJW786392 CTL786392:CTS786392 DDH786392:DDO786392 DND786392:DNK786392 DWZ786392:DXG786392 EGV786392:EHC786392 EQR786392:EQY786392 FAN786392:FAU786392 FKJ786392:FKQ786392 FUF786392:FUM786392 GEB786392:GEI786392 GNX786392:GOE786392 GXT786392:GYA786392 HHP786392:HHW786392 HRL786392:HRS786392 IBH786392:IBO786392 ILD786392:ILK786392 IUZ786392:IVG786392 JEV786392:JFC786392 JOR786392:JOY786392 JYN786392:JYU786392 KIJ786392:KIQ786392 KSF786392:KSM786392 LCB786392:LCI786392 LLX786392:LME786392 LVT786392:LWA786392 MFP786392:MFW786392 MPL786392:MPS786392 MZH786392:MZO786392 NJD786392:NJK786392 NSZ786392:NTG786392 OCV786392:ODC786392 OMR786392:OMY786392 OWN786392:OWU786392 PGJ786392:PGQ786392 PQF786392:PQM786392 QAB786392:QAI786392 QJX786392:QKE786392 QTT786392:QUA786392 RDP786392:RDW786392 RNL786392:RNS786392 RXH786392:RXO786392 SHD786392:SHK786392 SQZ786392:SRG786392 TAV786392:TBC786392 TKR786392:TKY786392 TUN786392:TUU786392 UEJ786392:UEQ786392 UOF786392:UOM786392 UYB786392:UYI786392 VHX786392:VIE786392 VRT786392:VSA786392 WBP786392:WBW786392 WLL786392:WLS786392 WVH786392:WVO786392 B786401:E786401 A786404 F786409 IV851928:JC851928 SR851928:SY851928 ACN851928:ACU851928 AMJ851928:AMQ851928 AWF851928:AWM851928 BGB851928:BGI851928 BPX851928:BQE851928 BZT851928:CAA851928 CJP851928:CJW851928 CTL851928:CTS851928 DDH851928:DDO851928 DND851928:DNK851928 DWZ851928:DXG851928 EGV851928:EHC851928 EQR851928:EQY851928 FAN851928:FAU851928 FKJ851928:FKQ851928 FUF851928:FUM851928 GEB851928:GEI851928 GNX851928:GOE851928 GXT851928:GYA851928 HHP851928:HHW851928 HRL851928:HRS851928 IBH851928:IBO851928 ILD851928:ILK851928 IUZ851928:IVG851928 JEV851928:JFC851928 JOR851928:JOY851928 JYN851928:JYU851928 KIJ851928:KIQ851928 KSF851928:KSM851928 LCB851928:LCI851928 LLX851928:LME851928 LVT851928:LWA851928 MFP851928:MFW851928 MPL851928:MPS851928 MZH851928:MZO851928 NJD851928:NJK851928 NSZ851928:NTG851928 OCV851928:ODC851928 OMR851928:OMY851928 OWN851928:OWU851928 PGJ851928:PGQ851928 PQF851928:PQM851928 QAB851928:QAI851928 QJX851928:QKE851928 QTT851928:QUA851928 RDP851928:RDW851928 RNL851928:RNS851928 RXH851928:RXO851928 SHD851928:SHK851928 SQZ851928:SRG851928 TAV851928:TBC851928 TKR851928:TKY851928 TUN851928:TUU851928 UEJ851928:UEQ851928 UOF851928:UOM851928 UYB851928:UYI851928 VHX851928:VIE851928 VRT851928:VSA851928 WBP851928:WBW851928 WLL851928:WLS851928 WVH851928:WVO851928 B851937:E851937 A851940 F851945 IV917464:JC917464 SR917464:SY917464 ACN917464:ACU917464 AMJ917464:AMQ917464 AWF917464:AWM917464 BGB917464:BGI917464 BPX917464:BQE917464 BZT917464:CAA917464 CJP917464:CJW917464 CTL917464:CTS917464 DDH917464:DDO917464 DND917464:DNK917464 DWZ917464:DXG917464 EGV917464:EHC917464 EQR917464:EQY917464 FAN917464:FAU917464 FKJ917464:FKQ917464 FUF917464:FUM917464 GEB917464:GEI917464 GNX917464:GOE917464 GXT917464:GYA917464 HHP917464:HHW917464 HRL917464:HRS917464 IBH917464:IBO917464 ILD917464:ILK917464 IUZ917464:IVG917464 JEV917464:JFC917464 JOR917464:JOY917464 JYN917464:JYU917464 KIJ917464:KIQ917464 KSF917464:KSM917464 LCB917464:LCI917464 LLX917464:LME917464 LVT917464:LWA917464 MFP917464:MFW917464 MPL917464:MPS917464 MZH917464:MZO917464 NJD917464:NJK917464 NSZ917464:NTG917464 OCV917464:ODC917464 OMR917464:OMY917464 OWN917464:OWU917464 PGJ917464:PGQ917464 PQF917464:PQM917464 QAB917464:QAI917464 QJX917464:QKE917464 QTT917464:QUA917464 RDP917464:RDW917464 RNL917464:RNS917464 RXH917464:RXO917464 SHD917464:SHK917464 SQZ917464:SRG917464 TAV917464:TBC917464 TKR917464:TKY917464 TUN917464:TUU917464 UEJ917464:UEQ917464 UOF917464:UOM917464 UYB917464:UYI917464 VHX917464:VIE917464 VRT917464:VSA917464 WBP917464:WBW917464 WLL917464:WLS917464 WVH917464:WVO917464 B917473:E917473 A917476 F917481 IV983000:JC983000 SR983000:SY983000 ACN983000:ACU983000 AMJ983000:AMQ983000 AWF983000:AWM983000 BGB983000:BGI983000 BPX983000:BQE983000 BZT983000:CAA983000 CJP983000:CJW983000 CTL983000:CTS983000 DDH983000:DDO983000 DND983000:DNK983000 DWZ983000:DXG983000 EGV983000:EHC983000 EQR983000:EQY983000 FAN983000:FAU983000 FKJ983000:FKQ983000 FUF983000:FUM983000 GEB983000:GEI983000 GNX983000:GOE983000 GXT983000:GYA983000 HHP983000:HHW983000 HRL983000:HRS983000 IBH983000:IBO983000 ILD983000:ILK983000 IUZ983000:IVG983000 JEV983000:JFC983000 JOR983000:JOY983000 JYN983000:JYU983000 KIJ983000:KIQ983000 KSF983000:KSM983000 LCB983000:LCI983000 LLX983000:LME983000 LVT983000:LWA983000 MFP983000:MFW983000 MPL983000:MPS983000 MZH983000:MZO983000">
      <formula1>$P$3:$P$7</formula1>
    </dataValidation>
    <dataValidation type="list" allowBlank="1" showInputMessage="1" showErrorMessage="1" sqref="NJD983000:NJK983000 NSZ983000:NTG983000 OCV983000:ODC983000 OMR983000:OMY983000 OWN983000:OWU983000 PGJ983000:PGQ983000 PQF983000:PQM983000 QAB983000:QAI983000 QJX983000:QKE983000 QTT983000:QUA983000 RDP983000:RDW983000 RNL983000:RNS983000 RXH983000:RXO983000 SHD983000:SHK983000 SQZ983000:SRG983000 TAV983000:TBC983000 TKR983000:TKY983000 TUN983000:TUU983000 UEJ983000:UEQ983000 UOF983000:UOM983000 UYB983000:UYI983000 VHX983000:VIE983000 VRT983000:VSA983000 WBP983000:WBW983000 WLL983000:WLS983000 WVH983000:WVO983000 B983009:E983009 A983012 F983017">
      <formula1>$P$3:$P$7</formula1>
    </dataValidation>
  </dataValidations>
  <printOptions horizontalCentered="1"/>
  <pageMargins left="0.31496062992126" right="0.15748031496063" top="0.393700787401575" bottom="0.78740157480315" header="0.15748031496063" footer="0.31496062992126"/>
  <pageSetup orientation="portrait" paperSize="9" scale="70" r:id="rId2"/>
  <headerFooter>
    <oddFooter>&amp;C&amp;G</oddFooter>
  </headerFooter>
  <legacyDrawingHF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fc7660c-b590-44aa-9b85-85c5ad9f4719}">
  <sheetPr codeName="">
    <tabColor rgb="FFFFFF00"/>
  </sheetPr>
  <dimension ref="A1:AM115"/>
  <sheetViews>
    <sheetView showGridLines="0" workbookViewId="0" topLeftCell="A25">
      <selection pane="topLeft" activeCell="F16" sqref="F16"/>
    </sheetView>
  </sheetViews>
  <sheetFormatPr defaultColWidth="9.14285714285714" defaultRowHeight="13.8"/>
  <cols>
    <col min="1" max="1" width="6" style="100" customWidth="1"/>
    <col min="2" max="2" width="24.5714285714286" style="100" customWidth="1"/>
    <col min="3" max="3" width="34.7142857142857" style="100" customWidth="1"/>
    <col min="4" max="4" width="10.7142857142857" style="100" customWidth="1"/>
    <col min="5" max="5" width="19" style="100" customWidth="1"/>
    <col min="6" max="7" width="21.2857142857143" style="100" customWidth="1"/>
    <col min="8" max="8" width="18.7142857142857" style="100" customWidth="1"/>
    <col min="9" max="9" width="16.7142857142857" style="100" customWidth="1"/>
    <col min="10" max="10" width="29.4285714285714" style="100" customWidth="1"/>
    <col min="11" max="11" width="12.4285714285714" style="100" customWidth="1"/>
    <col min="12" max="12" width="17.7142857142857" style="100" customWidth="1"/>
    <col min="13" max="13" width="26.7142857142857" style="102" customWidth="1"/>
    <col min="14" max="14" width="17" style="103" customWidth="1"/>
    <col min="15" max="15" width="15.5714285714286" style="100" customWidth="1"/>
    <col min="16" max="16" width="16.4285714285714" style="100" customWidth="1"/>
    <col min="17" max="17" width="19.4285714285714" style="100" customWidth="1"/>
    <col min="18" max="18" width="15.2857142857143" style="161" customWidth="1"/>
    <col min="19" max="19" width="16.2857142857143" style="100" customWidth="1"/>
    <col min="20" max="20" width="23.2857142857143" style="100" customWidth="1"/>
    <col min="21" max="21" width="17.7142857142857" style="100" customWidth="1"/>
    <col min="22" max="22" width="17.2857142857143" style="100" customWidth="1"/>
    <col min="23" max="23" width="19" style="100" customWidth="1"/>
    <col min="24" max="24" width="16.5714285714286" style="100" customWidth="1"/>
    <col min="25" max="25" width="20.7142857142857" style="100" customWidth="1"/>
    <col min="26" max="255" width="8.71428571428571" style="100"/>
    <col min="256" max="256" width="9.71428571428571" style="100" customWidth="1"/>
    <col min="257" max="257" width="16" style="100" customWidth="1"/>
    <col min="258" max="258" width="17.5714285714286" style="100" customWidth="1"/>
    <col min="259" max="259" width="16.2857142857143" style="100" customWidth="1"/>
    <col min="260" max="260" width="6.28571428571429" style="100" customWidth="1"/>
    <col min="261" max="261" width="17.2857142857143" style="100" customWidth="1"/>
    <col min="262" max="262" width="15.7142857142857" style="100" customWidth="1"/>
    <col min="263" max="263" width="13.2857142857143" style="100" customWidth="1"/>
    <col min="264" max="264" width="6.28571428571429" style="100" customWidth="1"/>
    <col min="265" max="265" width="8.28571428571429" style="100" customWidth="1"/>
    <col min="266" max="266" width="17" style="100" customWidth="1"/>
    <col min="267" max="267" width="16.5714285714286" style="100" customWidth="1"/>
    <col min="268" max="268" width="15.5714285714286" style="100" customWidth="1"/>
    <col min="269" max="269" width="17" style="100" customWidth="1"/>
    <col min="270" max="270" width="16.5714285714286" style="100" customWidth="1"/>
    <col min="271" max="271" width="15.5714285714286" style="100" customWidth="1"/>
    <col min="272" max="272" width="0" style="100" hidden="1" customWidth="1"/>
    <col min="273" max="276" width="8" style="100" customWidth="1"/>
    <col min="277" max="511" width="8.71428571428571" style="100"/>
    <col min="512" max="512" width="9.71428571428571" style="100" customWidth="1"/>
    <col min="513" max="513" width="16" style="100" customWidth="1"/>
    <col min="514" max="514" width="17.5714285714286" style="100" customWidth="1"/>
    <col min="515" max="515" width="16.2857142857143" style="100" customWidth="1"/>
    <col min="516" max="516" width="6.28571428571429" style="100" customWidth="1"/>
    <col min="517" max="517" width="17.2857142857143" style="100" customWidth="1"/>
    <col min="518" max="518" width="15.7142857142857" style="100" customWidth="1"/>
    <col min="519" max="519" width="13.2857142857143" style="100" customWidth="1"/>
    <col min="520" max="520" width="6.28571428571429" style="100" customWidth="1"/>
    <col min="521" max="521" width="8.28571428571429" style="100" customWidth="1"/>
    <col min="522" max="522" width="17" style="100" customWidth="1"/>
    <col min="523" max="523" width="16.5714285714286" style="100" customWidth="1"/>
    <col min="524" max="524" width="15.5714285714286" style="100" customWidth="1"/>
    <col min="525" max="525" width="17" style="100" customWidth="1"/>
    <col min="526" max="526" width="16.5714285714286" style="100" customWidth="1"/>
    <col min="527" max="527" width="15.5714285714286" style="100" customWidth="1"/>
    <col min="528" max="528" width="0" style="100" hidden="1" customWidth="1"/>
    <col min="529" max="532" width="8" style="100" customWidth="1"/>
    <col min="533" max="767" width="8.71428571428571" style="100"/>
    <col min="768" max="768" width="9.71428571428571" style="100" customWidth="1"/>
    <col min="769" max="769" width="16" style="100" customWidth="1"/>
    <col min="770" max="770" width="17.5714285714286" style="100" customWidth="1"/>
    <col min="771" max="771" width="16.2857142857143" style="100" customWidth="1"/>
    <col min="772" max="772" width="6.28571428571429" style="100" customWidth="1"/>
    <col min="773" max="773" width="17.2857142857143" style="100" customWidth="1"/>
    <col min="774" max="774" width="15.7142857142857" style="100" customWidth="1"/>
    <col min="775" max="775" width="13.2857142857143" style="100" customWidth="1"/>
    <col min="776" max="776" width="6.28571428571429" style="100" customWidth="1"/>
    <col min="777" max="777" width="8.28571428571429" style="100" customWidth="1"/>
    <col min="778" max="778" width="17" style="100" customWidth="1"/>
    <col min="779" max="779" width="16.5714285714286" style="100" customWidth="1"/>
    <col min="780" max="780" width="15.5714285714286" style="100" customWidth="1"/>
    <col min="781" max="781" width="17" style="100" customWidth="1"/>
    <col min="782" max="782" width="16.5714285714286" style="100" customWidth="1"/>
    <col min="783" max="783" width="15.5714285714286" style="100" customWidth="1"/>
    <col min="784" max="784" width="0" style="100" hidden="1" customWidth="1"/>
    <col min="785" max="788" width="8" style="100" customWidth="1"/>
    <col min="789" max="1023" width="8.71428571428571" style="100"/>
    <col min="1024" max="1024" width="9.71428571428571" style="100" customWidth="1"/>
    <col min="1025" max="1025" width="16" style="100" customWidth="1"/>
    <col min="1026" max="1026" width="17.5714285714286" style="100" customWidth="1"/>
    <col min="1027" max="1027" width="16.2857142857143" style="100" customWidth="1"/>
    <col min="1028" max="1028" width="6.28571428571429" style="100" customWidth="1"/>
    <col min="1029" max="1029" width="17.2857142857143" style="100" customWidth="1"/>
    <col min="1030" max="1030" width="15.7142857142857" style="100" customWidth="1"/>
    <col min="1031" max="1031" width="13.2857142857143" style="100" customWidth="1"/>
    <col min="1032" max="1032" width="6.28571428571429" style="100" customWidth="1"/>
    <col min="1033" max="1033" width="8.28571428571429" style="100" customWidth="1"/>
    <col min="1034" max="1034" width="17" style="100" customWidth="1"/>
    <col min="1035" max="1035" width="16.5714285714286" style="100" customWidth="1"/>
    <col min="1036" max="1036" width="15.5714285714286" style="100" customWidth="1"/>
    <col min="1037" max="1037" width="17" style="100" customWidth="1"/>
    <col min="1038" max="1038" width="16.5714285714286" style="100" customWidth="1"/>
    <col min="1039" max="1039" width="15.5714285714286" style="100" customWidth="1"/>
    <col min="1040" max="1040" width="0" style="100" hidden="1" customWidth="1"/>
    <col min="1041" max="1044" width="8" style="100" customWidth="1"/>
    <col min="1045" max="1279" width="8.71428571428571" style="100"/>
    <col min="1280" max="1280" width="9.71428571428571" style="100" customWidth="1"/>
    <col min="1281" max="1281" width="16" style="100" customWidth="1"/>
    <col min="1282" max="1282" width="17.5714285714286" style="100" customWidth="1"/>
    <col min="1283" max="1283" width="16.2857142857143" style="100" customWidth="1"/>
    <col min="1284" max="1284" width="6.28571428571429" style="100" customWidth="1"/>
    <col min="1285" max="1285" width="17.2857142857143" style="100" customWidth="1"/>
    <col min="1286" max="1286" width="15.7142857142857" style="100" customWidth="1"/>
    <col min="1287" max="1287" width="13.2857142857143" style="100" customWidth="1"/>
    <col min="1288" max="1288" width="6.28571428571429" style="100" customWidth="1"/>
    <col min="1289" max="1289" width="8.28571428571429" style="100" customWidth="1"/>
    <col min="1290" max="1290" width="17" style="100" customWidth="1"/>
    <col min="1291" max="1291" width="16.5714285714286" style="100" customWidth="1"/>
    <col min="1292" max="1292" width="15.5714285714286" style="100" customWidth="1"/>
    <col min="1293" max="1293" width="17" style="100" customWidth="1"/>
    <col min="1294" max="1294" width="16.5714285714286" style="100" customWidth="1"/>
    <col min="1295" max="1295" width="15.5714285714286" style="100" customWidth="1"/>
    <col min="1296" max="1296" width="0" style="100" hidden="1" customWidth="1"/>
    <col min="1297" max="1300" width="8" style="100" customWidth="1"/>
    <col min="1301" max="1535" width="8.71428571428571" style="100"/>
    <col min="1536" max="1536" width="9.71428571428571" style="100" customWidth="1"/>
    <col min="1537" max="1537" width="16" style="100" customWidth="1"/>
    <col min="1538" max="1538" width="17.5714285714286" style="100" customWidth="1"/>
    <col min="1539" max="1539" width="16.2857142857143" style="100" customWidth="1"/>
    <col min="1540" max="1540" width="6.28571428571429" style="100" customWidth="1"/>
    <col min="1541" max="1541" width="17.2857142857143" style="100" customWidth="1"/>
    <col min="1542" max="1542" width="15.7142857142857" style="100" customWidth="1"/>
    <col min="1543" max="1543" width="13.2857142857143" style="100" customWidth="1"/>
    <col min="1544" max="1544" width="6.28571428571429" style="100" customWidth="1"/>
    <col min="1545" max="1545" width="8.28571428571429" style="100" customWidth="1"/>
    <col min="1546" max="1546" width="17" style="100" customWidth="1"/>
    <col min="1547" max="1547" width="16.5714285714286" style="100" customWidth="1"/>
    <col min="1548" max="1548" width="15.5714285714286" style="100" customWidth="1"/>
    <col min="1549" max="1549" width="17" style="100" customWidth="1"/>
    <col min="1550" max="1550" width="16.5714285714286" style="100" customWidth="1"/>
    <col min="1551" max="1551" width="15.5714285714286" style="100" customWidth="1"/>
    <col min="1552" max="1552" width="0" style="100" hidden="1" customWidth="1"/>
    <col min="1553" max="1556" width="8" style="100" customWidth="1"/>
    <col min="1557" max="1791" width="8.71428571428571" style="100"/>
    <col min="1792" max="1792" width="9.71428571428571" style="100" customWidth="1"/>
    <col min="1793" max="1793" width="16" style="100" customWidth="1"/>
    <col min="1794" max="1794" width="17.5714285714286" style="100" customWidth="1"/>
    <col min="1795" max="1795" width="16.2857142857143" style="100" customWidth="1"/>
    <col min="1796" max="1796" width="6.28571428571429" style="100" customWidth="1"/>
    <col min="1797" max="1797" width="17.2857142857143" style="100" customWidth="1"/>
    <col min="1798" max="1798" width="15.7142857142857" style="100" customWidth="1"/>
    <col min="1799" max="1799" width="13.2857142857143" style="100" customWidth="1"/>
    <col min="1800" max="1800" width="6.28571428571429" style="100" customWidth="1"/>
    <col min="1801" max="1801" width="8.28571428571429" style="100" customWidth="1"/>
    <col min="1802" max="1802" width="17" style="100" customWidth="1"/>
    <col min="1803" max="1803" width="16.5714285714286" style="100" customWidth="1"/>
    <col min="1804" max="1804" width="15.5714285714286" style="100" customWidth="1"/>
    <col min="1805" max="1805" width="17" style="100" customWidth="1"/>
    <col min="1806" max="1806" width="16.5714285714286" style="100" customWidth="1"/>
    <col min="1807" max="1807" width="15.5714285714286" style="100" customWidth="1"/>
    <col min="1808" max="1808" width="0" style="100" hidden="1" customWidth="1"/>
    <col min="1809" max="1812" width="8" style="100" customWidth="1"/>
    <col min="1813" max="2047" width="8.71428571428571" style="100"/>
    <col min="2048" max="2048" width="9.71428571428571" style="100" customWidth="1"/>
    <col min="2049" max="2049" width="16" style="100" customWidth="1"/>
    <col min="2050" max="2050" width="17.5714285714286" style="100" customWidth="1"/>
    <col min="2051" max="2051" width="16.2857142857143" style="100" customWidth="1"/>
    <col min="2052" max="2052" width="6.28571428571429" style="100" customWidth="1"/>
    <col min="2053" max="2053" width="17.2857142857143" style="100" customWidth="1"/>
    <col min="2054" max="2054" width="15.7142857142857" style="100" customWidth="1"/>
    <col min="2055" max="2055" width="13.2857142857143" style="100" customWidth="1"/>
    <col min="2056" max="2056" width="6.28571428571429" style="100" customWidth="1"/>
    <col min="2057" max="2057" width="8.28571428571429" style="100" customWidth="1"/>
    <col min="2058" max="2058" width="17" style="100" customWidth="1"/>
    <col min="2059" max="2059" width="16.5714285714286" style="100" customWidth="1"/>
    <col min="2060" max="2060" width="15.5714285714286" style="100" customWidth="1"/>
    <col min="2061" max="2061" width="17" style="100" customWidth="1"/>
    <col min="2062" max="2062" width="16.5714285714286" style="100" customWidth="1"/>
    <col min="2063" max="2063" width="15.5714285714286" style="100" customWidth="1"/>
    <col min="2064" max="2064" width="0" style="100" hidden="1" customWidth="1"/>
    <col min="2065" max="2068" width="8" style="100" customWidth="1"/>
    <col min="2069" max="2303" width="8.71428571428571" style="100"/>
    <col min="2304" max="2304" width="9.71428571428571" style="100" customWidth="1"/>
    <col min="2305" max="2305" width="16" style="100" customWidth="1"/>
    <col min="2306" max="2306" width="17.5714285714286" style="100" customWidth="1"/>
    <col min="2307" max="2307" width="16.2857142857143" style="100" customWidth="1"/>
    <col min="2308" max="2308" width="6.28571428571429" style="100" customWidth="1"/>
    <col min="2309" max="2309" width="17.2857142857143" style="100" customWidth="1"/>
    <col min="2310" max="2310" width="15.7142857142857" style="100" customWidth="1"/>
    <col min="2311" max="2311" width="13.2857142857143" style="100" customWidth="1"/>
    <col min="2312" max="2312" width="6.28571428571429" style="100" customWidth="1"/>
    <col min="2313" max="2313" width="8.28571428571429" style="100" customWidth="1"/>
    <col min="2314" max="2314" width="17" style="100" customWidth="1"/>
    <col min="2315" max="2315" width="16.5714285714286" style="100" customWidth="1"/>
    <col min="2316" max="2316" width="15.5714285714286" style="100" customWidth="1"/>
    <col min="2317" max="2317" width="17" style="100" customWidth="1"/>
    <col min="2318" max="2318" width="16.5714285714286" style="100" customWidth="1"/>
    <col min="2319" max="2319" width="15.5714285714286" style="100" customWidth="1"/>
    <col min="2320" max="2320" width="0" style="100" hidden="1" customWidth="1"/>
    <col min="2321" max="2324" width="8" style="100" customWidth="1"/>
    <col min="2325" max="2559" width="8.71428571428571" style="100"/>
    <col min="2560" max="2560" width="9.71428571428571" style="100" customWidth="1"/>
    <col min="2561" max="2561" width="16" style="100" customWidth="1"/>
    <col min="2562" max="2562" width="17.5714285714286" style="100" customWidth="1"/>
    <col min="2563" max="2563" width="16.2857142857143" style="100" customWidth="1"/>
    <col min="2564" max="2564" width="6.28571428571429" style="100" customWidth="1"/>
    <col min="2565" max="2565" width="17.2857142857143" style="100" customWidth="1"/>
    <col min="2566" max="2566" width="15.7142857142857" style="100" customWidth="1"/>
    <col min="2567" max="2567" width="13.2857142857143" style="100" customWidth="1"/>
    <col min="2568" max="2568" width="6.28571428571429" style="100" customWidth="1"/>
    <col min="2569" max="2569" width="8.28571428571429" style="100" customWidth="1"/>
    <col min="2570" max="2570" width="17" style="100" customWidth="1"/>
    <col min="2571" max="2571" width="16.5714285714286" style="100" customWidth="1"/>
    <col min="2572" max="2572" width="15.5714285714286" style="100" customWidth="1"/>
    <col min="2573" max="2573" width="17" style="100" customWidth="1"/>
    <col min="2574" max="2574" width="16.5714285714286" style="100" customWidth="1"/>
    <col min="2575" max="2575" width="15.5714285714286" style="100" customWidth="1"/>
    <col min="2576" max="2576" width="0" style="100" hidden="1" customWidth="1"/>
    <col min="2577" max="2580" width="8" style="100" customWidth="1"/>
    <col min="2581" max="2815" width="8.71428571428571" style="100"/>
    <col min="2816" max="2816" width="9.71428571428571" style="100" customWidth="1"/>
    <col min="2817" max="2817" width="16" style="100" customWidth="1"/>
    <col min="2818" max="2818" width="17.5714285714286" style="100" customWidth="1"/>
    <col min="2819" max="2819" width="16.2857142857143" style="100" customWidth="1"/>
    <col min="2820" max="2820" width="6.28571428571429" style="100" customWidth="1"/>
    <col min="2821" max="2821" width="17.2857142857143" style="100" customWidth="1"/>
    <col min="2822" max="2822" width="15.7142857142857" style="100" customWidth="1"/>
    <col min="2823" max="2823" width="13.2857142857143" style="100" customWidth="1"/>
    <col min="2824" max="2824" width="6.28571428571429" style="100" customWidth="1"/>
    <col min="2825" max="2825" width="8.28571428571429" style="100" customWidth="1"/>
    <col min="2826" max="2826" width="17" style="100" customWidth="1"/>
    <col min="2827" max="2827" width="16.5714285714286" style="100" customWidth="1"/>
    <col min="2828" max="2828" width="15.5714285714286" style="100" customWidth="1"/>
    <col min="2829" max="2829" width="17" style="100" customWidth="1"/>
    <col min="2830" max="2830" width="16.5714285714286" style="100" customWidth="1"/>
    <col min="2831" max="2831" width="15.5714285714286" style="100" customWidth="1"/>
    <col min="2832" max="2832" width="0" style="100" hidden="1" customWidth="1"/>
    <col min="2833" max="2836" width="8" style="100" customWidth="1"/>
    <col min="2837" max="3071" width="8.71428571428571" style="100"/>
    <col min="3072" max="3072" width="9.71428571428571" style="100" customWidth="1"/>
    <col min="3073" max="3073" width="16" style="100" customWidth="1"/>
    <col min="3074" max="3074" width="17.5714285714286" style="100" customWidth="1"/>
    <col min="3075" max="3075" width="16.2857142857143" style="100" customWidth="1"/>
    <col min="3076" max="3076" width="6.28571428571429" style="100" customWidth="1"/>
    <col min="3077" max="3077" width="17.2857142857143" style="100" customWidth="1"/>
    <col min="3078" max="3078" width="15.7142857142857" style="100" customWidth="1"/>
    <col min="3079" max="3079" width="13.2857142857143" style="100" customWidth="1"/>
    <col min="3080" max="3080" width="6.28571428571429" style="100" customWidth="1"/>
    <col min="3081" max="3081" width="8.28571428571429" style="100" customWidth="1"/>
    <col min="3082" max="3082" width="17" style="100" customWidth="1"/>
    <col min="3083" max="3083" width="16.5714285714286" style="100" customWidth="1"/>
    <col min="3084" max="3084" width="15.5714285714286" style="100" customWidth="1"/>
    <col min="3085" max="3085" width="17" style="100" customWidth="1"/>
    <col min="3086" max="3086" width="16.5714285714286" style="100" customWidth="1"/>
    <col min="3087" max="3087" width="15.5714285714286" style="100" customWidth="1"/>
    <col min="3088" max="3088" width="0" style="100" hidden="1" customWidth="1"/>
    <col min="3089" max="3092" width="8" style="100" customWidth="1"/>
    <col min="3093" max="3327" width="8.71428571428571" style="100"/>
    <col min="3328" max="3328" width="9.71428571428571" style="100" customWidth="1"/>
    <col min="3329" max="3329" width="16" style="100" customWidth="1"/>
    <col min="3330" max="3330" width="17.5714285714286" style="100" customWidth="1"/>
    <col min="3331" max="3331" width="16.2857142857143" style="100" customWidth="1"/>
    <col min="3332" max="3332" width="6.28571428571429" style="100" customWidth="1"/>
    <col min="3333" max="3333" width="17.2857142857143" style="100" customWidth="1"/>
    <col min="3334" max="3334" width="15.7142857142857" style="100" customWidth="1"/>
    <col min="3335" max="3335" width="13.2857142857143" style="100" customWidth="1"/>
    <col min="3336" max="3336" width="6.28571428571429" style="100" customWidth="1"/>
    <col min="3337" max="3337" width="8.28571428571429" style="100" customWidth="1"/>
    <col min="3338" max="3338" width="17" style="100" customWidth="1"/>
    <col min="3339" max="3339" width="16.5714285714286" style="100" customWidth="1"/>
    <col min="3340" max="3340" width="15.5714285714286" style="100" customWidth="1"/>
    <col min="3341" max="3341" width="17" style="100" customWidth="1"/>
    <col min="3342" max="3342" width="16.5714285714286" style="100" customWidth="1"/>
    <col min="3343" max="3343" width="15.5714285714286" style="100" customWidth="1"/>
    <col min="3344" max="3344" width="0" style="100" hidden="1" customWidth="1"/>
    <col min="3345" max="3348" width="8" style="100" customWidth="1"/>
    <col min="3349" max="3583" width="8.71428571428571" style="100"/>
    <col min="3584" max="3584" width="9.71428571428571" style="100" customWidth="1"/>
    <col min="3585" max="3585" width="16" style="100" customWidth="1"/>
    <col min="3586" max="3586" width="17.5714285714286" style="100" customWidth="1"/>
    <col min="3587" max="3587" width="16.2857142857143" style="100" customWidth="1"/>
    <col min="3588" max="3588" width="6.28571428571429" style="100" customWidth="1"/>
    <col min="3589" max="3589" width="17.2857142857143" style="100" customWidth="1"/>
    <col min="3590" max="3590" width="15.7142857142857" style="100" customWidth="1"/>
    <col min="3591" max="3591" width="13.2857142857143" style="100" customWidth="1"/>
    <col min="3592" max="3592" width="6.28571428571429" style="100" customWidth="1"/>
    <col min="3593" max="3593" width="8.28571428571429" style="100" customWidth="1"/>
    <col min="3594" max="3594" width="17" style="100" customWidth="1"/>
    <col min="3595" max="3595" width="16.5714285714286" style="100" customWidth="1"/>
    <col min="3596" max="3596" width="15.5714285714286" style="100" customWidth="1"/>
    <col min="3597" max="3597" width="17" style="100" customWidth="1"/>
    <col min="3598" max="3598" width="16.5714285714286" style="100" customWidth="1"/>
    <col min="3599" max="3599" width="15.5714285714286" style="100" customWidth="1"/>
    <col min="3600" max="3600" width="0" style="100" hidden="1" customWidth="1"/>
    <col min="3601" max="3604" width="8" style="100" customWidth="1"/>
    <col min="3605" max="3839" width="8.71428571428571" style="100"/>
    <col min="3840" max="3840" width="9.71428571428571" style="100" customWidth="1"/>
    <col min="3841" max="3841" width="16" style="100" customWidth="1"/>
    <col min="3842" max="3842" width="17.5714285714286" style="100" customWidth="1"/>
    <col min="3843" max="3843" width="16.2857142857143" style="100" customWidth="1"/>
    <col min="3844" max="3844" width="6.28571428571429" style="100" customWidth="1"/>
    <col min="3845" max="3845" width="17.2857142857143" style="100" customWidth="1"/>
    <col min="3846" max="3846" width="15.7142857142857" style="100" customWidth="1"/>
    <col min="3847" max="3847" width="13.2857142857143" style="100" customWidth="1"/>
    <col min="3848" max="3848" width="6.28571428571429" style="100" customWidth="1"/>
    <col min="3849" max="3849" width="8.28571428571429" style="100" customWidth="1"/>
    <col min="3850" max="3850" width="17" style="100" customWidth="1"/>
    <col min="3851" max="3851" width="16.5714285714286" style="100" customWidth="1"/>
    <col min="3852" max="3852" width="15.5714285714286" style="100" customWidth="1"/>
    <col min="3853" max="3853" width="17" style="100" customWidth="1"/>
    <col min="3854" max="3854" width="16.5714285714286" style="100" customWidth="1"/>
    <col min="3855" max="3855" width="15.5714285714286" style="100" customWidth="1"/>
    <col min="3856" max="3856" width="0" style="100" hidden="1" customWidth="1"/>
    <col min="3857" max="3860" width="8" style="100" customWidth="1"/>
    <col min="3861" max="4095" width="8.71428571428571" style="100"/>
    <col min="4096" max="4096" width="9.71428571428571" style="100" customWidth="1"/>
    <col min="4097" max="4097" width="16" style="100" customWidth="1"/>
    <col min="4098" max="4098" width="17.5714285714286" style="100" customWidth="1"/>
    <col min="4099" max="4099" width="16.2857142857143" style="100" customWidth="1"/>
    <col min="4100" max="4100" width="6.28571428571429" style="100" customWidth="1"/>
    <col min="4101" max="4101" width="17.2857142857143" style="100" customWidth="1"/>
    <col min="4102" max="4102" width="15.7142857142857" style="100" customWidth="1"/>
    <col min="4103" max="4103" width="13.2857142857143" style="100" customWidth="1"/>
    <col min="4104" max="4104" width="6.28571428571429" style="100" customWidth="1"/>
    <col min="4105" max="4105" width="8.28571428571429" style="100" customWidth="1"/>
    <col min="4106" max="4106" width="17" style="100" customWidth="1"/>
    <col min="4107" max="4107" width="16.5714285714286" style="100" customWidth="1"/>
    <col min="4108" max="4108" width="15.5714285714286" style="100" customWidth="1"/>
    <col min="4109" max="4109" width="17" style="100" customWidth="1"/>
    <col min="4110" max="4110" width="16.5714285714286" style="100" customWidth="1"/>
    <col min="4111" max="4111" width="15.5714285714286" style="100" customWidth="1"/>
    <col min="4112" max="4112" width="0" style="100" hidden="1" customWidth="1"/>
    <col min="4113" max="4116" width="8" style="100" customWidth="1"/>
    <col min="4117" max="4351" width="8.71428571428571" style="100"/>
    <col min="4352" max="4352" width="9.71428571428571" style="100" customWidth="1"/>
    <col min="4353" max="4353" width="16" style="100" customWidth="1"/>
    <col min="4354" max="4354" width="17.5714285714286" style="100" customWidth="1"/>
    <col min="4355" max="4355" width="16.2857142857143" style="100" customWidth="1"/>
    <col min="4356" max="4356" width="6.28571428571429" style="100" customWidth="1"/>
    <col min="4357" max="4357" width="17.2857142857143" style="100" customWidth="1"/>
    <col min="4358" max="4358" width="15.7142857142857" style="100" customWidth="1"/>
    <col min="4359" max="4359" width="13.2857142857143" style="100" customWidth="1"/>
    <col min="4360" max="4360" width="6.28571428571429" style="100" customWidth="1"/>
    <col min="4361" max="4361" width="8.28571428571429" style="100" customWidth="1"/>
    <col min="4362" max="4362" width="17" style="100" customWidth="1"/>
    <col min="4363" max="4363" width="16.5714285714286" style="100" customWidth="1"/>
    <col min="4364" max="4364" width="15.5714285714286" style="100" customWidth="1"/>
    <col min="4365" max="4365" width="17" style="100" customWidth="1"/>
    <col min="4366" max="4366" width="16.5714285714286" style="100" customWidth="1"/>
    <col min="4367" max="4367" width="15.5714285714286" style="100" customWidth="1"/>
    <col min="4368" max="4368" width="0" style="100" hidden="1" customWidth="1"/>
    <col min="4369" max="4372" width="8" style="100" customWidth="1"/>
    <col min="4373" max="4607" width="8.71428571428571" style="100"/>
    <col min="4608" max="4608" width="9.71428571428571" style="100" customWidth="1"/>
    <col min="4609" max="4609" width="16" style="100" customWidth="1"/>
    <col min="4610" max="4610" width="17.5714285714286" style="100" customWidth="1"/>
    <col min="4611" max="4611" width="16.2857142857143" style="100" customWidth="1"/>
    <col min="4612" max="4612" width="6.28571428571429" style="100" customWidth="1"/>
    <col min="4613" max="4613" width="17.2857142857143" style="100" customWidth="1"/>
    <col min="4614" max="4614" width="15.7142857142857" style="100" customWidth="1"/>
    <col min="4615" max="4615" width="13.2857142857143" style="100" customWidth="1"/>
    <col min="4616" max="4616" width="6.28571428571429" style="100" customWidth="1"/>
    <col min="4617" max="4617" width="8.28571428571429" style="100" customWidth="1"/>
    <col min="4618" max="4618" width="17" style="100" customWidth="1"/>
    <col min="4619" max="4619" width="16.5714285714286" style="100" customWidth="1"/>
    <col min="4620" max="4620" width="15.5714285714286" style="100" customWidth="1"/>
    <col min="4621" max="4621" width="17" style="100" customWidth="1"/>
    <col min="4622" max="4622" width="16.5714285714286" style="100" customWidth="1"/>
    <col min="4623" max="4623" width="15.5714285714286" style="100" customWidth="1"/>
    <col min="4624" max="4624" width="0" style="100" hidden="1" customWidth="1"/>
    <col min="4625" max="4628" width="8" style="100" customWidth="1"/>
    <col min="4629" max="4863" width="8.71428571428571" style="100"/>
    <col min="4864" max="4864" width="9.71428571428571" style="100" customWidth="1"/>
    <col min="4865" max="4865" width="16" style="100" customWidth="1"/>
    <col min="4866" max="4866" width="17.5714285714286" style="100" customWidth="1"/>
    <col min="4867" max="4867" width="16.2857142857143" style="100" customWidth="1"/>
    <col min="4868" max="4868" width="6.28571428571429" style="100" customWidth="1"/>
    <col min="4869" max="4869" width="17.2857142857143" style="100" customWidth="1"/>
    <col min="4870" max="4870" width="15.7142857142857" style="100" customWidth="1"/>
    <col min="4871" max="4871" width="13.2857142857143" style="100" customWidth="1"/>
    <col min="4872" max="4872" width="6.28571428571429" style="100" customWidth="1"/>
    <col min="4873" max="4873" width="8.28571428571429" style="100" customWidth="1"/>
    <col min="4874" max="4874" width="17" style="100" customWidth="1"/>
    <col min="4875" max="4875" width="16.5714285714286" style="100" customWidth="1"/>
    <col min="4876" max="4876" width="15.5714285714286" style="100" customWidth="1"/>
    <col min="4877" max="4877" width="17" style="100" customWidth="1"/>
    <col min="4878" max="4878" width="16.5714285714286" style="100" customWidth="1"/>
    <col min="4879" max="4879" width="15.5714285714286" style="100" customWidth="1"/>
    <col min="4880" max="4880" width="0" style="100" hidden="1" customWidth="1"/>
    <col min="4881" max="4884" width="8" style="100" customWidth="1"/>
    <col min="4885" max="5119" width="8.71428571428571" style="100"/>
    <col min="5120" max="5120" width="9.71428571428571" style="100" customWidth="1"/>
    <col min="5121" max="5121" width="16" style="100" customWidth="1"/>
    <col min="5122" max="5122" width="17.5714285714286" style="100" customWidth="1"/>
    <col min="5123" max="5123" width="16.2857142857143" style="100" customWidth="1"/>
    <col min="5124" max="5124" width="6.28571428571429" style="100" customWidth="1"/>
    <col min="5125" max="5125" width="17.2857142857143" style="100" customWidth="1"/>
    <col min="5126" max="5126" width="15.7142857142857" style="100" customWidth="1"/>
    <col min="5127" max="5127" width="13.2857142857143" style="100" customWidth="1"/>
    <col min="5128" max="5128" width="6.28571428571429" style="100" customWidth="1"/>
    <col min="5129" max="5129" width="8.28571428571429" style="100" customWidth="1"/>
    <col min="5130" max="5130" width="17" style="100" customWidth="1"/>
    <col min="5131" max="5131" width="16.5714285714286" style="100" customWidth="1"/>
    <col min="5132" max="5132" width="15.5714285714286" style="100" customWidth="1"/>
    <col min="5133" max="5133" width="17" style="100" customWidth="1"/>
    <col min="5134" max="5134" width="16.5714285714286" style="100" customWidth="1"/>
    <col min="5135" max="5135" width="15.5714285714286" style="100" customWidth="1"/>
    <col min="5136" max="5136" width="0" style="100" hidden="1" customWidth="1"/>
    <col min="5137" max="5140" width="8" style="100" customWidth="1"/>
    <col min="5141" max="5375" width="8.71428571428571" style="100"/>
    <col min="5376" max="5376" width="9.71428571428571" style="100" customWidth="1"/>
    <col min="5377" max="5377" width="16" style="100" customWidth="1"/>
    <col min="5378" max="5378" width="17.5714285714286" style="100" customWidth="1"/>
    <col min="5379" max="5379" width="16.2857142857143" style="100" customWidth="1"/>
    <col min="5380" max="5380" width="6.28571428571429" style="100" customWidth="1"/>
    <col min="5381" max="5381" width="17.2857142857143" style="100" customWidth="1"/>
    <col min="5382" max="5382" width="15.7142857142857" style="100" customWidth="1"/>
    <col min="5383" max="5383" width="13.2857142857143" style="100" customWidth="1"/>
    <col min="5384" max="5384" width="6.28571428571429" style="100" customWidth="1"/>
    <col min="5385" max="5385" width="8.28571428571429" style="100" customWidth="1"/>
    <col min="5386" max="5386" width="17" style="100" customWidth="1"/>
    <col min="5387" max="5387" width="16.5714285714286" style="100" customWidth="1"/>
    <col min="5388" max="5388" width="15.5714285714286" style="100" customWidth="1"/>
    <col min="5389" max="5389" width="17" style="100" customWidth="1"/>
    <col min="5390" max="5390" width="16.5714285714286" style="100" customWidth="1"/>
    <col min="5391" max="5391" width="15.5714285714286" style="100" customWidth="1"/>
    <col min="5392" max="5392" width="0" style="100" hidden="1" customWidth="1"/>
    <col min="5393" max="5396" width="8" style="100" customWidth="1"/>
    <col min="5397" max="5631" width="8.71428571428571" style="100"/>
    <col min="5632" max="5632" width="9.71428571428571" style="100" customWidth="1"/>
    <col min="5633" max="5633" width="16" style="100" customWidth="1"/>
    <col min="5634" max="5634" width="17.5714285714286" style="100" customWidth="1"/>
    <col min="5635" max="5635" width="16.2857142857143" style="100" customWidth="1"/>
    <col min="5636" max="5636" width="6.28571428571429" style="100" customWidth="1"/>
    <col min="5637" max="5637" width="17.2857142857143" style="100" customWidth="1"/>
    <col min="5638" max="5638" width="15.7142857142857" style="100" customWidth="1"/>
    <col min="5639" max="5639" width="13.2857142857143" style="100" customWidth="1"/>
    <col min="5640" max="5640" width="6.28571428571429" style="100" customWidth="1"/>
    <col min="5641" max="5641" width="8.28571428571429" style="100" customWidth="1"/>
    <col min="5642" max="5642" width="17" style="100" customWidth="1"/>
    <col min="5643" max="5643" width="16.5714285714286" style="100" customWidth="1"/>
    <col min="5644" max="5644" width="15.5714285714286" style="100" customWidth="1"/>
    <col min="5645" max="5645" width="17" style="100" customWidth="1"/>
    <col min="5646" max="5646" width="16.5714285714286" style="100" customWidth="1"/>
    <col min="5647" max="5647" width="15.5714285714286" style="100" customWidth="1"/>
    <col min="5648" max="5648" width="0" style="100" hidden="1" customWidth="1"/>
    <col min="5649" max="5652" width="8" style="100" customWidth="1"/>
    <col min="5653" max="5887" width="8.71428571428571" style="100"/>
    <col min="5888" max="5888" width="9.71428571428571" style="100" customWidth="1"/>
    <col min="5889" max="5889" width="16" style="100" customWidth="1"/>
    <col min="5890" max="5890" width="17.5714285714286" style="100" customWidth="1"/>
    <col min="5891" max="5891" width="16.2857142857143" style="100" customWidth="1"/>
    <col min="5892" max="5892" width="6.28571428571429" style="100" customWidth="1"/>
    <col min="5893" max="5893" width="17.2857142857143" style="100" customWidth="1"/>
    <col min="5894" max="5894" width="15.7142857142857" style="100" customWidth="1"/>
    <col min="5895" max="5895" width="13.2857142857143" style="100" customWidth="1"/>
    <col min="5896" max="5896" width="6.28571428571429" style="100" customWidth="1"/>
    <col min="5897" max="5897" width="8.28571428571429" style="100" customWidth="1"/>
    <col min="5898" max="5898" width="17" style="100" customWidth="1"/>
    <col min="5899" max="5899" width="16.5714285714286" style="100" customWidth="1"/>
    <col min="5900" max="5900" width="15.5714285714286" style="100" customWidth="1"/>
    <col min="5901" max="5901" width="17" style="100" customWidth="1"/>
    <col min="5902" max="5902" width="16.5714285714286" style="100" customWidth="1"/>
    <col min="5903" max="5903" width="15.5714285714286" style="100" customWidth="1"/>
    <col min="5904" max="5904" width="0" style="100" hidden="1" customWidth="1"/>
    <col min="5905" max="5908" width="8" style="100" customWidth="1"/>
    <col min="5909" max="6143" width="8.71428571428571" style="100"/>
    <col min="6144" max="6144" width="9.71428571428571" style="100" customWidth="1"/>
    <col min="6145" max="6145" width="16" style="100" customWidth="1"/>
    <col min="6146" max="6146" width="17.5714285714286" style="100" customWidth="1"/>
    <col min="6147" max="6147" width="16.2857142857143" style="100" customWidth="1"/>
    <col min="6148" max="6148" width="6.28571428571429" style="100" customWidth="1"/>
    <col min="6149" max="6149" width="17.2857142857143" style="100" customWidth="1"/>
    <col min="6150" max="6150" width="15.7142857142857" style="100" customWidth="1"/>
    <col min="6151" max="6151" width="13.2857142857143" style="100" customWidth="1"/>
    <col min="6152" max="6152" width="6.28571428571429" style="100" customWidth="1"/>
    <col min="6153" max="6153" width="8.28571428571429" style="100" customWidth="1"/>
    <col min="6154" max="6154" width="17" style="100" customWidth="1"/>
    <col min="6155" max="6155" width="16.5714285714286" style="100" customWidth="1"/>
    <col min="6156" max="6156" width="15.5714285714286" style="100" customWidth="1"/>
    <col min="6157" max="6157" width="17" style="100" customWidth="1"/>
    <col min="6158" max="6158" width="16.5714285714286" style="100" customWidth="1"/>
    <col min="6159" max="6159" width="15.5714285714286" style="100" customWidth="1"/>
    <col min="6160" max="6160" width="0" style="100" hidden="1" customWidth="1"/>
    <col min="6161" max="6164" width="8" style="100" customWidth="1"/>
    <col min="6165" max="6399" width="8.71428571428571" style="100"/>
    <col min="6400" max="6400" width="9.71428571428571" style="100" customWidth="1"/>
    <col min="6401" max="6401" width="16" style="100" customWidth="1"/>
    <col min="6402" max="6402" width="17.5714285714286" style="100" customWidth="1"/>
    <col min="6403" max="6403" width="16.2857142857143" style="100" customWidth="1"/>
    <col min="6404" max="6404" width="6.28571428571429" style="100" customWidth="1"/>
    <col min="6405" max="6405" width="17.2857142857143" style="100" customWidth="1"/>
    <col min="6406" max="6406" width="15.7142857142857" style="100" customWidth="1"/>
    <col min="6407" max="6407" width="13.2857142857143" style="100" customWidth="1"/>
    <col min="6408" max="6408" width="6.28571428571429" style="100" customWidth="1"/>
    <col min="6409" max="6409" width="8.28571428571429" style="100" customWidth="1"/>
    <col min="6410" max="6410" width="17" style="100" customWidth="1"/>
    <col min="6411" max="6411" width="16.5714285714286" style="100" customWidth="1"/>
    <col min="6412" max="6412" width="15.5714285714286" style="100" customWidth="1"/>
    <col min="6413" max="6413" width="17" style="100" customWidth="1"/>
    <col min="6414" max="6414" width="16.5714285714286" style="100" customWidth="1"/>
    <col min="6415" max="6415" width="15.5714285714286" style="100" customWidth="1"/>
    <col min="6416" max="6416" width="0" style="100" hidden="1" customWidth="1"/>
    <col min="6417" max="6420" width="8" style="100" customWidth="1"/>
    <col min="6421" max="6655" width="8.71428571428571" style="100"/>
    <col min="6656" max="6656" width="9.71428571428571" style="100" customWidth="1"/>
    <col min="6657" max="6657" width="16" style="100" customWidth="1"/>
    <col min="6658" max="6658" width="17.5714285714286" style="100" customWidth="1"/>
    <col min="6659" max="6659" width="16.2857142857143" style="100" customWidth="1"/>
    <col min="6660" max="6660" width="6.28571428571429" style="100" customWidth="1"/>
    <col min="6661" max="6661" width="17.2857142857143" style="100" customWidth="1"/>
    <col min="6662" max="6662" width="15.7142857142857" style="100" customWidth="1"/>
    <col min="6663" max="6663" width="13.2857142857143" style="100" customWidth="1"/>
    <col min="6664" max="6664" width="6.28571428571429" style="100" customWidth="1"/>
    <col min="6665" max="6665" width="8.28571428571429" style="100" customWidth="1"/>
    <col min="6666" max="6666" width="17" style="100" customWidth="1"/>
    <col min="6667" max="6667" width="16.5714285714286" style="100" customWidth="1"/>
    <col min="6668" max="6668" width="15.5714285714286" style="100" customWidth="1"/>
    <col min="6669" max="6669" width="17" style="100" customWidth="1"/>
    <col min="6670" max="6670" width="16.5714285714286" style="100" customWidth="1"/>
    <col min="6671" max="6671" width="15.5714285714286" style="100" customWidth="1"/>
    <col min="6672" max="6672" width="0" style="100" hidden="1" customWidth="1"/>
    <col min="6673" max="6676" width="8" style="100" customWidth="1"/>
    <col min="6677" max="6911" width="8.71428571428571" style="100"/>
    <col min="6912" max="6912" width="9.71428571428571" style="100" customWidth="1"/>
    <col min="6913" max="6913" width="16" style="100" customWidth="1"/>
    <col min="6914" max="6914" width="17.5714285714286" style="100" customWidth="1"/>
    <col min="6915" max="6915" width="16.2857142857143" style="100" customWidth="1"/>
    <col min="6916" max="6916" width="6.28571428571429" style="100" customWidth="1"/>
    <col min="6917" max="6917" width="17.2857142857143" style="100" customWidth="1"/>
    <col min="6918" max="6918" width="15.7142857142857" style="100" customWidth="1"/>
    <col min="6919" max="6919" width="13.2857142857143" style="100" customWidth="1"/>
    <col min="6920" max="6920" width="6.28571428571429" style="100" customWidth="1"/>
    <col min="6921" max="6921" width="8.28571428571429" style="100" customWidth="1"/>
    <col min="6922" max="6922" width="17" style="100" customWidth="1"/>
    <col min="6923" max="6923" width="16.5714285714286" style="100" customWidth="1"/>
    <col min="6924" max="6924" width="15.5714285714286" style="100" customWidth="1"/>
    <col min="6925" max="6925" width="17" style="100" customWidth="1"/>
    <col min="6926" max="6926" width="16.5714285714286" style="100" customWidth="1"/>
    <col min="6927" max="6927" width="15.5714285714286" style="100" customWidth="1"/>
    <col min="6928" max="6928" width="0" style="100" hidden="1" customWidth="1"/>
    <col min="6929" max="6932" width="8" style="100" customWidth="1"/>
    <col min="6933" max="7167" width="8.71428571428571" style="100"/>
    <col min="7168" max="7168" width="9.71428571428571" style="100" customWidth="1"/>
    <col min="7169" max="7169" width="16" style="100" customWidth="1"/>
    <col min="7170" max="7170" width="17.5714285714286" style="100" customWidth="1"/>
    <col min="7171" max="7171" width="16.2857142857143" style="100" customWidth="1"/>
    <col min="7172" max="7172" width="6.28571428571429" style="100" customWidth="1"/>
    <col min="7173" max="7173" width="17.2857142857143" style="100" customWidth="1"/>
    <col min="7174" max="7174" width="15.7142857142857" style="100" customWidth="1"/>
    <col min="7175" max="7175" width="13.2857142857143" style="100" customWidth="1"/>
    <col min="7176" max="7176" width="6.28571428571429" style="100" customWidth="1"/>
    <col min="7177" max="7177" width="8.28571428571429" style="100" customWidth="1"/>
    <col min="7178" max="7178" width="17" style="100" customWidth="1"/>
    <col min="7179" max="7179" width="16.5714285714286" style="100" customWidth="1"/>
    <col min="7180" max="7180" width="15.5714285714286" style="100" customWidth="1"/>
    <col min="7181" max="7181" width="17" style="100" customWidth="1"/>
    <col min="7182" max="7182" width="16.5714285714286" style="100" customWidth="1"/>
    <col min="7183" max="7183" width="15.5714285714286" style="100" customWidth="1"/>
    <col min="7184" max="7184" width="0" style="100" hidden="1" customWidth="1"/>
    <col min="7185" max="7188" width="8" style="100" customWidth="1"/>
    <col min="7189" max="7423" width="8.71428571428571" style="100"/>
    <col min="7424" max="7424" width="9.71428571428571" style="100" customWidth="1"/>
    <col min="7425" max="7425" width="16" style="100" customWidth="1"/>
    <col min="7426" max="7426" width="17.5714285714286" style="100" customWidth="1"/>
    <col min="7427" max="7427" width="16.2857142857143" style="100" customWidth="1"/>
    <col min="7428" max="7428" width="6.28571428571429" style="100" customWidth="1"/>
    <col min="7429" max="7429" width="17.2857142857143" style="100" customWidth="1"/>
    <col min="7430" max="7430" width="15.7142857142857" style="100" customWidth="1"/>
    <col min="7431" max="7431" width="13.2857142857143" style="100" customWidth="1"/>
    <col min="7432" max="7432" width="6.28571428571429" style="100" customWidth="1"/>
    <col min="7433" max="7433" width="8.28571428571429" style="100" customWidth="1"/>
    <col min="7434" max="7434" width="17" style="100" customWidth="1"/>
    <col min="7435" max="7435" width="16.5714285714286" style="100" customWidth="1"/>
    <col min="7436" max="7436" width="15.5714285714286" style="100" customWidth="1"/>
    <col min="7437" max="7437" width="17" style="100" customWidth="1"/>
    <col min="7438" max="7438" width="16.5714285714286" style="100" customWidth="1"/>
    <col min="7439" max="7439" width="15.5714285714286" style="100" customWidth="1"/>
    <col min="7440" max="7440" width="0" style="100" hidden="1" customWidth="1"/>
    <col min="7441" max="7444" width="8" style="100" customWidth="1"/>
    <col min="7445" max="7679" width="8.71428571428571" style="100"/>
    <col min="7680" max="7680" width="9.71428571428571" style="100" customWidth="1"/>
    <col min="7681" max="7681" width="16" style="100" customWidth="1"/>
    <col min="7682" max="7682" width="17.5714285714286" style="100" customWidth="1"/>
    <col min="7683" max="7683" width="16.2857142857143" style="100" customWidth="1"/>
    <col min="7684" max="7684" width="6.28571428571429" style="100" customWidth="1"/>
    <col min="7685" max="7685" width="17.2857142857143" style="100" customWidth="1"/>
    <col min="7686" max="7686" width="15.7142857142857" style="100" customWidth="1"/>
    <col min="7687" max="7687" width="13.2857142857143" style="100" customWidth="1"/>
    <col min="7688" max="7688" width="6.28571428571429" style="100" customWidth="1"/>
    <col min="7689" max="7689" width="8.28571428571429" style="100" customWidth="1"/>
    <col min="7690" max="7690" width="17" style="100" customWidth="1"/>
    <col min="7691" max="7691" width="16.5714285714286" style="100" customWidth="1"/>
    <col min="7692" max="7692" width="15.5714285714286" style="100" customWidth="1"/>
    <col min="7693" max="7693" width="17" style="100" customWidth="1"/>
    <col min="7694" max="7694" width="16.5714285714286" style="100" customWidth="1"/>
    <col min="7695" max="7695" width="15.5714285714286" style="100" customWidth="1"/>
    <col min="7696" max="7696" width="0" style="100" hidden="1" customWidth="1"/>
    <col min="7697" max="7700" width="8" style="100" customWidth="1"/>
    <col min="7701" max="7935" width="8.71428571428571" style="100"/>
    <col min="7936" max="7936" width="9.71428571428571" style="100" customWidth="1"/>
    <col min="7937" max="7937" width="16" style="100" customWidth="1"/>
    <col min="7938" max="7938" width="17.5714285714286" style="100" customWidth="1"/>
    <col min="7939" max="7939" width="16.2857142857143" style="100" customWidth="1"/>
    <col min="7940" max="7940" width="6.28571428571429" style="100" customWidth="1"/>
    <col min="7941" max="7941" width="17.2857142857143" style="100" customWidth="1"/>
    <col min="7942" max="7942" width="15.7142857142857" style="100" customWidth="1"/>
    <col min="7943" max="7943" width="13.2857142857143" style="100" customWidth="1"/>
    <col min="7944" max="7944" width="6.28571428571429" style="100" customWidth="1"/>
    <col min="7945" max="7945" width="8.28571428571429" style="100" customWidth="1"/>
    <col min="7946" max="7946" width="17" style="100" customWidth="1"/>
    <col min="7947" max="7947" width="16.5714285714286" style="100" customWidth="1"/>
    <col min="7948" max="7948" width="15.5714285714286" style="100" customWidth="1"/>
    <col min="7949" max="7949" width="17" style="100" customWidth="1"/>
    <col min="7950" max="7950" width="16.5714285714286" style="100" customWidth="1"/>
    <col min="7951" max="7951" width="15.5714285714286" style="100" customWidth="1"/>
    <col min="7952" max="7952" width="0" style="100" hidden="1" customWidth="1"/>
    <col min="7953" max="7956" width="8" style="100" customWidth="1"/>
    <col min="7957" max="8191" width="8.71428571428571" style="100"/>
    <col min="8192" max="8192" width="9.71428571428571" style="100" customWidth="1"/>
    <col min="8193" max="8193" width="16" style="100" customWidth="1"/>
    <col min="8194" max="8194" width="17.5714285714286" style="100" customWidth="1"/>
    <col min="8195" max="8195" width="16.2857142857143" style="100" customWidth="1"/>
    <col min="8196" max="8196" width="6.28571428571429" style="100" customWidth="1"/>
    <col min="8197" max="8197" width="17.2857142857143" style="100" customWidth="1"/>
    <col min="8198" max="8198" width="15.7142857142857" style="100" customWidth="1"/>
    <col min="8199" max="8199" width="13.2857142857143" style="100" customWidth="1"/>
    <col min="8200" max="8200" width="6.28571428571429" style="100" customWidth="1"/>
    <col min="8201" max="8201" width="8.28571428571429" style="100" customWidth="1"/>
    <col min="8202" max="8202" width="17" style="100" customWidth="1"/>
    <col min="8203" max="8203" width="16.5714285714286" style="100" customWidth="1"/>
    <col min="8204" max="8204" width="15.5714285714286" style="100" customWidth="1"/>
    <col min="8205" max="8205" width="17" style="100" customWidth="1"/>
    <col min="8206" max="8206" width="16.5714285714286" style="100" customWidth="1"/>
    <col min="8207" max="8207" width="15.5714285714286" style="100" customWidth="1"/>
    <col min="8208" max="8208" width="0" style="100" hidden="1" customWidth="1"/>
    <col min="8209" max="8212" width="8" style="100" customWidth="1"/>
    <col min="8213" max="8447" width="8.71428571428571" style="100"/>
    <col min="8448" max="8448" width="9.71428571428571" style="100" customWidth="1"/>
    <col min="8449" max="8449" width="16" style="100" customWidth="1"/>
    <col min="8450" max="8450" width="17.5714285714286" style="100" customWidth="1"/>
    <col min="8451" max="8451" width="16.2857142857143" style="100" customWidth="1"/>
    <col min="8452" max="8452" width="6.28571428571429" style="100" customWidth="1"/>
    <col min="8453" max="8453" width="17.2857142857143" style="100" customWidth="1"/>
    <col min="8454" max="8454" width="15.7142857142857" style="100" customWidth="1"/>
    <col min="8455" max="8455" width="13.2857142857143" style="100" customWidth="1"/>
    <col min="8456" max="8456" width="6.28571428571429" style="100" customWidth="1"/>
    <col min="8457" max="8457" width="8.28571428571429" style="100" customWidth="1"/>
    <col min="8458" max="8458" width="17" style="100" customWidth="1"/>
    <col min="8459" max="8459" width="16.5714285714286" style="100" customWidth="1"/>
    <col min="8460" max="8460" width="15.5714285714286" style="100" customWidth="1"/>
    <col min="8461" max="8461" width="17" style="100" customWidth="1"/>
    <col min="8462" max="8462" width="16.5714285714286" style="100" customWidth="1"/>
    <col min="8463" max="8463" width="15.5714285714286" style="100" customWidth="1"/>
    <col min="8464" max="8464" width="0" style="100" hidden="1" customWidth="1"/>
    <col min="8465" max="8468" width="8" style="100" customWidth="1"/>
    <col min="8469" max="8703" width="8.71428571428571" style="100"/>
    <col min="8704" max="8704" width="9.71428571428571" style="100" customWidth="1"/>
    <col min="8705" max="8705" width="16" style="100" customWidth="1"/>
    <col min="8706" max="8706" width="17.5714285714286" style="100" customWidth="1"/>
    <col min="8707" max="8707" width="16.2857142857143" style="100" customWidth="1"/>
    <col min="8708" max="8708" width="6.28571428571429" style="100" customWidth="1"/>
    <col min="8709" max="8709" width="17.2857142857143" style="100" customWidth="1"/>
    <col min="8710" max="8710" width="15.7142857142857" style="100" customWidth="1"/>
    <col min="8711" max="8711" width="13.2857142857143" style="100" customWidth="1"/>
    <col min="8712" max="8712" width="6.28571428571429" style="100" customWidth="1"/>
    <col min="8713" max="8713" width="8.28571428571429" style="100" customWidth="1"/>
    <col min="8714" max="8714" width="17" style="100" customWidth="1"/>
    <col min="8715" max="8715" width="16.5714285714286" style="100" customWidth="1"/>
    <col min="8716" max="8716" width="15.5714285714286" style="100" customWidth="1"/>
    <col min="8717" max="8717" width="17" style="100" customWidth="1"/>
    <col min="8718" max="8718" width="16.5714285714286" style="100" customWidth="1"/>
    <col min="8719" max="8719" width="15.5714285714286" style="100" customWidth="1"/>
    <col min="8720" max="8720" width="0" style="100" hidden="1" customWidth="1"/>
    <col min="8721" max="8724" width="8" style="100" customWidth="1"/>
    <col min="8725" max="8959" width="8.71428571428571" style="100"/>
    <col min="8960" max="8960" width="9.71428571428571" style="100" customWidth="1"/>
    <col min="8961" max="8961" width="16" style="100" customWidth="1"/>
    <col min="8962" max="8962" width="17.5714285714286" style="100" customWidth="1"/>
    <col min="8963" max="8963" width="16.2857142857143" style="100" customWidth="1"/>
    <col min="8964" max="8964" width="6.28571428571429" style="100" customWidth="1"/>
    <col min="8965" max="8965" width="17.2857142857143" style="100" customWidth="1"/>
    <col min="8966" max="8966" width="15.7142857142857" style="100" customWidth="1"/>
    <col min="8967" max="8967" width="13.2857142857143" style="100" customWidth="1"/>
    <col min="8968" max="8968" width="6.28571428571429" style="100" customWidth="1"/>
    <col min="8969" max="8969" width="8.28571428571429" style="100" customWidth="1"/>
    <col min="8970" max="8970" width="17" style="100" customWidth="1"/>
    <col min="8971" max="8971" width="16.5714285714286" style="100" customWidth="1"/>
    <col min="8972" max="8972" width="15.5714285714286" style="100" customWidth="1"/>
    <col min="8973" max="8973" width="17" style="100" customWidth="1"/>
    <col min="8974" max="8974" width="16.5714285714286" style="100" customWidth="1"/>
    <col min="8975" max="8975" width="15.5714285714286" style="100" customWidth="1"/>
    <col min="8976" max="8976" width="0" style="100" hidden="1" customWidth="1"/>
    <col min="8977" max="8980" width="8" style="100" customWidth="1"/>
    <col min="8981" max="9215" width="8.71428571428571" style="100"/>
    <col min="9216" max="9216" width="9.71428571428571" style="100" customWidth="1"/>
    <col min="9217" max="9217" width="16" style="100" customWidth="1"/>
    <col min="9218" max="9218" width="17.5714285714286" style="100" customWidth="1"/>
    <col min="9219" max="9219" width="16.2857142857143" style="100" customWidth="1"/>
    <col min="9220" max="9220" width="6.28571428571429" style="100" customWidth="1"/>
    <col min="9221" max="9221" width="17.2857142857143" style="100" customWidth="1"/>
    <col min="9222" max="9222" width="15.7142857142857" style="100" customWidth="1"/>
    <col min="9223" max="9223" width="13.2857142857143" style="100" customWidth="1"/>
    <col min="9224" max="9224" width="6.28571428571429" style="100" customWidth="1"/>
    <col min="9225" max="9225" width="8.28571428571429" style="100" customWidth="1"/>
    <col min="9226" max="9226" width="17" style="100" customWidth="1"/>
    <col min="9227" max="9227" width="16.5714285714286" style="100" customWidth="1"/>
    <col min="9228" max="9228" width="15.5714285714286" style="100" customWidth="1"/>
    <col min="9229" max="9229" width="17" style="100" customWidth="1"/>
    <col min="9230" max="9230" width="16.5714285714286" style="100" customWidth="1"/>
    <col min="9231" max="9231" width="15.5714285714286" style="100" customWidth="1"/>
    <col min="9232" max="9232" width="0" style="100" hidden="1" customWidth="1"/>
    <col min="9233" max="9236" width="8" style="100" customWidth="1"/>
    <col min="9237" max="9471" width="8.71428571428571" style="100"/>
    <col min="9472" max="9472" width="9.71428571428571" style="100" customWidth="1"/>
    <col min="9473" max="9473" width="16" style="100" customWidth="1"/>
    <col min="9474" max="9474" width="17.5714285714286" style="100" customWidth="1"/>
    <col min="9475" max="9475" width="16.2857142857143" style="100" customWidth="1"/>
    <col min="9476" max="9476" width="6.28571428571429" style="100" customWidth="1"/>
    <col min="9477" max="9477" width="17.2857142857143" style="100" customWidth="1"/>
    <col min="9478" max="9478" width="15.7142857142857" style="100" customWidth="1"/>
    <col min="9479" max="9479" width="13.2857142857143" style="100" customWidth="1"/>
    <col min="9480" max="9480" width="6.28571428571429" style="100" customWidth="1"/>
    <col min="9481" max="9481" width="8.28571428571429" style="100" customWidth="1"/>
    <col min="9482" max="9482" width="17" style="100" customWidth="1"/>
    <col min="9483" max="9483" width="16.5714285714286" style="100" customWidth="1"/>
    <col min="9484" max="9484" width="15.5714285714286" style="100" customWidth="1"/>
    <col min="9485" max="9485" width="17" style="100" customWidth="1"/>
    <col min="9486" max="9486" width="16.5714285714286" style="100" customWidth="1"/>
    <col min="9487" max="9487" width="15.5714285714286" style="100" customWidth="1"/>
    <col min="9488" max="9488" width="0" style="100" hidden="1" customWidth="1"/>
    <col min="9489" max="9492" width="8" style="100" customWidth="1"/>
    <col min="9493" max="9727" width="8.71428571428571" style="100"/>
    <col min="9728" max="9728" width="9.71428571428571" style="100" customWidth="1"/>
    <col min="9729" max="9729" width="16" style="100" customWidth="1"/>
    <col min="9730" max="9730" width="17.5714285714286" style="100" customWidth="1"/>
    <col min="9731" max="9731" width="16.2857142857143" style="100" customWidth="1"/>
    <col min="9732" max="9732" width="6.28571428571429" style="100" customWidth="1"/>
    <col min="9733" max="9733" width="17.2857142857143" style="100" customWidth="1"/>
    <col min="9734" max="9734" width="15.7142857142857" style="100" customWidth="1"/>
    <col min="9735" max="9735" width="13.2857142857143" style="100" customWidth="1"/>
    <col min="9736" max="9736" width="6.28571428571429" style="100" customWidth="1"/>
    <col min="9737" max="9737" width="8.28571428571429" style="100" customWidth="1"/>
    <col min="9738" max="9738" width="17" style="100" customWidth="1"/>
    <col min="9739" max="9739" width="16.5714285714286" style="100" customWidth="1"/>
    <col min="9740" max="9740" width="15.5714285714286" style="100" customWidth="1"/>
    <col min="9741" max="9741" width="17" style="100" customWidth="1"/>
    <col min="9742" max="9742" width="16.5714285714286" style="100" customWidth="1"/>
    <col min="9743" max="9743" width="15.5714285714286" style="100" customWidth="1"/>
    <col min="9744" max="9744" width="0" style="100" hidden="1" customWidth="1"/>
    <col min="9745" max="9748" width="8" style="100" customWidth="1"/>
    <col min="9749" max="9983" width="8.71428571428571" style="100"/>
    <col min="9984" max="9984" width="9.71428571428571" style="100" customWidth="1"/>
    <col min="9985" max="9985" width="16" style="100" customWidth="1"/>
    <col min="9986" max="9986" width="17.5714285714286" style="100" customWidth="1"/>
    <col min="9987" max="9987" width="16.2857142857143" style="100" customWidth="1"/>
    <col min="9988" max="9988" width="6.28571428571429" style="100" customWidth="1"/>
    <col min="9989" max="9989" width="17.2857142857143" style="100" customWidth="1"/>
    <col min="9990" max="9990" width="15.7142857142857" style="100" customWidth="1"/>
    <col min="9991" max="9991" width="13.2857142857143" style="100" customWidth="1"/>
    <col min="9992" max="9992" width="6.28571428571429" style="100" customWidth="1"/>
    <col min="9993" max="9993" width="8.28571428571429" style="100" customWidth="1"/>
    <col min="9994" max="9994" width="17" style="100" customWidth="1"/>
    <col min="9995" max="9995" width="16.5714285714286" style="100" customWidth="1"/>
    <col min="9996" max="9996" width="15.5714285714286" style="100" customWidth="1"/>
    <col min="9997" max="9997" width="17" style="100" customWidth="1"/>
    <col min="9998" max="9998" width="16.5714285714286" style="100" customWidth="1"/>
    <col min="9999" max="9999" width="15.5714285714286" style="100" customWidth="1"/>
    <col min="10000" max="10000" width="0" style="100" hidden="1" customWidth="1"/>
    <col min="10001" max="10004" width="8" style="100" customWidth="1"/>
    <col min="10005" max="10239" width="8.71428571428571" style="100"/>
    <col min="10240" max="10240" width="9.71428571428571" style="100" customWidth="1"/>
    <col min="10241" max="10241" width="16" style="100" customWidth="1"/>
    <col min="10242" max="10242" width="17.5714285714286" style="100" customWidth="1"/>
    <col min="10243" max="10243" width="16.2857142857143" style="100" customWidth="1"/>
    <col min="10244" max="10244" width="6.28571428571429" style="100" customWidth="1"/>
    <col min="10245" max="10245" width="17.2857142857143" style="100" customWidth="1"/>
    <col min="10246" max="10246" width="15.7142857142857" style="100" customWidth="1"/>
    <col min="10247" max="10247" width="13.2857142857143" style="100" customWidth="1"/>
    <col min="10248" max="10248" width="6.28571428571429" style="100" customWidth="1"/>
    <col min="10249" max="10249" width="8.28571428571429" style="100" customWidth="1"/>
    <col min="10250" max="10250" width="17" style="100" customWidth="1"/>
    <col min="10251" max="10251" width="16.5714285714286" style="100" customWidth="1"/>
    <col min="10252" max="10252" width="15.5714285714286" style="100" customWidth="1"/>
    <col min="10253" max="10253" width="17" style="100" customWidth="1"/>
    <col min="10254" max="10254" width="16.5714285714286" style="100" customWidth="1"/>
    <col min="10255" max="10255" width="15.5714285714286" style="100" customWidth="1"/>
    <col min="10256" max="10256" width="0" style="100" hidden="1" customWidth="1"/>
    <col min="10257" max="10260" width="8" style="100" customWidth="1"/>
    <col min="10261" max="10495" width="8.71428571428571" style="100"/>
    <col min="10496" max="10496" width="9.71428571428571" style="100" customWidth="1"/>
    <col min="10497" max="10497" width="16" style="100" customWidth="1"/>
    <col min="10498" max="10498" width="17.5714285714286" style="100" customWidth="1"/>
    <col min="10499" max="10499" width="16.2857142857143" style="100" customWidth="1"/>
    <col min="10500" max="10500" width="6.28571428571429" style="100" customWidth="1"/>
    <col min="10501" max="10501" width="17.2857142857143" style="100" customWidth="1"/>
    <col min="10502" max="10502" width="15.7142857142857" style="100" customWidth="1"/>
    <col min="10503" max="10503" width="13.2857142857143" style="100" customWidth="1"/>
    <col min="10504" max="10504" width="6.28571428571429" style="100" customWidth="1"/>
    <col min="10505" max="10505" width="8.28571428571429" style="100" customWidth="1"/>
    <col min="10506" max="10506" width="17" style="100" customWidth="1"/>
    <col min="10507" max="10507" width="16.5714285714286" style="100" customWidth="1"/>
    <col min="10508" max="10508" width="15.5714285714286" style="100" customWidth="1"/>
    <col min="10509" max="10509" width="17" style="100" customWidth="1"/>
    <col min="10510" max="10510" width="16.5714285714286" style="100" customWidth="1"/>
    <col min="10511" max="10511" width="15.5714285714286" style="100" customWidth="1"/>
    <col min="10512" max="10512" width="0" style="100" hidden="1" customWidth="1"/>
    <col min="10513" max="10516" width="8" style="100" customWidth="1"/>
    <col min="10517" max="10751" width="8.71428571428571" style="100"/>
    <col min="10752" max="10752" width="9.71428571428571" style="100" customWidth="1"/>
    <col min="10753" max="10753" width="16" style="100" customWidth="1"/>
    <col min="10754" max="10754" width="17.5714285714286" style="100" customWidth="1"/>
    <col min="10755" max="10755" width="16.2857142857143" style="100" customWidth="1"/>
    <col min="10756" max="10756" width="6.28571428571429" style="100" customWidth="1"/>
    <col min="10757" max="10757" width="17.2857142857143" style="100" customWidth="1"/>
    <col min="10758" max="10758" width="15.7142857142857" style="100" customWidth="1"/>
    <col min="10759" max="10759" width="13.2857142857143" style="100" customWidth="1"/>
    <col min="10760" max="10760" width="6.28571428571429" style="100" customWidth="1"/>
    <col min="10761" max="10761" width="8.28571428571429" style="100" customWidth="1"/>
    <col min="10762" max="10762" width="17" style="100" customWidth="1"/>
    <col min="10763" max="10763" width="16.5714285714286" style="100" customWidth="1"/>
    <col min="10764" max="10764" width="15.5714285714286" style="100" customWidth="1"/>
    <col min="10765" max="10765" width="17" style="100" customWidth="1"/>
    <col min="10766" max="10766" width="16.5714285714286" style="100" customWidth="1"/>
    <col min="10767" max="10767" width="15.5714285714286" style="100" customWidth="1"/>
    <col min="10768" max="10768" width="0" style="100" hidden="1" customWidth="1"/>
    <col min="10769" max="10772" width="8" style="100" customWidth="1"/>
    <col min="10773" max="11007" width="8.71428571428571" style="100"/>
    <col min="11008" max="11008" width="9.71428571428571" style="100" customWidth="1"/>
    <col min="11009" max="11009" width="16" style="100" customWidth="1"/>
    <col min="11010" max="11010" width="17.5714285714286" style="100" customWidth="1"/>
    <col min="11011" max="11011" width="16.2857142857143" style="100" customWidth="1"/>
    <col min="11012" max="11012" width="6.28571428571429" style="100" customWidth="1"/>
    <col min="11013" max="11013" width="17.2857142857143" style="100" customWidth="1"/>
    <col min="11014" max="11014" width="15.7142857142857" style="100" customWidth="1"/>
    <col min="11015" max="11015" width="13.2857142857143" style="100" customWidth="1"/>
    <col min="11016" max="11016" width="6.28571428571429" style="100" customWidth="1"/>
    <col min="11017" max="11017" width="8.28571428571429" style="100" customWidth="1"/>
    <col min="11018" max="11018" width="17" style="100" customWidth="1"/>
    <col min="11019" max="11019" width="16.5714285714286" style="100" customWidth="1"/>
    <col min="11020" max="11020" width="15.5714285714286" style="100" customWidth="1"/>
    <col min="11021" max="11021" width="17" style="100" customWidth="1"/>
    <col min="11022" max="11022" width="16.5714285714286" style="100" customWidth="1"/>
    <col min="11023" max="11023" width="15.5714285714286" style="100" customWidth="1"/>
    <col min="11024" max="11024" width="0" style="100" hidden="1" customWidth="1"/>
    <col min="11025" max="11028" width="8" style="100" customWidth="1"/>
    <col min="11029" max="11263" width="8.71428571428571" style="100"/>
    <col min="11264" max="11264" width="9.71428571428571" style="100" customWidth="1"/>
    <col min="11265" max="11265" width="16" style="100" customWidth="1"/>
    <col min="11266" max="11266" width="17.5714285714286" style="100" customWidth="1"/>
    <col min="11267" max="11267" width="16.2857142857143" style="100" customWidth="1"/>
    <col min="11268" max="11268" width="6.28571428571429" style="100" customWidth="1"/>
    <col min="11269" max="11269" width="17.2857142857143" style="100" customWidth="1"/>
    <col min="11270" max="11270" width="15.7142857142857" style="100" customWidth="1"/>
    <col min="11271" max="11271" width="13.2857142857143" style="100" customWidth="1"/>
    <col min="11272" max="11272" width="6.28571428571429" style="100" customWidth="1"/>
    <col min="11273" max="11273" width="8.28571428571429" style="100" customWidth="1"/>
    <col min="11274" max="11274" width="17" style="100" customWidth="1"/>
    <col min="11275" max="11275" width="16.5714285714286" style="100" customWidth="1"/>
    <col min="11276" max="11276" width="15.5714285714286" style="100" customWidth="1"/>
    <col min="11277" max="11277" width="17" style="100" customWidth="1"/>
    <col min="11278" max="11278" width="16.5714285714286" style="100" customWidth="1"/>
    <col min="11279" max="11279" width="15.5714285714286" style="100" customWidth="1"/>
    <col min="11280" max="11280" width="0" style="100" hidden="1" customWidth="1"/>
    <col min="11281" max="11284" width="8" style="100" customWidth="1"/>
    <col min="11285" max="11519" width="8.71428571428571" style="100"/>
    <col min="11520" max="11520" width="9.71428571428571" style="100" customWidth="1"/>
    <col min="11521" max="11521" width="16" style="100" customWidth="1"/>
    <col min="11522" max="11522" width="17.5714285714286" style="100" customWidth="1"/>
    <col min="11523" max="11523" width="16.2857142857143" style="100" customWidth="1"/>
    <col min="11524" max="11524" width="6.28571428571429" style="100" customWidth="1"/>
    <col min="11525" max="11525" width="17.2857142857143" style="100" customWidth="1"/>
    <col min="11526" max="11526" width="15.7142857142857" style="100" customWidth="1"/>
    <col min="11527" max="11527" width="13.2857142857143" style="100" customWidth="1"/>
    <col min="11528" max="11528" width="6.28571428571429" style="100" customWidth="1"/>
    <col min="11529" max="11529" width="8.28571428571429" style="100" customWidth="1"/>
    <col min="11530" max="11530" width="17" style="100" customWidth="1"/>
    <col min="11531" max="11531" width="16.5714285714286" style="100" customWidth="1"/>
    <col min="11532" max="11532" width="15.5714285714286" style="100" customWidth="1"/>
    <col min="11533" max="11533" width="17" style="100" customWidth="1"/>
    <col min="11534" max="11534" width="16.5714285714286" style="100" customWidth="1"/>
    <col min="11535" max="11535" width="15.5714285714286" style="100" customWidth="1"/>
    <col min="11536" max="11536" width="0" style="100" hidden="1" customWidth="1"/>
    <col min="11537" max="11540" width="8" style="100" customWidth="1"/>
    <col min="11541" max="11775" width="8.71428571428571" style="100"/>
    <col min="11776" max="11776" width="9.71428571428571" style="100" customWidth="1"/>
    <col min="11777" max="11777" width="16" style="100" customWidth="1"/>
    <col min="11778" max="11778" width="17.5714285714286" style="100" customWidth="1"/>
    <col min="11779" max="11779" width="16.2857142857143" style="100" customWidth="1"/>
    <col min="11780" max="11780" width="6.28571428571429" style="100" customWidth="1"/>
    <col min="11781" max="11781" width="17.2857142857143" style="100" customWidth="1"/>
    <col min="11782" max="11782" width="15.7142857142857" style="100" customWidth="1"/>
    <col min="11783" max="11783" width="13.2857142857143" style="100" customWidth="1"/>
    <col min="11784" max="11784" width="6.28571428571429" style="100" customWidth="1"/>
    <col min="11785" max="11785" width="8.28571428571429" style="100" customWidth="1"/>
    <col min="11786" max="11786" width="17" style="100" customWidth="1"/>
    <col min="11787" max="11787" width="16.5714285714286" style="100" customWidth="1"/>
    <col min="11788" max="11788" width="15.5714285714286" style="100" customWidth="1"/>
    <col min="11789" max="11789" width="17" style="100" customWidth="1"/>
    <col min="11790" max="11790" width="16.5714285714286" style="100" customWidth="1"/>
    <col min="11791" max="11791" width="15.5714285714286" style="100" customWidth="1"/>
    <col min="11792" max="11792" width="0" style="100" hidden="1" customWidth="1"/>
    <col min="11793" max="11796" width="8" style="100" customWidth="1"/>
    <col min="11797" max="12031" width="8.71428571428571" style="100"/>
    <col min="12032" max="12032" width="9.71428571428571" style="100" customWidth="1"/>
    <col min="12033" max="12033" width="16" style="100" customWidth="1"/>
    <col min="12034" max="12034" width="17.5714285714286" style="100" customWidth="1"/>
    <col min="12035" max="12035" width="16.2857142857143" style="100" customWidth="1"/>
    <col min="12036" max="12036" width="6.28571428571429" style="100" customWidth="1"/>
    <col min="12037" max="12037" width="17.2857142857143" style="100" customWidth="1"/>
    <col min="12038" max="12038" width="15.7142857142857" style="100" customWidth="1"/>
    <col min="12039" max="12039" width="13.2857142857143" style="100" customWidth="1"/>
    <col min="12040" max="12040" width="6.28571428571429" style="100" customWidth="1"/>
    <col min="12041" max="12041" width="8.28571428571429" style="100" customWidth="1"/>
    <col min="12042" max="12042" width="17" style="100" customWidth="1"/>
    <col min="12043" max="12043" width="16.5714285714286" style="100" customWidth="1"/>
    <col min="12044" max="12044" width="15.5714285714286" style="100" customWidth="1"/>
    <col min="12045" max="12045" width="17" style="100" customWidth="1"/>
    <col min="12046" max="12046" width="16.5714285714286" style="100" customWidth="1"/>
    <col min="12047" max="12047" width="15.5714285714286" style="100" customWidth="1"/>
    <col min="12048" max="12048" width="0" style="100" hidden="1" customWidth="1"/>
    <col min="12049" max="12052" width="8" style="100" customWidth="1"/>
    <col min="12053" max="12287" width="8.71428571428571" style="100"/>
    <col min="12288" max="12288" width="9.71428571428571" style="100" customWidth="1"/>
    <col min="12289" max="12289" width="16" style="100" customWidth="1"/>
    <col min="12290" max="12290" width="17.5714285714286" style="100" customWidth="1"/>
    <col min="12291" max="12291" width="16.2857142857143" style="100" customWidth="1"/>
    <col min="12292" max="12292" width="6.28571428571429" style="100" customWidth="1"/>
    <col min="12293" max="12293" width="17.2857142857143" style="100" customWidth="1"/>
    <col min="12294" max="12294" width="15.7142857142857" style="100" customWidth="1"/>
    <col min="12295" max="12295" width="13.2857142857143" style="100" customWidth="1"/>
    <col min="12296" max="12296" width="6.28571428571429" style="100" customWidth="1"/>
    <col min="12297" max="12297" width="8.28571428571429" style="100" customWidth="1"/>
    <col min="12298" max="12298" width="17" style="100" customWidth="1"/>
    <col min="12299" max="12299" width="16.5714285714286" style="100" customWidth="1"/>
    <col min="12300" max="12300" width="15.5714285714286" style="100" customWidth="1"/>
    <col min="12301" max="12301" width="17" style="100" customWidth="1"/>
    <col min="12302" max="12302" width="16.5714285714286" style="100" customWidth="1"/>
    <col min="12303" max="12303" width="15.5714285714286" style="100" customWidth="1"/>
    <col min="12304" max="12304" width="0" style="100" hidden="1" customWidth="1"/>
    <col min="12305" max="12308" width="8" style="100" customWidth="1"/>
    <col min="12309" max="12543" width="8.71428571428571" style="100"/>
    <col min="12544" max="12544" width="9.71428571428571" style="100" customWidth="1"/>
    <col min="12545" max="12545" width="16" style="100" customWidth="1"/>
    <col min="12546" max="12546" width="17.5714285714286" style="100" customWidth="1"/>
    <col min="12547" max="12547" width="16.2857142857143" style="100" customWidth="1"/>
    <col min="12548" max="12548" width="6.28571428571429" style="100" customWidth="1"/>
    <col min="12549" max="12549" width="17.2857142857143" style="100" customWidth="1"/>
    <col min="12550" max="12550" width="15.7142857142857" style="100" customWidth="1"/>
    <col min="12551" max="12551" width="13.2857142857143" style="100" customWidth="1"/>
    <col min="12552" max="12552" width="6.28571428571429" style="100" customWidth="1"/>
    <col min="12553" max="12553" width="8.28571428571429" style="100" customWidth="1"/>
    <col min="12554" max="12554" width="17" style="100" customWidth="1"/>
    <col min="12555" max="12555" width="16.5714285714286" style="100" customWidth="1"/>
    <col min="12556" max="12556" width="15.5714285714286" style="100" customWidth="1"/>
    <col min="12557" max="12557" width="17" style="100" customWidth="1"/>
    <col min="12558" max="12558" width="16.5714285714286" style="100" customWidth="1"/>
    <col min="12559" max="12559" width="15.5714285714286" style="100" customWidth="1"/>
    <col min="12560" max="12560" width="0" style="100" hidden="1" customWidth="1"/>
    <col min="12561" max="12564" width="8" style="100" customWidth="1"/>
    <col min="12565" max="12799" width="8.71428571428571" style="100"/>
    <col min="12800" max="12800" width="9.71428571428571" style="100" customWidth="1"/>
    <col min="12801" max="12801" width="16" style="100" customWidth="1"/>
    <col min="12802" max="12802" width="17.5714285714286" style="100" customWidth="1"/>
    <col min="12803" max="12803" width="16.2857142857143" style="100" customWidth="1"/>
    <col min="12804" max="12804" width="6.28571428571429" style="100" customWidth="1"/>
    <col min="12805" max="12805" width="17.2857142857143" style="100" customWidth="1"/>
    <col min="12806" max="12806" width="15.7142857142857" style="100" customWidth="1"/>
    <col min="12807" max="12807" width="13.2857142857143" style="100" customWidth="1"/>
    <col min="12808" max="12808" width="6.28571428571429" style="100" customWidth="1"/>
    <col min="12809" max="12809" width="8.28571428571429" style="100" customWidth="1"/>
    <col min="12810" max="12810" width="17" style="100" customWidth="1"/>
    <col min="12811" max="12811" width="16.5714285714286" style="100" customWidth="1"/>
    <col min="12812" max="12812" width="15.5714285714286" style="100" customWidth="1"/>
    <col min="12813" max="12813" width="17" style="100" customWidth="1"/>
    <col min="12814" max="12814" width="16.5714285714286" style="100" customWidth="1"/>
    <col min="12815" max="12815" width="15.5714285714286" style="100" customWidth="1"/>
    <col min="12816" max="12816" width="0" style="100" hidden="1" customWidth="1"/>
    <col min="12817" max="12820" width="8" style="100" customWidth="1"/>
    <col min="12821" max="13055" width="8.71428571428571" style="100"/>
    <col min="13056" max="13056" width="9.71428571428571" style="100" customWidth="1"/>
    <col min="13057" max="13057" width="16" style="100" customWidth="1"/>
    <col min="13058" max="13058" width="17.5714285714286" style="100" customWidth="1"/>
    <col min="13059" max="13059" width="16.2857142857143" style="100" customWidth="1"/>
    <col min="13060" max="13060" width="6.28571428571429" style="100" customWidth="1"/>
    <col min="13061" max="13061" width="17.2857142857143" style="100" customWidth="1"/>
    <col min="13062" max="13062" width="15.7142857142857" style="100" customWidth="1"/>
    <col min="13063" max="13063" width="13.2857142857143" style="100" customWidth="1"/>
    <col min="13064" max="13064" width="6.28571428571429" style="100" customWidth="1"/>
    <col min="13065" max="13065" width="8.28571428571429" style="100" customWidth="1"/>
    <col min="13066" max="13066" width="17" style="100" customWidth="1"/>
    <col min="13067" max="13067" width="16.5714285714286" style="100" customWidth="1"/>
    <col min="13068" max="13068" width="15.5714285714286" style="100" customWidth="1"/>
    <col min="13069" max="13069" width="17" style="100" customWidth="1"/>
    <col min="13070" max="13070" width="16.5714285714286" style="100" customWidth="1"/>
    <col min="13071" max="13071" width="15.5714285714286" style="100" customWidth="1"/>
    <col min="13072" max="13072" width="0" style="100" hidden="1" customWidth="1"/>
    <col min="13073" max="13076" width="8" style="100" customWidth="1"/>
    <col min="13077" max="13311" width="8.71428571428571" style="100"/>
    <col min="13312" max="13312" width="9.71428571428571" style="100" customWidth="1"/>
    <col min="13313" max="13313" width="16" style="100" customWidth="1"/>
    <col min="13314" max="13314" width="17.5714285714286" style="100" customWidth="1"/>
    <col min="13315" max="13315" width="16.2857142857143" style="100" customWidth="1"/>
    <col min="13316" max="13316" width="6.28571428571429" style="100" customWidth="1"/>
    <col min="13317" max="13317" width="17.2857142857143" style="100" customWidth="1"/>
    <col min="13318" max="13318" width="15.7142857142857" style="100" customWidth="1"/>
    <col min="13319" max="13319" width="13.2857142857143" style="100" customWidth="1"/>
    <col min="13320" max="13320" width="6.28571428571429" style="100" customWidth="1"/>
    <col min="13321" max="13321" width="8.28571428571429" style="100" customWidth="1"/>
    <col min="13322" max="13322" width="17" style="100" customWidth="1"/>
    <col min="13323" max="13323" width="16.5714285714286" style="100" customWidth="1"/>
    <col min="13324" max="13324" width="15.5714285714286" style="100" customWidth="1"/>
    <col min="13325" max="13325" width="17" style="100" customWidth="1"/>
    <col min="13326" max="13326" width="16.5714285714286" style="100" customWidth="1"/>
    <col min="13327" max="13327" width="15.5714285714286" style="100" customWidth="1"/>
    <col min="13328" max="13328" width="0" style="100" hidden="1" customWidth="1"/>
    <col min="13329" max="13332" width="8" style="100" customWidth="1"/>
    <col min="13333" max="13567" width="8.71428571428571" style="100"/>
    <col min="13568" max="13568" width="9.71428571428571" style="100" customWidth="1"/>
    <col min="13569" max="13569" width="16" style="100" customWidth="1"/>
    <col min="13570" max="13570" width="17.5714285714286" style="100" customWidth="1"/>
    <col min="13571" max="13571" width="16.2857142857143" style="100" customWidth="1"/>
    <col min="13572" max="13572" width="6.28571428571429" style="100" customWidth="1"/>
    <col min="13573" max="13573" width="17.2857142857143" style="100" customWidth="1"/>
    <col min="13574" max="13574" width="15.7142857142857" style="100" customWidth="1"/>
    <col min="13575" max="13575" width="13.2857142857143" style="100" customWidth="1"/>
    <col min="13576" max="13576" width="6.28571428571429" style="100" customWidth="1"/>
    <col min="13577" max="13577" width="8.28571428571429" style="100" customWidth="1"/>
    <col min="13578" max="13578" width="17" style="100" customWidth="1"/>
    <col min="13579" max="13579" width="16.5714285714286" style="100" customWidth="1"/>
    <col min="13580" max="13580" width="15.5714285714286" style="100" customWidth="1"/>
    <col min="13581" max="13581" width="17" style="100" customWidth="1"/>
    <col min="13582" max="13582" width="16.5714285714286" style="100" customWidth="1"/>
    <col min="13583" max="13583" width="15.5714285714286" style="100" customWidth="1"/>
    <col min="13584" max="13584" width="0" style="100" hidden="1" customWidth="1"/>
    <col min="13585" max="13588" width="8" style="100" customWidth="1"/>
    <col min="13589" max="13823" width="8.71428571428571" style="100"/>
    <col min="13824" max="13824" width="9.71428571428571" style="100" customWidth="1"/>
    <col min="13825" max="13825" width="16" style="100" customWidth="1"/>
    <col min="13826" max="13826" width="17.5714285714286" style="100" customWidth="1"/>
    <col min="13827" max="13827" width="16.2857142857143" style="100" customWidth="1"/>
    <col min="13828" max="13828" width="6.28571428571429" style="100" customWidth="1"/>
    <col min="13829" max="13829" width="17.2857142857143" style="100" customWidth="1"/>
    <col min="13830" max="13830" width="15.7142857142857" style="100" customWidth="1"/>
    <col min="13831" max="13831" width="13.2857142857143" style="100" customWidth="1"/>
    <col min="13832" max="13832" width="6.28571428571429" style="100" customWidth="1"/>
    <col min="13833" max="13833" width="8.28571428571429" style="100" customWidth="1"/>
    <col min="13834" max="13834" width="17" style="100" customWidth="1"/>
    <col min="13835" max="13835" width="16.5714285714286" style="100" customWidth="1"/>
    <col min="13836" max="13836" width="15.5714285714286" style="100" customWidth="1"/>
    <col min="13837" max="13837" width="17" style="100" customWidth="1"/>
    <col min="13838" max="13838" width="16.5714285714286" style="100" customWidth="1"/>
    <col min="13839" max="13839" width="15.5714285714286" style="100" customWidth="1"/>
    <col min="13840" max="13840" width="0" style="100" hidden="1" customWidth="1"/>
    <col min="13841" max="13844" width="8" style="100" customWidth="1"/>
    <col min="13845" max="14079" width="8.71428571428571" style="100"/>
    <col min="14080" max="14080" width="9.71428571428571" style="100" customWidth="1"/>
    <col min="14081" max="14081" width="16" style="100" customWidth="1"/>
    <col min="14082" max="14082" width="17.5714285714286" style="100" customWidth="1"/>
    <col min="14083" max="14083" width="16.2857142857143" style="100" customWidth="1"/>
    <col min="14084" max="14084" width="6.28571428571429" style="100" customWidth="1"/>
    <col min="14085" max="14085" width="17.2857142857143" style="100" customWidth="1"/>
    <col min="14086" max="14086" width="15.7142857142857" style="100" customWidth="1"/>
    <col min="14087" max="14087" width="13.2857142857143" style="100" customWidth="1"/>
    <col min="14088" max="14088" width="6.28571428571429" style="100" customWidth="1"/>
    <col min="14089" max="14089" width="8.28571428571429" style="100" customWidth="1"/>
    <col min="14090" max="14090" width="17" style="100" customWidth="1"/>
    <col min="14091" max="14091" width="16.5714285714286" style="100" customWidth="1"/>
    <col min="14092" max="14092" width="15.5714285714286" style="100" customWidth="1"/>
    <col min="14093" max="14093" width="17" style="100" customWidth="1"/>
    <col min="14094" max="14094" width="16.5714285714286" style="100" customWidth="1"/>
    <col min="14095" max="14095" width="15.5714285714286" style="100" customWidth="1"/>
    <col min="14096" max="14096" width="0" style="100" hidden="1" customWidth="1"/>
    <col min="14097" max="14100" width="8" style="100" customWidth="1"/>
    <col min="14101" max="14335" width="8.71428571428571" style="100"/>
    <col min="14336" max="14336" width="9.71428571428571" style="100" customWidth="1"/>
    <col min="14337" max="14337" width="16" style="100" customWidth="1"/>
    <col min="14338" max="14338" width="17.5714285714286" style="100" customWidth="1"/>
    <col min="14339" max="14339" width="16.2857142857143" style="100" customWidth="1"/>
    <col min="14340" max="14340" width="6.28571428571429" style="100" customWidth="1"/>
    <col min="14341" max="14341" width="17.2857142857143" style="100" customWidth="1"/>
    <col min="14342" max="14342" width="15.7142857142857" style="100" customWidth="1"/>
    <col min="14343" max="14343" width="13.2857142857143" style="100" customWidth="1"/>
    <col min="14344" max="14344" width="6.28571428571429" style="100" customWidth="1"/>
    <col min="14345" max="14345" width="8.28571428571429" style="100" customWidth="1"/>
    <col min="14346" max="14346" width="17" style="100" customWidth="1"/>
    <col min="14347" max="14347" width="16.5714285714286" style="100" customWidth="1"/>
    <col min="14348" max="14348" width="15.5714285714286" style="100" customWidth="1"/>
    <col min="14349" max="14349" width="17" style="100" customWidth="1"/>
    <col min="14350" max="14350" width="16.5714285714286" style="100" customWidth="1"/>
    <col min="14351" max="14351" width="15.5714285714286" style="100" customWidth="1"/>
    <col min="14352" max="14352" width="0" style="100" hidden="1" customWidth="1"/>
    <col min="14353" max="14356" width="8" style="100" customWidth="1"/>
    <col min="14357" max="14591" width="8.71428571428571" style="100"/>
    <col min="14592" max="14592" width="9.71428571428571" style="100" customWidth="1"/>
    <col min="14593" max="14593" width="16" style="100" customWidth="1"/>
    <col min="14594" max="14594" width="17.5714285714286" style="100" customWidth="1"/>
    <col min="14595" max="14595" width="16.2857142857143" style="100" customWidth="1"/>
    <col min="14596" max="14596" width="6.28571428571429" style="100" customWidth="1"/>
    <col min="14597" max="14597" width="17.2857142857143" style="100" customWidth="1"/>
    <col min="14598" max="14598" width="15.7142857142857" style="100" customWidth="1"/>
    <col min="14599" max="14599" width="13.2857142857143" style="100" customWidth="1"/>
    <col min="14600" max="14600" width="6.28571428571429" style="100" customWidth="1"/>
    <col min="14601" max="14601" width="8.28571428571429" style="100" customWidth="1"/>
    <col min="14602" max="14602" width="17" style="100" customWidth="1"/>
    <col min="14603" max="14603" width="16.5714285714286" style="100" customWidth="1"/>
    <col min="14604" max="14604" width="15.5714285714286" style="100" customWidth="1"/>
    <col min="14605" max="14605" width="17" style="100" customWidth="1"/>
    <col min="14606" max="14606" width="16.5714285714286" style="100" customWidth="1"/>
    <col min="14607" max="14607" width="15.5714285714286" style="100" customWidth="1"/>
    <col min="14608" max="14608" width="0" style="100" hidden="1" customWidth="1"/>
    <col min="14609" max="14612" width="8" style="100" customWidth="1"/>
    <col min="14613" max="14847" width="8.71428571428571" style="100"/>
    <col min="14848" max="14848" width="9.71428571428571" style="100" customWidth="1"/>
    <col min="14849" max="14849" width="16" style="100" customWidth="1"/>
    <col min="14850" max="14850" width="17.5714285714286" style="100" customWidth="1"/>
    <col min="14851" max="14851" width="16.2857142857143" style="100" customWidth="1"/>
    <col min="14852" max="14852" width="6.28571428571429" style="100" customWidth="1"/>
    <col min="14853" max="14853" width="17.2857142857143" style="100" customWidth="1"/>
    <col min="14854" max="14854" width="15.7142857142857" style="100" customWidth="1"/>
    <col min="14855" max="14855" width="13.2857142857143" style="100" customWidth="1"/>
    <col min="14856" max="14856" width="6.28571428571429" style="100" customWidth="1"/>
    <col min="14857" max="14857" width="8.28571428571429" style="100" customWidth="1"/>
    <col min="14858" max="14858" width="17" style="100" customWidth="1"/>
    <col min="14859" max="14859" width="16.5714285714286" style="100" customWidth="1"/>
    <col min="14860" max="14860" width="15.5714285714286" style="100" customWidth="1"/>
    <col min="14861" max="14861" width="17" style="100" customWidth="1"/>
    <col min="14862" max="14862" width="16.5714285714286" style="100" customWidth="1"/>
    <col min="14863" max="14863" width="15.5714285714286" style="100" customWidth="1"/>
    <col min="14864" max="14864" width="0" style="100" hidden="1" customWidth="1"/>
    <col min="14865" max="14868" width="8" style="100" customWidth="1"/>
    <col min="14869" max="15103" width="8.71428571428571" style="100"/>
    <col min="15104" max="15104" width="9.71428571428571" style="100" customWidth="1"/>
    <col min="15105" max="15105" width="16" style="100" customWidth="1"/>
    <col min="15106" max="15106" width="17.5714285714286" style="100" customWidth="1"/>
    <col min="15107" max="15107" width="16.2857142857143" style="100" customWidth="1"/>
    <col min="15108" max="15108" width="6.28571428571429" style="100" customWidth="1"/>
    <col min="15109" max="15109" width="17.2857142857143" style="100" customWidth="1"/>
    <col min="15110" max="15110" width="15.7142857142857" style="100" customWidth="1"/>
    <col min="15111" max="15111" width="13.2857142857143" style="100" customWidth="1"/>
    <col min="15112" max="15112" width="6.28571428571429" style="100" customWidth="1"/>
    <col min="15113" max="15113" width="8.28571428571429" style="100" customWidth="1"/>
    <col min="15114" max="15114" width="17" style="100" customWidth="1"/>
    <col min="15115" max="15115" width="16.5714285714286" style="100" customWidth="1"/>
    <col min="15116" max="15116" width="15.5714285714286" style="100" customWidth="1"/>
    <col min="15117" max="15117" width="17" style="100" customWidth="1"/>
    <col min="15118" max="15118" width="16.5714285714286" style="100" customWidth="1"/>
    <col min="15119" max="15119" width="15.5714285714286" style="100" customWidth="1"/>
    <col min="15120" max="15120" width="0" style="100" hidden="1" customWidth="1"/>
    <col min="15121" max="15124" width="8" style="100" customWidth="1"/>
    <col min="15125" max="15359" width="8.71428571428571" style="100"/>
    <col min="15360" max="15360" width="9.71428571428571" style="100" customWidth="1"/>
    <col min="15361" max="15361" width="16" style="100" customWidth="1"/>
    <col min="15362" max="15362" width="17.5714285714286" style="100" customWidth="1"/>
    <col min="15363" max="15363" width="16.2857142857143" style="100" customWidth="1"/>
    <col min="15364" max="15364" width="6.28571428571429" style="100" customWidth="1"/>
    <col min="15365" max="15365" width="17.2857142857143" style="100" customWidth="1"/>
    <col min="15366" max="15366" width="15.7142857142857" style="100" customWidth="1"/>
    <col min="15367" max="15367" width="13.2857142857143" style="100" customWidth="1"/>
    <col min="15368" max="15368" width="6.28571428571429" style="100" customWidth="1"/>
    <col min="15369" max="15369" width="8.28571428571429" style="100" customWidth="1"/>
    <col min="15370" max="15370" width="17" style="100" customWidth="1"/>
    <col min="15371" max="15371" width="16.5714285714286" style="100" customWidth="1"/>
    <col min="15372" max="15372" width="15.5714285714286" style="100" customWidth="1"/>
    <col min="15373" max="15373" width="17" style="100" customWidth="1"/>
    <col min="15374" max="15374" width="16.5714285714286" style="100" customWidth="1"/>
    <col min="15375" max="15375" width="15.5714285714286" style="100" customWidth="1"/>
    <col min="15376" max="15376" width="0" style="100" hidden="1" customWidth="1"/>
    <col min="15377" max="15380" width="8" style="100" customWidth="1"/>
    <col min="15381" max="15615" width="8.71428571428571" style="100"/>
    <col min="15616" max="15616" width="9.71428571428571" style="100" customWidth="1"/>
    <col min="15617" max="15617" width="16" style="100" customWidth="1"/>
    <col min="15618" max="15618" width="17.5714285714286" style="100" customWidth="1"/>
    <col min="15619" max="15619" width="16.2857142857143" style="100" customWidth="1"/>
    <col min="15620" max="15620" width="6.28571428571429" style="100" customWidth="1"/>
    <col min="15621" max="15621" width="17.2857142857143" style="100" customWidth="1"/>
    <col min="15622" max="15622" width="15.7142857142857" style="100" customWidth="1"/>
    <col min="15623" max="15623" width="13.2857142857143" style="100" customWidth="1"/>
    <col min="15624" max="15624" width="6.28571428571429" style="100" customWidth="1"/>
    <col min="15625" max="15625" width="8.28571428571429" style="100" customWidth="1"/>
    <col min="15626" max="15626" width="17" style="100" customWidth="1"/>
    <col min="15627" max="15627" width="16.5714285714286" style="100" customWidth="1"/>
    <col min="15628" max="15628" width="15.5714285714286" style="100" customWidth="1"/>
    <col min="15629" max="15629" width="17" style="100" customWidth="1"/>
    <col min="15630" max="15630" width="16.5714285714286" style="100" customWidth="1"/>
    <col min="15631" max="15631" width="15.5714285714286" style="100" customWidth="1"/>
    <col min="15632" max="15632" width="0" style="100" hidden="1" customWidth="1"/>
    <col min="15633" max="15636" width="8" style="100" customWidth="1"/>
    <col min="15637" max="15871" width="8.71428571428571" style="100"/>
    <col min="15872" max="15872" width="9.71428571428571" style="100" customWidth="1"/>
    <col min="15873" max="15873" width="16" style="100" customWidth="1"/>
    <col min="15874" max="15874" width="17.5714285714286" style="100" customWidth="1"/>
    <col min="15875" max="15875" width="16.2857142857143" style="100" customWidth="1"/>
    <col min="15876" max="15876" width="6.28571428571429" style="100" customWidth="1"/>
    <col min="15877" max="15877" width="17.2857142857143" style="100" customWidth="1"/>
    <col min="15878" max="15878" width="15.7142857142857" style="100" customWidth="1"/>
    <col min="15879" max="15879" width="13.2857142857143" style="100" customWidth="1"/>
    <col min="15880" max="15880" width="6.28571428571429" style="100" customWidth="1"/>
    <col min="15881" max="15881" width="8.28571428571429" style="100" customWidth="1"/>
    <col min="15882" max="15882" width="17" style="100" customWidth="1"/>
    <col min="15883" max="15883" width="16.5714285714286" style="100" customWidth="1"/>
    <col min="15884" max="15884" width="15.5714285714286" style="100" customWidth="1"/>
    <col min="15885" max="15885" width="17" style="100" customWidth="1"/>
    <col min="15886" max="15886" width="16.5714285714286" style="100" customWidth="1"/>
    <col min="15887" max="15887" width="15.5714285714286" style="100" customWidth="1"/>
    <col min="15888" max="15888" width="0" style="100" hidden="1" customWidth="1"/>
    <col min="15889" max="15892" width="8" style="100" customWidth="1"/>
    <col min="15893" max="16127" width="8.71428571428571" style="100"/>
    <col min="16128" max="16128" width="9.71428571428571" style="100" customWidth="1"/>
    <col min="16129" max="16129" width="16" style="100" customWidth="1"/>
    <col min="16130" max="16130" width="17.5714285714286" style="100" customWidth="1"/>
    <col min="16131" max="16131" width="16.2857142857143" style="100" customWidth="1"/>
    <col min="16132" max="16132" width="6.28571428571429" style="100" customWidth="1"/>
    <col min="16133" max="16133" width="17.2857142857143" style="100" customWidth="1"/>
    <col min="16134" max="16134" width="15.7142857142857" style="100" customWidth="1"/>
    <col min="16135" max="16135" width="13.2857142857143" style="100" customWidth="1"/>
    <col min="16136" max="16136" width="6.28571428571429" style="100" customWidth="1"/>
    <col min="16137" max="16137" width="8.28571428571429" style="100" customWidth="1"/>
    <col min="16138" max="16138" width="17" style="100" customWidth="1"/>
    <col min="16139" max="16139" width="16.5714285714286" style="100" customWidth="1"/>
    <col min="16140" max="16140" width="15.5714285714286" style="100" customWidth="1"/>
    <col min="16141" max="16141" width="17" style="100" customWidth="1"/>
    <col min="16142" max="16142" width="16.5714285714286" style="100" customWidth="1"/>
    <col min="16143" max="16143" width="15.5714285714286" style="100" customWidth="1"/>
    <col min="16144" max="16144" width="0" style="100" hidden="1" customWidth="1"/>
    <col min="16145" max="16148" width="8" style="100" customWidth="1"/>
    <col min="16149" max="16384" width="8.71428571428571" style="100"/>
  </cols>
  <sheetData>
    <row r="1" spans="1:18" ht="16.5" customHeight="1">
      <c r="A1" s="97" t="s">
        <v>106</v>
      </c>
      <c r="B1" s="98"/>
      <c r="C1" s="98"/>
      <c r="D1" s="98"/>
      <c r="E1" s="98"/>
      <c r="F1" s="99"/>
      <c r="K1" s="101"/>
      <c r="R1" s="100"/>
    </row>
    <row r="2" spans="1:18" ht="27" customHeight="1">
      <c r="A2" s="97"/>
      <c r="B2" s="98"/>
      <c r="C2" s="98"/>
      <c r="D2" s="98"/>
      <c r="E2" s="98"/>
      <c r="F2" s="99"/>
      <c r="K2" s="101"/>
      <c r="R2" s="100"/>
    </row>
    <row r="3" spans="1:18" ht="21.75" customHeight="1">
      <c r="A3" s="469" t="s">
        <v>5</v>
      </c>
      <c r="B3" s="469"/>
      <c r="C3" s="469"/>
      <c r="D3" s="469"/>
      <c r="E3" s="469"/>
      <c r="F3" s="469"/>
      <c r="G3" s="101"/>
      <c r="H3" s="101"/>
      <c r="I3" s="101"/>
      <c r="J3" s="104" t="s">
        <v>23</v>
      </c>
      <c r="K3" s="105"/>
      <c r="L3" s="106"/>
      <c r="R3" s="100"/>
    </row>
    <row r="4" spans="1:18" ht="24" customHeight="1">
      <c r="A4" s="469" t="s">
        <v>115</v>
      </c>
      <c r="B4" s="469"/>
      <c r="C4" s="469"/>
      <c r="D4" s="469"/>
      <c r="E4" s="469"/>
      <c r="F4" s="469"/>
      <c r="G4" s="101"/>
      <c r="H4" s="101"/>
      <c r="I4" s="101"/>
      <c r="J4" s="101"/>
      <c r="L4" s="107"/>
      <c r="R4" s="100"/>
    </row>
    <row r="5" spans="1:18" ht="20.25" customHeight="1">
      <c r="A5" s="470" t="s">
        <v>140</v>
      </c>
      <c r="B5" s="470"/>
      <c r="C5" s="470"/>
      <c r="D5" s="470"/>
      <c r="E5" s="470"/>
      <c r="F5" s="470"/>
      <c r="G5" s="108"/>
      <c r="H5" s="101"/>
      <c r="I5" s="100" t="s">
        <v>65</v>
      </c>
      <c r="J5" s="109"/>
      <c r="L5" s="107"/>
      <c r="R5" s="100"/>
    </row>
    <row r="6" spans="1:18" ht="30.75" customHeight="1">
      <c r="A6" s="110"/>
      <c r="C6" s="471"/>
      <c r="D6" s="471"/>
      <c r="E6" s="111"/>
      <c r="F6" s="112"/>
      <c r="G6" s="112"/>
      <c r="I6" s="113">
        <v>1</v>
      </c>
      <c r="J6" s="114" t="s">
        <v>90</v>
      </c>
      <c r="R6" s="100"/>
    </row>
    <row r="7" spans="1:22" ht="13.8">
      <c r="A7" s="110"/>
      <c r="B7" s="115"/>
      <c r="C7" s="471"/>
      <c r="D7" s="471"/>
      <c r="E7" s="116"/>
      <c r="F7" s="111"/>
      <c r="G7" s="468"/>
      <c r="H7" s="468"/>
      <c r="I7" s="113">
        <v>2</v>
      </c>
      <c r="J7" s="113" t="s">
        <v>92</v>
      </c>
      <c r="M7" s="100"/>
      <c r="N7" s="103" t="s">
        <v>42</v>
      </c>
      <c r="O7" s="103" t="s">
        <v>91</v>
      </c>
      <c r="R7" s="100"/>
      <c r="U7" s="117"/>
      <c r="V7" s="118"/>
    </row>
    <row r="8" spans="1:18" ht="25.5" customHeight="1">
      <c r="A8" s="115"/>
      <c r="E8" s="119" t="s">
        <v>89</v>
      </c>
      <c r="F8" s="120" t="s">
        <v>107</v>
      </c>
      <c r="G8" s="474" t="s">
        <v>26</v>
      </c>
      <c r="H8" s="468"/>
      <c r="I8" s="113">
        <v>3</v>
      </c>
      <c r="J8" s="113" t="s">
        <v>69</v>
      </c>
      <c r="M8" s="121" t="s">
        <v>107</v>
      </c>
      <c r="N8" s="122">
        <f ca="1">TODAY()+30</f>
        <v>45602</v>
      </c>
      <c r="O8" s="123">
        <v>0.11</v>
      </c>
      <c r="Q8" s="124"/>
      <c r="R8" s="125"/>
    </row>
    <row r="9" spans="1:18" ht="36.75" customHeight="1">
      <c r="A9" s="126"/>
      <c r="B9" s="127" t="s">
        <v>79</v>
      </c>
      <c r="C9" s="128"/>
      <c r="D9" s="128"/>
      <c r="E9" s="129"/>
      <c r="F9" s="130" t="s">
        <v>68</v>
      </c>
      <c r="G9" s="474" t="s">
        <v>26</v>
      </c>
      <c r="H9" s="468"/>
      <c r="I9" s="131">
        <v>4</v>
      </c>
      <c r="J9" s="132" t="s">
        <v>125</v>
      </c>
      <c r="M9" s="121" t="s">
        <v>108</v>
      </c>
      <c r="N9" s="122">
        <f ca="1">TODAY()+30</f>
        <v>45602</v>
      </c>
      <c r="O9" s="123">
        <v>0.11</v>
      </c>
      <c r="Q9" s="133"/>
      <c r="R9" s="100"/>
    </row>
    <row r="10" spans="1:18" ht="43.5" customHeight="1">
      <c r="A10" s="134"/>
      <c r="B10" s="127" t="s">
        <v>80</v>
      </c>
      <c r="C10" s="129"/>
      <c r="D10" s="475" t="str">
        <f>VLOOKUP($F$10,$I$6:$K$9,2,0)</f>
        <v>Vay Hỗ trợ lãi suất</v>
      </c>
      <c r="E10" s="475"/>
      <c r="F10" s="135">
        <v>3</v>
      </c>
      <c r="G10" s="437"/>
      <c r="H10" s="437"/>
      <c r="I10" s="136">
        <v>0</v>
      </c>
      <c r="J10" s="137"/>
      <c r="M10" s="121"/>
      <c r="N10" s="122"/>
      <c r="O10" s="123"/>
      <c r="Q10" s="138"/>
      <c r="R10" s="125"/>
    </row>
    <row r="11" spans="1:18" ht="17.25" customHeight="1">
      <c r="A11" s="139">
        <v>1</v>
      </c>
      <c r="B11" s="140" t="s">
        <v>0</v>
      </c>
      <c r="C11" s="141"/>
      <c r="D11" s="141"/>
      <c r="E11" s="142"/>
      <c r="F11" s="143"/>
      <c r="G11" s="137" t="s">
        <v>73</v>
      </c>
      <c r="I11" s="144">
        <v>0.01</v>
      </c>
      <c r="J11" s="137"/>
      <c r="M11" s="121"/>
      <c r="N11" s="122"/>
      <c r="O11" s="123"/>
      <c r="Q11" s="145"/>
      <c r="R11" s="125"/>
    </row>
    <row r="12" spans="1:18" ht="17.25" customHeight="1">
      <c r="A12" s="146">
        <v>2</v>
      </c>
      <c r="B12" s="147" t="s">
        <v>27</v>
      </c>
      <c r="C12" s="148"/>
      <c r="D12" s="148"/>
      <c r="E12" s="149"/>
      <c r="F12" s="150" t="s">
        <v>133</v>
      </c>
      <c r="G12" s="137" t="s">
        <v>72</v>
      </c>
      <c r="H12" s="151"/>
      <c r="I12" s="152"/>
      <c r="L12" s="109"/>
      <c r="M12" s="121"/>
      <c r="N12" s="122"/>
      <c r="O12" s="123"/>
      <c r="R12" s="125"/>
    </row>
    <row r="13" spans="1:18" ht="17.25" customHeight="1">
      <c r="A13" s="146">
        <v>3</v>
      </c>
      <c r="B13" s="147" t="s">
        <v>28</v>
      </c>
      <c r="C13" s="148"/>
      <c r="D13" s="148"/>
      <c r="E13" s="149"/>
      <c r="F13" s="153"/>
      <c r="I13" s="154" t="s">
        <v>93</v>
      </c>
      <c r="J13" s="463">
        <v>22866119</v>
      </c>
      <c r="M13" s="121"/>
      <c r="N13" s="122"/>
      <c r="O13" s="123"/>
      <c r="R13" s="125"/>
    </row>
    <row r="14" spans="1:18" ht="17.25" customHeight="1">
      <c r="A14" s="156">
        <v>3.10</v>
      </c>
      <c r="B14" s="157" t="s">
        <v>37</v>
      </c>
      <c r="C14" s="158"/>
      <c r="D14" s="158"/>
      <c r="E14" s="159"/>
      <c r="F14" s="160">
        <v>67.5</v>
      </c>
      <c r="G14" s="112" t="s">
        <v>73</v>
      </c>
      <c r="H14" s="161"/>
      <c r="L14" s="162"/>
      <c r="M14" s="121"/>
      <c r="N14" s="122"/>
      <c r="O14" s="123"/>
      <c r="R14" s="125"/>
    </row>
    <row r="15" spans="1:18" ht="17.25" customHeight="1">
      <c r="A15" s="156">
        <v>3.20</v>
      </c>
      <c r="B15" s="157" t="s">
        <v>60</v>
      </c>
      <c r="C15" s="158"/>
      <c r="D15" s="158"/>
      <c r="E15" s="159"/>
      <c r="F15" s="160">
        <v>243.20</v>
      </c>
      <c r="G15" s="112" t="s">
        <v>94</v>
      </c>
      <c r="L15" s="163"/>
      <c r="M15" s="121"/>
      <c r="N15" s="122"/>
      <c r="O15" s="123"/>
      <c r="R15" s="125"/>
    </row>
    <row r="16" spans="1:18" ht="17.25" customHeight="1">
      <c r="A16" s="156">
        <v>3.30</v>
      </c>
      <c r="B16" s="157" t="s">
        <v>29</v>
      </c>
      <c r="C16" s="158"/>
      <c r="D16" s="158"/>
      <c r="E16" s="159"/>
      <c r="F16" s="229">
        <v>27511703</v>
      </c>
      <c r="G16" s="112" t="s">
        <v>73</v>
      </c>
      <c r="H16" s="229">
        <v>6690846319</v>
      </c>
      <c r="M16" s="121"/>
      <c r="N16" s="122"/>
      <c r="O16" s="123"/>
      <c r="R16" s="125"/>
    </row>
    <row r="17" spans="1:18" ht="17.25" customHeight="1">
      <c r="A17" s="165"/>
      <c r="B17" s="147" t="s">
        <v>139</v>
      </c>
      <c r="C17" s="166"/>
      <c r="D17" s="166"/>
      <c r="E17" s="167"/>
      <c r="F17" s="168">
        <f>ROUND(F16*F15,0)</f>
        <v>6690846170</v>
      </c>
      <c r="G17" s="169"/>
      <c r="H17" s="164">
        <f>H16/F15</f>
        <v>27511703.61430921</v>
      </c>
      <c r="I17" s="170"/>
      <c r="J17" s="171"/>
      <c r="K17" s="172"/>
      <c r="L17" s="172"/>
      <c r="M17" s="121"/>
      <c r="N17" s="122"/>
      <c r="O17" s="123"/>
      <c r="R17" s="125"/>
    </row>
    <row r="18" spans="1:18" ht="17.25" customHeight="1">
      <c r="A18" s="165"/>
      <c r="B18" s="147" t="s">
        <v>137</v>
      </c>
      <c r="C18" s="166"/>
      <c r="D18" s="166"/>
      <c r="E18" s="167"/>
      <c r="F18" s="464">
        <f>ROUND((F16+(F16-$J$13*F14/F15)*10%)*F15,0)</f>
        <v>7205584483</v>
      </c>
      <c r="G18" s="169"/>
      <c r="H18" s="164"/>
      <c r="I18" s="170"/>
      <c r="J18" s="171"/>
      <c r="K18" s="172"/>
      <c r="L18" s="172"/>
      <c r="M18" s="121"/>
      <c r="N18" s="122"/>
      <c r="O18" s="123"/>
      <c r="R18" s="125"/>
    </row>
    <row r="19" spans="1:18" ht="17.25" customHeight="1">
      <c r="A19" s="173"/>
      <c r="B19" s="147" t="s">
        <v>34</v>
      </c>
      <c r="C19" s="174"/>
      <c r="D19" s="174"/>
      <c r="E19" s="175"/>
      <c r="F19" s="440"/>
      <c r="G19" s="169"/>
      <c r="H19" s="164"/>
      <c r="I19" s="170"/>
      <c r="J19" s="171"/>
      <c r="K19" s="177"/>
      <c r="L19" s="177"/>
      <c r="M19" s="121"/>
      <c r="N19" s="122"/>
      <c r="O19" s="123"/>
      <c r="Q19" s="137"/>
      <c r="R19" s="125"/>
    </row>
    <row r="20" spans="1:18" ht="17.25" customHeight="1">
      <c r="A20" s="165"/>
      <c r="B20" s="178" t="s">
        <v>135</v>
      </c>
      <c r="C20" s="174"/>
      <c r="D20" s="174"/>
      <c r="E20" s="175"/>
      <c r="F20" s="441">
        <f>IF($F$17&gt;10000000000,100000000,IF($F$17&lt;7000000000,50000000,70000000))</f>
        <v>50000000</v>
      </c>
      <c r="G20" s="474" t="s">
        <v>141</v>
      </c>
      <c r="H20" s="468"/>
      <c r="I20" s="442"/>
      <c r="M20" s="121"/>
      <c r="N20" s="122"/>
      <c r="O20" s="123"/>
      <c r="R20" s="125"/>
    </row>
    <row r="21" spans="1:18" ht="17.25" customHeight="1">
      <c r="A21" s="165"/>
      <c r="B21" s="476" t="s">
        <v>81</v>
      </c>
      <c r="C21" s="476"/>
      <c r="D21" s="477" t="s">
        <v>134</v>
      </c>
      <c r="E21" s="477"/>
      <c r="F21" s="179">
        <f>IF(D21="Có",0,1%)</f>
        <v>0.01</v>
      </c>
      <c r="G21" s="474" t="s">
        <v>26</v>
      </c>
      <c r="H21" s="468"/>
      <c r="I21" s="180"/>
      <c r="M21" s="121"/>
      <c r="N21" s="122"/>
      <c r="O21" s="123"/>
      <c r="R21" s="125"/>
    </row>
    <row r="22" spans="1:18" s="180" customFormat="1" ht="19.5" customHeight="1">
      <c r="A22" s="165"/>
      <c r="B22" s="178" t="s">
        <v>82</v>
      </c>
      <c r="C22" s="174"/>
      <c r="D22" s="174"/>
      <c r="E22" s="175"/>
      <c r="F22" s="181">
        <f>+IF($F$10=4,11%,0)</f>
        <v>0</v>
      </c>
      <c r="G22" s="474"/>
      <c r="H22" s="468"/>
      <c r="I22" s="443"/>
      <c r="J22" s="171"/>
      <c r="K22" s="172"/>
      <c r="L22" s="172"/>
      <c r="M22" s="121"/>
      <c r="N22" s="122"/>
      <c r="O22" s="123"/>
      <c r="Q22" s="100"/>
      <c r="R22" s="118"/>
    </row>
    <row r="23" spans="1:22" s="180" customFormat="1" ht="17.25" customHeight="1">
      <c r="A23" s="165"/>
      <c r="B23" s="178" t="s">
        <v>83</v>
      </c>
      <c r="C23" s="174"/>
      <c r="D23" s="174"/>
      <c r="E23" s="175"/>
      <c r="F23" s="181">
        <f>+IF(OR($F$10=1,$F$10=2),5%,0)</f>
        <v>0</v>
      </c>
      <c r="I23" s="442"/>
      <c r="J23" s="171"/>
      <c r="K23" s="177"/>
      <c r="L23" s="177"/>
      <c r="M23" s="100"/>
      <c r="N23" s="103"/>
      <c r="O23" s="182"/>
      <c r="U23" s="124"/>
      <c r="V23" s="125"/>
    </row>
    <row r="24" spans="1:22" s="180" customFormat="1" ht="17.25" customHeight="1">
      <c r="A24" s="165"/>
      <c r="B24" s="178" t="s">
        <v>84</v>
      </c>
      <c r="C24" s="174"/>
      <c r="D24" s="174"/>
      <c r="E24" s="175"/>
      <c r="F24" s="179">
        <v>0</v>
      </c>
      <c r="G24" s="183" t="s">
        <v>85</v>
      </c>
      <c r="J24" s="171"/>
      <c r="K24" s="177"/>
      <c r="L24" s="177"/>
      <c r="M24" s="100"/>
      <c r="N24" s="103"/>
      <c r="O24" s="182"/>
      <c r="U24" s="138"/>
      <c r="V24" s="184"/>
    </row>
    <row r="25" spans="1:22" s="180" customFormat="1" ht="17.25" customHeight="1">
      <c r="A25" s="156"/>
      <c r="B25" s="147" t="s">
        <v>31</v>
      </c>
      <c r="C25" s="174"/>
      <c r="D25" s="174"/>
      <c r="E25" s="175"/>
      <c r="F25" s="185">
        <f>ROUND((F16-(F20/F15))*(1-F21)*(1-F22)*(1-F23)*(1-F24),0)</f>
        <v>27033050</v>
      </c>
      <c r="G25" s="186"/>
      <c r="H25" s="100"/>
      <c r="I25" s="164">
        <f>F17-F20</f>
        <v>6640846170</v>
      </c>
      <c r="J25" s="100"/>
      <c r="K25" s="100"/>
      <c r="L25" s="100"/>
      <c r="M25" s="100"/>
      <c r="N25" s="103"/>
      <c r="O25" s="182"/>
      <c r="U25" s="138"/>
      <c r="V25" s="187"/>
    </row>
    <row r="26" spans="1:22" ht="17.25" customHeight="1">
      <c r="A26" s="156"/>
      <c r="B26" s="157" t="s">
        <v>30</v>
      </c>
      <c r="C26" s="158"/>
      <c r="D26" s="158"/>
      <c r="E26" s="159"/>
      <c r="F26" s="188">
        <f>ROUND(F25+(F25-$J$13*F14/F15)*10%,0)</f>
        <v>29101707</v>
      </c>
      <c r="G26" s="189"/>
      <c r="H26" s="161"/>
      <c r="I26" s="170">
        <f>I25*F21</f>
        <v>66408461.700000003</v>
      </c>
      <c r="M26" s="100"/>
      <c r="N26" s="102"/>
      <c r="O26" s="103"/>
      <c r="R26" s="100"/>
      <c r="V26" s="187"/>
    </row>
    <row r="27" spans="1:22" ht="17.25" customHeight="1">
      <c r="A27" s="190">
        <v>4</v>
      </c>
      <c r="B27" s="147" t="s">
        <v>136</v>
      </c>
      <c r="C27" s="148"/>
      <c r="D27" s="148"/>
      <c r="E27" s="149"/>
      <c r="F27" s="191"/>
      <c r="G27" s="192"/>
      <c r="H27" s="164"/>
      <c r="I27" s="170"/>
      <c r="M27" s="100"/>
      <c r="N27" s="102"/>
      <c r="O27" s="103"/>
      <c r="R27" s="100"/>
      <c r="V27" s="187"/>
    </row>
    <row r="28" spans="1:22" ht="17.25" customHeight="1">
      <c r="A28" s="193"/>
      <c r="B28" s="194" t="s">
        <v>137</v>
      </c>
      <c r="C28" s="195"/>
      <c r="D28" s="195"/>
      <c r="E28" s="196"/>
      <c r="F28" s="191">
        <f>ROUND(+F29+F30,0)</f>
        <v>7077535233</v>
      </c>
      <c r="G28" s="112" t="b">
        <f>SUM(F29:F30)=F28</f>
        <v>1</v>
      </c>
      <c r="J28" s="197" t="s">
        <v>100</v>
      </c>
      <c r="M28" s="100"/>
      <c r="N28" s="100"/>
      <c r="O28" s="102"/>
      <c r="R28" s="100"/>
      <c r="V28" s="187"/>
    </row>
    <row r="29" spans="1:22" ht="22.05" customHeight="1">
      <c r="A29" s="198"/>
      <c r="B29" s="199" t="s">
        <v>138</v>
      </c>
      <c r="C29" s="200"/>
      <c r="D29" s="200"/>
      <c r="E29" s="201"/>
      <c r="F29" s="202">
        <f>ROUND(+F25*F15,0)</f>
        <v>6574437760</v>
      </c>
      <c r="G29" s="203" t="b">
        <f>F25*F15=F29</f>
        <v>1</v>
      </c>
      <c r="H29" s="161"/>
      <c r="J29" s="204" t="s">
        <v>101</v>
      </c>
      <c r="K29" s="204" t="s">
        <v>102</v>
      </c>
      <c r="L29" s="204" t="s">
        <v>103</v>
      </c>
      <c r="M29" s="205" t="s">
        <v>104</v>
      </c>
      <c r="N29" s="206" t="s">
        <v>105</v>
      </c>
      <c r="O29" s="205" t="s">
        <v>43</v>
      </c>
      <c r="R29" s="100"/>
      <c r="V29" s="187"/>
    </row>
    <row r="30" spans="1:22" ht="17.25" customHeight="1">
      <c r="A30" s="207"/>
      <c r="B30" s="199" t="s">
        <v>4</v>
      </c>
      <c r="C30" s="200"/>
      <c r="D30" s="200"/>
      <c r="E30" s="201"/>
      <c r="F30" s="202">
        <f>ROUND((F29-J13*F14)*10%,0)</f>
        <v>503097473</v>
      </c>
      <c r="G30" s="203"/>
      <c r="H30" s="208"/>
      <c r="J30" s="209" t="s">
        <v>109</v>
      </c>
      <c r="K30" s="210"/>
      <c r="L30" s="209"/>
      <c r="M30" s="211"/>
      <c r="N30" s="212"/>
      <c r="O30" s="213">
        <f t="shared" si="0" ref="O30:O35">0.05%*N30*M30</f>
        <v>0</v>
      </c>
      <c r="R30" s="100"/>
      <c r="V30" s="187"/>
    </row>
    <row r="31" spans="1:22" ht="17.25" customHeight="1" hidden="1">
      <c r="A31" s="214">
        <v>6</v>
      </c>
      <c r="B31" s="215" t="s">
        <v>51</v>
      </c>
      <c r="C31" s="195"/>
      <c r="D31" s="195"/>
      <c r="E31" s="216"/>
      <c r="F31" s="217">
        <f>F32+F33-F34</f>
        <v>0</v>
      </c>
      <c r="G31" s="218"/>
      <c r="H31" s="219"/>
      <c r="J31" s="209">
        <v>45318</v>
      </c>
      <c r="K31" s="210">
        <f>J31+1</f>
        <v>45319</v>
      </c>
      <c r="L31" s="209">
        <v>45350</v>
      </c>
      <c r="M31" s="211">
        <f>L31-K31</f>
        <v>31</v>
      </c>
      <c r="N31" s="220">
        <f>924309979-300000000</f>
        <v>624309979</v>
      </c>
      <c r="O31" s="213">
        <f t="shared" si="0"/>
        <v>9676804.6745000016</v>
      </c>
      <c r="P31" s="161"/>
      <c r="R31" s="100"/>
      <c r="V31" s="221"/>
    </row>
    <row r="32" spans="1:18" ht="17.25" customHeight="1" hidden="1">
      <c r="A32" s="214"/>
      <c r="B32" s="222" t="s">
        <v>56</v>
      </c>
      <c r="C32" s="195"/>
      <c r="D32" s="195"/>
      <c r="E32" s="216"/>
      <c r="F32" s="223">
        <f>IF($F$10=2,SUM(V81:V105),0)</f>
        <v>0</v>
      </c>
      <c r="G32" s="218" t="s">
        <v>47</v>
      </c>
      <c r="J32" s="209"/>
      <c r="K32" s="210">
        <f>J32+1</f>
        <v>1</v>
      </c>
      <c r="L32" s="209"/>
      <c r="M32" s="211">
        <f>L32-K32</f>
        <v>-1</v>
      </c>
      <c r="N32" s="220"/>
      <c r="O32" s="213">
        <f t="shared" si="0"/>
        <v>0</v>
      </c>
      <c r="R32" s="100"/>
    </row>
    <row r="33" spans="1:18" ht="17.25" customHeight="1" hidden="1">
      <c r="A33" s="214"/>
      <c r="B33" s="222" t="s">
        <v>57</v>
      </c>
      <c r="C33" s="195"/>
      <c r="D33" s="195"/>
      <c r="E33" s="216"/>
      <c r="F33" s="223">
        <f>IF($F$10=2,SUM(V106:V109),0)</f>
        <v>0</v>
      </c>
      <c r="G33" s="218" t="s">
        <v>48</v>
      </c>
      <c r="J33" s="209"/>
      <c r="K33" s="210">
        <f>J33+1</f>
        <v>1</v>
      </c>
      <c r="L33" s="209"/>
      <c r="M33" s="211">
        <f>L33-K33</f>
        <v>-1</v>
      </c>
      <c r="N33" s="220"/>
      <c r="O33" s="213">
        <f t="shared" si="0"/>
        <v>0</v>
      </c>
      <c r="R33" s="100"/>
    </row>
    <row r="34" spans="1:18" ht="17.25" customHeight="1" hidden="1">
      <c r="A34" s="214"/>
      <c r="B34" s="222" t="s">
        <v>53</v>
      </c>
      <c r="C34" s="195"/>
      <c r="D34" s="195"/>
      <c r="E34" s="216"/>
      <c r="F34" s="223">
        <f>IF($F$9="Cá nhân",F33*5%,0)</f>
        <v>0</v>
      </c>
      <c r="G34" s="224"/>
      <c r="J34" s="209"/>
      <c r="K34" s="210">
        <f>J34+1</f>
        <v>1</v>
      </c>
      <c r="L34" s="209"/>
      <c r="M34" s="211">
        <f>L34-K34</f>
        <v>-1</v>
      </c>
      <c r="N34" s="220"/>
      <c r="O34" s="213">
        <f t="shared" si="0"/>
        <v>0</v>
      </c>
      <c r="R34" s="100"/>
    </row>
    <row r="35" spans="1:18" ht="17.25" customHeight="1" hidden="1">
      <c r="A35" s="190"/>
      <c r="B35" s="222" t="s">
        <v>58</v>
      </c>
      <c r="C35" s="195"/>
      <c r="D35" s="195"/>
      <c r="E35" s="216"/>
      <c r="F35" s="225">
        <f>+F28-F31</f>
        <v>7077535233</v>
      </c>
      <c r="G35" s="226"/>
      <c r="J35" s="209"/>
      <c r="K35" s="210">
        <f>J35+1</f>
        <v>1</v>
      </c>
      <c r="L35" s="209"/>
      <c r="M35" s="211">
        <f>L35-K35</f>
        <v>-1</v>
      </c>
      <c r="N35" s="220"/>
      <c r="O35" s="213">
        <f t="shared" si="0"/>
        <v>0</v>
      </c>
      <c r="R35" s="100"/>
    </row>
    <row r="36" spans="1:18" ht="17.25" customHeight="1" hidden="1">
      <c r="A36" s="190"/>
      <c r="B36" s="178" t="s">
        <v>114</v>
      </c>
      <c r="C36" s="195"/>
      <c r="D36" s="195"/>
      <c r="E36" s="216"/>
      <c r="F36" s="225" t="e">
        <f>+F35+#REF!</f>
        <v>#REF!</v>
      </c>
      <c r="G36" s="226"/>
      <c r="J36" s="96"/>
      <c r="L36" s="227"/>
      <c r="M36" s="100"/>
      <c r="N36" s="102"/>
      <c r="O36" s="164"/>
      <c r="R36" s="100"/>
    </row>
    <row r="37" spans="1:18" ht="17.25" customHeight="1" hidden="1">
      <c r="A37" s="214">
        <v>7</v>
      </c>
      <c r="B37" s="215" t="s">
        <v>59</v>
      </c>
      <c r="C37" s="195"/>
      <c r="D37" s="195"/>
      <c r="E37" s="216"/>
      <c r="F37" s="217">
        <f>IF($F$10=3,F28*25%,IF(F10=4,F28*25%+F30*5%,IF(F10=2,SUM(U106:U109),0)))</f>
        <v>1769383808.25</v>
      </c>
      <c r="G37" s="228"/>
      <c r="J37" s="229"/>
      <c r="L37" s="227"/>
      <c r="M37" s="230"/>
      <c r="N37" s="102"/>
      <c r="O37" s="103"/>
      <c r="R37" s="100"/>
    </row>
    <row r="38" spans="1:18" ht="17.25" customHeight="1" hidden="1">
      <c r="A38" s="214">
        <v>8</v>
      </c>
      <c r="B38" s="215" t="s">
        <v>55</v>
      </c>
      <c r="C38" s="231"/>
      <c r="D38" s="231"/>
      <c r="E38" s="232"/>
      <c r="F38" s="217">
        <f>$F$29*5%</f>
        <v>328721888</v>
      </c>
      <c r="G38" s="228"/>
      <c r="L38" s="229"/>
      <c r="M38" s="229"/>
      <c r="N38" s="102"/>
      <c r="O38" s="103"/>
      <c r="R38" s="100"/>
    </row>
    <row r="39" spans="1:18" ht="17.25" customHeight="1" hidden="1">
      <c r="A39" s="233"/>
      <c r="B39" s="222" t="s">
        <v>52</v>
      </c>
      <c r="C39" s="231"/>
      <c r="D39" s="231"/>
      <c r="E39" s="232"/>
      <c r="F39" s="223">
        <f>U115</f>
        <v>31233082.399561644</v>
      </c>
      <c r="G39" s="228"/>
      <c r="J39" s="109"/>
      <c r="M39" s="100"/>
      <c r="N39" s="100"/>
      <c r="O39" s="234"/>
      <c r="R39" s="100"/>
    </row>
    <row r="40" spans="1:18" ht="17.25" customHeight="1" hidden="1">
      <c r="A40" s="233"/>
      <c r="B40" s="222" t="s">
        <v>53</v>
      </c>
      <c r="C40" s="231"/>
      <c r="D40" s="231"/>
      <c r="E40" s="232"/>
      <c r="F40" s="223">
        <f>IF($F$9="Cá nhân",F39*5%,0)</f>
        <v>1561654.1199780824</v>
      </c>
      <c r="G40" s="228"/>
      <c r="J40" s="235"/>
      <c r="K40" s="235"/>
      <c r="L40" s="235"/>
      <c r="M40" s="236"/>
      <c r="N40" s="237"/>
      <c r="O40" s="236"/>
      <c r="R40" s="100"/>
    </row>
    <row r="41" spans="1:18" ht="17.25" customHeight="1" hidden="1">
      <c r="A41" s="238"/>
      <c r="B41" s="239" t="s">
        <v>54</v>
      </c>
      <c r="C41" s="240"/>
      <c r="D41" s="240"/>
      <c r="E41" s="241"/>
      <c r="F41" s="242">
        <f>+F39-F40</f>
        <v>29671428.279583562</v>
      </c>
      <c r="G41" s="218"/>
      <c r="J41" s="235"/>
      <c r="K41" s="103"/>
      <c r="L41" s="235"/>
      <c r="M41" s="236"/>
      <c r="N41" s="243"/>
      <c r="O41" s="244"/>
      <c r="R41" s="100"/>
    </row>
    <row r="42" spans="1:18" ht="17.25" customHeight="1">
      <c r="A42" s="214">
        <v>9</v>
      </c>
      <c r="B42" s="215" t="s">
        <v>75</v>
      </c>
      <c r="C42" s="245"/>
      <c r="D42" s="245"/>
      <c r="E42" s="246"/>
      <c r="F42" s="247"/>
      <c r="G42" s="218"/>
      <c r="J42" s="235"/>
      <c r="K42" s="103"/>
      <c r="L42" s="235"/>
      <c r="M42" s="236"/>
      <c r="N42" s="237"/>
      <c r="O42" s="244"/>
      <c r="R42" s="100"/>
    </row>
    <row r="43" spans="1:18" ht="20.25" customHeight="1">
      <c r="A43" s="232"/>
      <c r="B43" s="222" t="s">
        <v>76</v>
      </c>
      <c r="C43" s="248"/>
      <c r="D43" s="231"/>
      <c r="E43" s="231"/>
      <c r="F43" s="249">
        <f>+$E$54</f>
        <v>45657</v>
      </c>
      <c r="G43" s="218"/>
      <c r="J43" s="235"/>
      <c r="K43" s="103"/>
      <c r="L43" s="235"/>
      <c r="M43" s="236"/>
      <c r="N43" s="237"/>
      <c r="O43" s="244"/>
      <c r="R43" s="100"/>
    </row>
    <row r="44" spans="1:31" ht="20.25" customHeight="1">
      <c r="A44" s="241"/>
      <c r="B44" s="239" t="s">
        <v>77</v>
      </c>
      <c r="C44" s="250"/>
      <c r="D44" s="240"/>
      <c r="E44" s="240"/>
      <c r="F44" s="251">
        <f>+$E$55</f>
        <v>45838</v>
      </c>
      <c r="G44" s="218"/>
      <c r="J44" s="252"/>
      <c r="K44" s="252"/>
      <c r="L44" s="253"/>
      <c r="M44" s="100"/>
      <c r="N44" s="145"/>
      <c r="O44" s="164"/>
      <c r="R44" s="100"/>
      <c r="W44" s="107"/>
      <c r="X44" s="254"/>
      <c r="Y44" s="255"/>
      <c r="Z44" s="256"/>
      <c r="AA44" s="257"/>
      <c r="AB44" s="257"/>
      <c r="AC44" s="258"/>
      <c r="AD44" s="259"/>
      <c r="AE44" s="260"/>
    </row>
    <row r="45" spans="1:31" ht="17.25" customHeight="1">
      <c r="A45" s="261"/>
      <c r="B45" s="262"/>
      <c r="C45" s="245"/>
      <c r="D45" s="245"/>
      <c r="E45" s="263"/>
      <c r="F45" s="218"/>
      <c r="J45" s="264"/>
      <c r="K45" s="264"/>
      <c r="L45" s="265"/>
      <c r="M45" s="100"/>
      <c r="N45" s="266"/>
      <c r="O45" s="103"/>
      <c r="R45" s="100"/>
      <c r="W45" s="267"/>
      <c r="X45" s="254"/>
      <c r="Y45" s="255"/>
      <c r="Z45" s="256"/>
      <c r="AA45" s="257"/>
      <c r="AB45" s="257"/>
      <c r="AC45" s="258"/>
      <c r="AD45" s="259"/>
      <c r="AE45" s="260"/>
    </row>
    <row r="46" spans="1:37" s="161" customFormat="1" ht="18" customHeight="1">
      <c r="A46" s="268">
        <v>10</v>
      </c>
      <c r="B46" s="269" t="s">
        <v>35</v>
      </c>
      <c r="C46" s="270"/>
      <c r="D46" s="270"/>
      <c r="E46" s="169"/>
      <c r="F46" s="271"/>
      <c r="G46" s="100"/>
      <c r="H46" s="100"/>
      <c r="I46" s="100"/>
      <c r="J46" s="145"/>
      <c r="K46" s="145"/>
      <c r="L46" s="145"/>
      <c r="M46" s="100"/>
      <c r="N46" s="234"/>
      <c r="O46" s="103"/>
      <c r="P46" s="100"/>
      <c r="Q46" s="100"/>
      <c r="R46" s="100"/>
      <c r="S46" s="100"/>
      <c r="T46" s="100"/>
      <c r="U46" s="100"/>
      <c r="V46" s="100"/>
      <c r="W46" s="267"/>
      <c r="X46" s="254"/>
      <c r="Y46" s="255"/>
      <c r="Z46" s="256"/>
      <c r="AA46" s="257"/>
      <c r="AB46" s="257"/>
      <c r="AC46" s="258"/>
      <c r="AD46" s="259"/>
      <c r="AE46" s="260"/>
      <c r="AF46" s="100"/>
      <c r="AG46" s="100"/>
      <c r="AH46" s="100"/>
      <c r="AI46" s="100"/>
      <c r="AJ46" s="100"/>
      <c r="AK46" s="100"/>
    </row>
    <row r="47" spans="2:37" s="161" customFormat="1" ht="27.75" customHeight="1">
      <c r="B47" s="478" t="s">
        <v>6</v>
      </c>
      <c r="C47" s="479"/>
      <c r="D47" s="272" t="s">
        <v>25</v>
      </c>
      <c r="E47" s="272" t="s">
        <v>3</v>
      </c>
      <c r="F47" s="272" t="s">
        <v>2</v>
      </c>
      <c r="H47" s="273"/>
      <c r="I47" s="117"/>
      <c r="J47" s="100"/>
      <c r="K47" s="100"/>
      <c r="L47" s="100"/>
      <c r="M47" s="100"/>
      <c r="N47" s="102"/>
      <c r="O47" s="103"/>
      <c r="P47" s="100"/>
      <c r="Q47" s="100"/>
      <c r="R47" s="100"/>
      <c r="S47" s="100"/>
      <c r="T47" s="100"/>
      <c r="U47" s="100"/>
      <c r="V47" s="100"/>
      <c r="W47" s="274"/>
      <c r="X47" s="254"/>
      <c r="Y47" s="255"/>
      <c r="Z47" s="256"/>
      <c r="AA47" s="257"/>
      <c r="AB47" s="257"/>
      <c r="AC47" s="258"/>
      <c r="AD47" s="259"/>
      <c r="AE47" s="260"/>
      <c r="AF47" s="100"/>
      <c r="AG47" s="100"/>
      <c r="AH47" s="100"/>
      <c r="AI47" s="100"/>
      <c r="AJ47" s="100"/>
      <c r="AK47" s="100"/>
    </row>
    <row r="48" spans="1:37" s="161" customFormat="1" ht="23.25" customHeight="1">
      <c r="A48" s="100"/>
      <c r="B48" s="480" t="s">
        <v>130</v>
      </c>
      <c r="C48" s="481"/>
      <c r="D48" s="275"/>
      <c r="E48" s="276">
        <v>45539</v>
      </c>
      <c r="F48" s="277">
        <v>200000000</v>
      </c>
      <c r="G48" s="203" t="s">
        <v>116</v>
      </c>
      <c r="H48" s="100"/>
      <c r="I48" s="221">
        <f>2024-1959</f>
        <v>65</v>
      </c>
      <c r="J48" s="125"/>
      <c r="K48" s="100"/>
      <c r="L48" s="100"/>
      <c r="M48" s="170"/>
      <c r="N48" s="103"/>
      <c r="O48" s="103"/>
      <c r="P48" s="170"/>
      <c r="Q48" s="170"/>
      <c r="R48" s="170"/>
      <c r="S48" s="170"/>
      <c r="T48" s="100"/>
      <c r="U48" s="100"/>
      <c r="V48" s="100"/>
      <c r="W48" s="274"/>
      <c r="X48" s="254"/>
      <c r="Y48" s="255"/>
      <c r="Z48" s="256"/>
      <c r="AA48" s="257"/>
      <c r="AB48" s="257"/>
      <c r="AC48" s="258"/>
      <c r="AD48" s="259"/>
      <c r="AE48" s="260"/>
      <c r="AF48" s="100"/>
      <c r="AG48" s="100"/>
      <c r="AH48" s="100"/>
      <c r="AI48" s="100"/>
      <c r="AJ48" s="100"/>
      <c r="AK48" s="100"/>
    </row>
    <row r="49" spans="2:37" s="161" customFormat="1" ht="23.25" customHeight="1">
      <c r="B49" s="480" t="s">
        <v>32</v>
      </c>
      <c r="C49" s="481"/>
      <c r="D49" s="275"/>
      <c r="E49" s="278"/>
      <c r="F49" s="279"/>
      <c r="I49" s="145"/>
      <c r="J49" s="253"/>
      <c r="K49" s="100"/>
      <c r="L49" s="100"/>
      <c r="M49" s="100"/>
      <c r="N49" s="103"/>
      <c r="O49" s="103"/>
      <c r="P49" s="100"/>
      <c r="Q49" s="100"/>
      <c r="R49" s="100"/>
      <c r="S49" s="100"/>
      <c r="T49" s="100"/>
      <c r="U49" s="100"/>
      <c r="V49" s="100"/>
      <c r="W49" s="274"/>
      <c r="X49" s="254"/>
      <c r="Y49" s="255"/>
      <c r="Z49" s="256"/>
      <c r="AA49" s="257"/>
      <c r="AB49" s="257"/>
      <c r="AC49" s="258"/>
      <c r="AD49" s="259"/>
      <c r="AE49" s="260"/>
      <c r="AF49" s="100"/>
      <c r="AG49" s="100"/>
      <c r="AH49" s="100"/>
      <c r="AI49" s="100"/>
      <c r="AJ49" s="100"/>
      <c r="AK49" s="100"/>
    </row>
    <row r="50" spans="1:37" s="274" customFormat="1" ht="23.25" customHeight="1">
      <c r="A50" s="161"/>
      <c r="B50" s="482" t="s">
        <v>117</v>
      </c>
      <c r="C50" s="483"/>
      <c r="D50" s="280">
        <v>0.15</v>
      </c>
      <c r="E50" s="276">
        <f>E48+10</f>
        <v>45549</v>
      </c>
      <c r="F50" s="281">
        <f>ROUND(($F$29+$F$30)*D50-F48,0)</f>
        <v>861630285</v>
      </c>
      <c r="G50" s="282" t="s">
        <v>78</v>
      </c>
      <c r="H50" s="161"/>
      <c r="I50" s="145"/>
      <c r="J50" s="125"/>
      <c r="K50" s="100"/>
      <c r="L50" s="100"/>
      <c r="M50" s="100"/>
      <c r="N50" s="103"/>
      <c r="O50" s="103"/>
      <c r="P50" s="100"/>
      <c r="Q50" s="100"/>
      <c r="R50" s="283"/>
      <c r="S50" s="221"/>
      <c r="T50" s="100"/>
      <c r="U50" s="100"/>
      <c r="V50" s="100"/>
      <c r="X50" s="254"/>
      <c r="Y50" s="255"/>
      <c r="Z50" s="256"/>
      <c r="AA50" s="257"/>
      <c r="AB50" s="257"/>
      <c r="AC50" s="258"/>
      <c r="AD50" s="259"/>
      <c r="AE50" s="260"/>
      <c r="AF50" s="100"/>
      <c r="AG50" s="100"/>
      <c r="AH50" s="100"/>
      <c r="AI50" s="100"/>
      <c r="AJ50" s="100"/>
      <c r="AK50" s="100"/>
    </row>
    <row r="51" spans="1:37" s="274" customFormat="1" ht="23.25" customHeight="1">
      <c r="A51" s="161"/>
      <c r="B51" s="472" t="s">
        <v>120</v>
      </c>
      <c r="C51" s="473"/>
      <c r="D51" s="280">
        <v>0.05</v>
      </c>
      <c r="E51" s="284">
        <f>E50</f>
        <v>45549</v>
      </c>
      <c r="F51" s="285">
        <f>ROUND($F$29*D51,0)</f>
        <v>328721888</v>
      </c>
      <c r="H51" s="161"/>
      <c r="I51" s="100"/>
      <c r="J51" s="125"/>
      <c r="K51" s="100"/>
      <c r="L51" s="100"/>
      <c r="M51" s="100"/>
      <c r="N51" s="103"/>
      <c r="O51" s="103"/>
      <c r="P51" s="100"/>
      <c r="Q51" s="100"/>
      <c r="R51" s="100"/>
      <c r="S51" s="145"/>
      <c r="T51" s="100"/>
      <c r="U51" s="100"/>
      <c r="V51" s="100"/>
      <c r="W51" s="100"/>
      <c r="X51" s="254"/>
      <c r="Y51" s="255"/>
      <c r="Z51" s="256"/>
      <c r="AA51" s="257"/>
      <c r="AB51" s="257"/>
      <c r="AC51" s="258"/>
      <c r="AD51" s="259"/>
      <c r="AE51" s="260"/>
      <c r="AF51" s="100"/>
      <c r="AG51" s="100"/>
      <c r="AH51" s="100"/>
      <c r="AI51" s="100"/>
      <c r="AJ51" s="100"/>
      <c r="AK51" s="100"/>
    </row>
    <row r="52" spans="1:31" ht="23.25" customHeight="1">
      <c r="A52" s="274"/>
      <c r="B52" s="482" t="s">
        <v>39</v>
      </c>
      <c r="C52" s="483"/>
      <c r="D52" s="280">
        <v>0.15</v>
      </c>
      <c r="E52" s="465">
        <v>45575</v>
      </c>
      <c r="F52" s="281">
        <f>ROUND(($F$29+$F$30)*D52,0)</f>
        <v>1061630285</v>
      </c>
      <c r="G52" s="274"/>
      <c r="H52" s="274"/>
      <c r="J52" s="125"/>
      <c r="M52" s="118"/>
      <c r="O52" s="103"/>
      <c r="R52" s="484"/>
      <c r="S52" s="484"/>
      <c r="X52" s="254"/>
      <c r="Y52" s="255"/>
      <c r="Z52" s="256"/>
      <c r="AA52" s="257"/>
      <c r="AB52" s="257"/>
      <c r="AC52" s="258"/>
      <c r="AD52" s="259"/>
      <c r="AE52" s="260"/>
    </row>
    <row r="53" spans="1:31" ht="23.25" customHeight="1">
      <c r="A53" s="274"/>
      <c r="B53" s="497" t="s">
        <v>40</v>
      </c>
      <c r="C53" s="498"/>
      <c r="D53" s="466">
        <v>0.40</v>
      </c>
      <c r="E53" s="284">
        <v>45606</v>
      </c>
      <c r="F53" s="281">
        <f>ROUND(($F$29+$F$30)*D53,0)</f>
        <v>2831014093</v>
      </c>
      <c r="G53" s="274"/>
      <c r="H53" s="274"/>
      <c r="J53" s="125"/>
      <c r="K53" s="137"/>
      <c r="L53" s="137"/>
      <c r="M53" s="118"/>
      <c r="O53" s="103"/>
      <c r="R53" s="286"/>
      <c r="S53" s="286"/>
      <c r="X53" s="254"/>
      <c r="Y53" s="255"/>
      <c r="Z53" s="256"/>
      <c r="AA53" s="257"/>
      <c r="AB53" s="257"/>
      <c r="AC53" s="258"/>
      <c r="AD53" s="259"/>
      <c r="AE53" s="260"/>
    </row>
    <row r="54" spans="2:31" ht="32.55" customHeight="1">
      <c r="B54" s="291" t="s">
        <v>142</v>
      </c>
      <c r="C54" s="292" t="s">
        <v>70</v>
      </c>
      <c r="D54" s="280">
        <v>0.25</v>
      </c>
      <c r="E54" s="284">
        <v>45657</v>
      </c>
      <c r="F54" s="293">
        <f>ROUND($F$29+$F$30-F48-F50-F51-F52-F53,0)</f>
        <v>1794538682</v>
      </c>
      <c r="G54" s="294"/>
      <c r="I54" s="137"/>
      <c r="J54" s="125"/>
      <c r="M54" s="287"/>
      <c r="N54" s="288"/>
      <c r="O54" s="288"/>
      <c r="P54" s="257"/>
      <c r="Q54" s="257"/>
      <c r="R54" s="289"/>
      <c r="S54" s="290"/>
      <c r="T54" s="260"/>
      <c r="U54" s="161"/>
      <c r="X54" s="254"/>
      <c r="Y54" s="255"/>
      <c r="Z54" s="256"/>
      <c r="AA54" s="257"/>
      <c r="AB54" s="257"/>
      <c r="AC54" s="258"/>
      <c r="AD54" s="259"/>
      <c r="AE54" s="260"/>
    </row>
    <row r="55" spans="2:33" ht="31.05" customHeight="1">
      <c r="B55" s="487" t="s">
        <v>143</v>
      </c>
      <c r="C55" s="488"/>
      <c r="D55" s="280">
        <v>0.05</v>
      </c>
      <c r="E55" s="284">
        <f>EDATE(E54,6)</f>
        <v>45838</v>
      </c>
      <c r="F55" s="281">
        <f>+D55*F29-F51</f>
        <v>0</v>
      </c>
      <c r="G55" s="294"/>
      <c r="J55" s="125"/>
      <c r="K55" s="137"/>
      <c r="L55" s="137"/>
      <c r="M55" s="287"/>
      <c r="N55" s="295"/>
      <c r="O55" s="288"/>
      <c r="P55" s="257"/>
      <c r="Q55" s="257"/>
      <c r="R55" s="289"/>
      <c r="S55" s="290"/>
      <c r="T55" s="260"/>
      <c r="U55" s="161"/>
      <c r="X55" s="254"/>
      <c r="Y55" s="255"/>
      <c r="Z55" s="256"/>
      <c r="AA55" s="257"/>
      <c r="AB55" s="257"/>
      <c r="AC55" s="258"/>
      <c r="AD55" s="259"/>
      <c r="AE55" s="260"/>
      <c r="AG55" s="274"/>
    </row>
    <row r="56" spans="2:33" ht="33" customHeight="1">
      <c r="B56" s="489" t="s">
        <v>13</v>
      </c>
      <c r="C56" s="490"/>
      <c r="D56" s="296">
        <f>SUM(D50:D54)</f>
        <v>1</v>
      </c>
      <c r="E56" s="297"/>
      <c r="F56" s="298">
        <f>F48+F50+F51+F52+F53+F54</f>
        <v>7077535233</v>
      </c>
      <c r="G56" s="274">
        <f>F28-F56</f>
        <v>0</v>
      </c>
      <c r="H56" s="299"/>
      <c r="M56" s="287"/>
      <c r="N56" s="295"/>
      <c r="O56" s="288"/>
      <c r="P56" s="257"/>
      <c r="Q56" s="257"/>
      <c r="R56" s="289"/>
      <c r="S56" s="290"/>
      <c r="T56" s="260"/>
      <c r="U56" s="161"/>
      <c r="X56" s="254"/>
      <c r="Y56" s="300"/>
      <c r="Z56" s="300"/>
      <c r="AA56" s="301"/>
      <c r="AB56" s="301"/>
      <c r="AC56" s="301"/>
      <c r="AD56" s="254"/>
      <c r="AE56" s="301"/>
      <c r="AG56" s="274"/>
    </row>
    <row r="57" spans="1:33" ht="24" customHeight="1">
      <c r="A57" s="302"/>
      <c r="B57" s="302"/>
      <c r="C57" s="303"/>
      <c r="D57" s="137"/>
      <c r="E57" s="303"/>
      <c r="F57" s="137"/>
      <c r="G57" s="273"/>
      <c r="M57" s="254"/>
      <c r="N57" s="255"/>
      <c r="O57" s="256"/>
      <c r="P57" s="257"/>
      <c r="Q57" s="304"/>
      <c r="R57" s="258"/>
      <c r="S57" s="259"/>
      <c r="T57" s="260"/>
      <c r="U57" s="161"/>
      <c r="X57" s="305"/>
      <c r="Y57" s="306"/>
      <c r="Z57" s="307"/>
      <c r="AA57" s="308"/>
      <c r="AB57" s="309"/>
      <c r="AC57" s="310"/>
      <c r="AE57" s="145"/>
      <c r="AG57" s="274"/>
    </row>
    <row r="58" spans="1:33" ht="24" customHeight="1">
      <c r="A58" s="268">
        <v>11</v>
      </c>
      <c r="B58" s="269" t="s">
        <v>44</v>
      </c>
      <c r="C58" s="270"/>
      <c r="D58" s="270"/>
      <c r="E58" s="169"/>
      <c r="F58" s="311"/>
      <c r="M58" s="254"/>
      <c r="N58" s="255"/>
      <c r="O58" s="256"/>
      <c r="P58" s="257"/>
      <c r="Q58" s="257"/>
      <c r="R58" s="258"/>
      <c r="S58" s="259"/>
      <c r="T58" s="260"/>
      <c r="U58" s="161"/>
      <c r="X58" s="254"/>
      <c r="Y58" s="255"/>
      <c r="Z58" s="256"/>
      <c r="AA58" s="257"/>
      <c r="AB58" s="257"/>
      <c r="AC58" s="258"/>
      <c r="AD58" s="259"/>
      <c r="AE58" s="260"/>
      <c r="AG58" s="145"/>
    </row>
    <row r="59" spans="1:33" ht="29.55" customHeight="1">
      <c r="A59" s="161"/>
      <c r="B59" s="478" t="s">
        <v>6</v>
      </c>
      <c r="C59" s="479"/>
      <c r="D59" s="272" t="s">
        <v>25</v>
      </c>
      <c r="E59" s="272" t="s">
        <v>3</v>
      </c>
      <c r="F59" s="272" t="s">
        <v>2</v>
      </c>
      <c r="G59" s="272" t="s">
        <v>45</v>
      </c>
      <c r="H59" s="439" t="s">
        <v>46</v>
      </c>
      <c r="M59" s="254"/>
      <c r="N59" s="255"/>
      <c r="O59" s="256"/>
      <c r="P59" s="257"/>
      <c r="Q59" s="257"/>
      <c r="R59" s="258"/>
      <c r="S59" s="259"/>
      <c r="T59" s="260"/>
      <c r="U59" s="161"/>
      <c r="X59" s="254"/>
      <c r="Y59" s="300"/>
      <c r="Z59" s="300"/>
      <c r="AA59" s="301"/>
      <c r="AB59" s="301"/>
      <c r="AC59" s="301"/>
      <c r="AD59" s="254"/>
      <c r="AE59" s="301"/>
      <c r="AG59" s="145"/>
    </row>
    <row r="60" spans="1:33" ht="24.75" customHeight="1">
      <c r="A60" s="161"/>
      <c r="B60" s="480" t="s">
        <v>130</v>
      </c>
      <c r="C60" s="481"/>
      <c r="D60" s="275"/>
      <c r="E60" s="312">
        <f>E48</f>
        <v>45539</v>
      </c>
      <c r="F60" s="277">
        <f>F48</f>
        <v>200000000</v>
      </c>
      <c r="G60" s="433">
        <f>+F60</f>
        <v>200000000</v>
      </c>
      <c r="H60" s="279"/>
      <c r="J60" s="125"/>
      <c r="M60" s="255"/>
      <c r="N60" s="256"/>
      <c r="O60" s="257"/>
      <c r="P60" s="257"/>
      <c r="Q60" s="258"/>
      <c r="R60" s="259"/>
      <c r="S60" s="260"/>
      <c r="X60" s="305"/>
      <c r="Y60" s="306"/>
      <c r="Z60" s="307"/>
      <c r="AA60" s="308"/>
      <c r="AB60" s="309"/>
      <c r="AC60" s="310"/>
      <c r="AE60" s="145"/>
      <c r="AG60" s="145"/>
    </row>
    <row r="61" spans="1:39" ht="24.75" customHeight="1">
      <c r="A61" s="161"/>
      <c r="B61" s="491" t="s">
        <v>32</v>
      </c>
      <c r="C61" s="492"/>
      <c r="D61" s="313"/>
      <c r="E61" s="284"/>
      <c r="F61" s="279"/>
      <c r="G61" s="279"/>
      <c r="H61" s="279"/>
      <c r="J61" s="184"/>
      <c r="M61" s="255"/>
      <c r="N61" s="256"/>
      <c r="O61" s="257"/>
      <c r="P61" s="257"/>
      <c r="Q61" s="258"/>
      <c r="R61" s="259"/>
      <c r="S61" s="260"/>
      <c r="Y61" s="234"/>
      <c r="Z61" s="103"/>
      <c r="AA61" s="145"/>
      <c r="AB61" s="145"/>
      <c r="AC61" s="145"/>
      <c r="AD61" s="184"/>
      <c r="AE61" s="145"/>
      <c r="AG61" s="145"/>
      <c r="AM61" s="229"/>
    </row>
    <row r="62" spans="2:19" ht="24.75" customHeight="1">
      <c r="B62" s="482" t="s">
        <v>117</v>
      </c>
      <c r="C62" s="483"/>
      <c r="D62" s="313">
        <v>0.15</v>
      </c>
      <c r="E62" s="312">
        <f>E50</f>
        <v>45549</v>
      </c>
      <c r="F62" s="281">
        <f>ROUND(($F$29+$F$30)*D62-F60,0)</f>
        <v>861630285</v>
      </c>
      <c r="G62" s="279">
        <f>+F62</f>
        <v>861630285</v>
      </c>
      <c r="H62" s="279"/>
      <c r="J62" s="187"/>
      <c r="M62" s="255"/>
      <c r="N62" s="256"/>
      <c r="O62" s="257"/>
      <c r="P62" s="257"/>
      <c r="Q62" s="258"/>
      <c r="R62" s="259"/>
      <c r="S62" s="260"/>
    </row>
    <row r="63" spans="2:19" ht="24.75" customHeight="1">
      <c r="B63" s="493" t="s">
        <v>121</v>
      </c>
      <c r="C63" s="494"/>
      <c r="D63" s="313">
        <v>0.05</v>
      </c>
      <c r="E63" s="312">
        <f>E62</f>
        <v>45549</v>
      </c>
      <c r="F63" s="314">
        <f>$F$29*$D$63</f>
        <v>328721888</v>
      </c>
      <c r="G63" s="285">
        <f>+F63</f>
        <v>328721888</v>
      </c>
      <c r="H63" s="281"/>
      <c r="J63" s="187"/>
      <c r="M63" s="255"/>
      <c r="N63" s="256"/>
      <c r="O63" s="257"/>
      <c r="P63" s="257"/>
      <c r="Q63" s="258"/>
      <c r="R63" s="259"/>
      <c r="S63" s="260"/>
    </row>
    <row r="64" spans="1:19" ht="24.75" customHeight="1">
      <c r="A64" s="274"/>
      <c r="B64" s="482" t="s">
        <v>88</v>
      </c>
      <c r="C64" s="483"/>
      <c r="D64" s="313">
        <v>0.70</v>
      </c>
      <c r="E64" s="312">
        <f>E62+15</f>
        <v>45564</v>
      </c>
      <c r="F64" s="281">
        <f>($F$29+$F$30)*D64</f>
        <v>4954274663.0999994</v>
      </c>
      <c r="G64" s="279"/>
      <c r="H64" s="279">
        <f>+F64</f>
        <v>4954274663.0999994</v>
      </c>
      <c r="J64" s="187"/>
      <c r="M64" s="255"/>
      <c r="N64" s="256"/>
      <c r="O64" s="257"/>
      <c r="P64" s="257"/>
      <c r="Q64" s="258"/>
      <c r="R64" s="259"/>
      <c r="S64" s="260"/>
    </row>
    <row r="65" spans="1:19" ht="24.75" customHeight="1">
      <c r="A65" s="274"/>
      <c r="B65" s="487" t="s">
        <v>86</v>
      </c>
      <c r="C65" s="495"/>
      <c r="D65" s="313">
        <v>0.10</v>
      </c>
      <c r="E65" s="312">
        <f>E64</f>
        <v>45564</v>
      </c>
      <c r="F65" s="281">
        <f>($F$29+$F$30)*D65</f>
        <v>707753523.30000007</v>
      </c>
      <c r="G65" s="279">
        <f>+F65</f>
        <v>707753523.30000007</v>
      </c>
      <c r="H65" s="279"/>
      <c r="J65" s="187"/>
      <c r="M65" s="255"/>
      <c r="N65" s="256"/>
      <c r="O65" s="257"/>
      <c r="P65" s="257"/>
      <c r="Q65" s="258"/>
      <c r="R65" s="259"/>
      <c r="S65" s="260"/>
    </row>
    <row r="66" spans="2:18" ht="40.95" customHeight="1">
      <c r="B66" s="291" t="s">
        <v>71</v>
      </c>
      <c r="C66" s="292" t="s">
        <v>74</v>
      </c>
      <c r="D66" s="313"/>
      <c r="E66" s="312">
        <v>45657</v>
      </c>
      <c r="F66" s="279">
        <f>+F30*D67</f>
        <v>25154873.650000002</v>
      </c>
      <c r="G66" s="281">
        <f>+F66</f>
        <v>25154873.650000002</v>
      </c>
      <c r="H66" s="281"/>
      <c r="J66" s="187"/>
      <c r="M66" s="100"/>
      <c r="N66" s="100"/>
      <c r="R66" s="100"/>
    </row>
    <row r="67" spans="2:18" ht="29.55" customHeight="1">
      <c r="B67" s="487" t="s">
        <v>87</v>
      </c>
      <c r="C67" s="488"/>
      <c r="D67" s="313">
        <v>0.05</v>
      </c>
      <c r="E67" s="312">
        <f>EDATE(E66,6)</f>
        <v>45838</v>
      </c>
      <c r="F67" s="281">
        <f>$F$29*$D$63-F63</f>
        <v>0</v>
      </c>
      <c r="G67" s="281">
        <f>+F67</f>
        <v>0</v>
      </c>
      <c r="H67" s="279"/>
      <c r="J67" s="187"/>
      <c r="M67" s="100"/>
      <c r="N67" s="100"/>
      <c r="R67" s="100"/>
    </row>
    <row r="68" spans="2:18" ht="30" customHeight="1">
      <c r="B68" s="489" t="s">
        <v>13</v>
      </c>
      <c r="C68" s="490"/>
      <c r="D68" s="296">
        <f>SUM(D62:D65)</f>
        <v>0.99999999999999989</v>
      </c>
      <c r="E68" s="297"/>
      <c r="F68" s="315">
        <f>ROUND(SUM(F60:F67),0)</f>
        <v>7077535233</v>
      </c>
      <c r="G68" s="315">
        <f>ROUND(SUM(G60:G67),0)</f>
        <v>2123260570</v>
      </c>
      <c r="H68" s="298">
        <f>ROUND(SUM(H60:H67),0)</f>
        <v>4954274663</v>
      </c>
      <c r="M68" s="100"/>
      <c r="N68" s="100"/>
      <c r="R68" s="100"/>
    </row>
    <row r="69" spans="1:18" ht="19.5" customHeight="1">
      <c r="A69" s="302"/>
      <c r="B69" s="302"/>
      <c r="C69" s="303"/>
      <c r="D69" s="137"/>
      <c r="E69" s="303"/>
      <c r="F69" s="438">
        <f>F68-F29-F30</f>
        <v>0</v>
      </c>
      <c r="G69" s="316"/>
      <c r="H69" s="316">
        <f>+H68/($F$29+$F$30)</f>
        <v>0.69999999998587081</v>
      </c>
      <c r="M69" s="100"/>
      <c r="N69" s="100"/>
      <c r="R69" s="100"/>
    </row>
    <row r="70" spans="1:18" ht="19.5" customHeight="1">
      <c r="A70" s="317">
        <v>12</v>
      </c>
      <c r="B70" s="318" t="s">
        <v>122</v>
      </c>
      <c r="C70" s="303"/>
      <c r="D70" s="319"/>
      <c r="E70" s="303"/>
      <c r="F70" s="316"/>
      <c r="G70" s="316"/>
      <c r="H70" s="316"/>
      <c r="M70" s="100"/>
      <c r="N70" s="100"/>
      <c r="R70" s="100"/>
    </row>
    <row r="71" spans="1:18" ht="28.5" customHeight="1">
      <c r="A71" s="302"/>
      <c r="B71" s="478" t="s">
        <v>6</v>
      </c>
      <c r="C71" s="479"/>
      <c r="D71" s="272" t="s">
        <v>25</v>
      </c>
      <c r="E71" s="272" t="s">
        <v>3</v>
      </c>
      <c r="F71" s="272" t="s">
        <v>2</v>
      </c>
      <c r="G71" s="316"/>
      <c r="H71" s="316"/>
      <c r="M71" s="100"/>
      <c r="N71" s="100"/>
      <c r="R71" s="100"/>
    </row>
    <row r="72" spans="1:18" ht="25.95" customHeight="1">
      <c r="A72" s="302"/>
      <c r="B72" s="480" t="s">
        <v>130</v>
      </c>
      <c r="C72" s="481"/>
      <c r="D72" s="275"/>
      <c r="E72" s="312">
        <f>E48</f>
        <v>45539</v>
      </c>
      <c r="F72" s="279">
        <f>$F$48</f>
        <v>200000000</v>
      </c>
      <c r="G72" s="316"/>
      <c r="H72" s="316"/>
      <c r="M72" s="100"/>
      <c r="N72" s="100"/>
      <c r="R72" s="100"/>
    </row>
    <row r="73" spans="1:18" ht="25.5" customHeight="1">
      <c r="A73" s="302"/>
      <c r="B73" s="480" t="s">
        <v>32</v>
      </c>
      <c r="C73" s="481"/>
      <c r="D73" s="275"/>
      <c r="E73" s="284"/>
      <c r="F73" s="279"/>
      <c r="G73" s="316"/>
      <c r="H73" s="316"/>
      <c r="M73" s="100"/>
      <c r="N73" s="100"/>
      <c r="R73" s="100"/>
    </row>
    <row r="74" spans="1:18" ht="23.55" customHeight="1">
      <c r="A74" s="302"/>
      <c r="B74" s="482" t="s">
        <v>117</v>
      </c>
      <c r="C74" s="483"/>
      <c r="D74" s="320">
        <v>0.15</v>
      </c>
      <c r="E74" s="312">
        <f>E50</f>
        <v>45549</v>
      </c>
      <c r="F74" s="281">
        <f>ROUND(($F$29+$F$30)*D74-F72,0)</f>
        <v>861630285</v>
      </c>
      <c r="G74" s="434">
        <f>F72+F74</f>
        <v>1061630285</v>
      </c>
      <c r="H74" s="316"/>
      <c r="M74" s="100"/>
      <c r="N74" s="100"/>
      <c r="R74" s="100"/>
    </row>
    <row r="75" spans="1:18" ht="26.55" customHeight="1">
      <c r="A75" s="302"/>
      <c r="B75" s="472" t="s">
        <v>120</v>
      </c>
      <c r="C75" s="473"/>
      <c r="D75" s="280">
        <v>0.05</v>
      </c>
      <c r="E75" s="284">
        <f>E74</f>
        <v>45549</v>
      </c>
      <c r="F75" s="285">
        <f>ROUND($F$29*D75,0)</f>
        <v>328721888</v>
      </c>
      <c r="G75" s="316"/>
      <c r="H75" s="316"/>
      <c r="M75" s="100"/>
      <c r="N75" s="100"/>
      <c r="R75" s="100"/>
    </row>
    <row r="76" spans="1:18" ht="37.05" customHeight="1">
      <c r="A76" s="302"/>
      <c r="B76" s="487" t="s">
        <v>124</v>
      </c>
      <c r="C76" s="488"/>
      <c r="D76" s="320">
        <v>0.80</v>
      </c>
      <c r="E76" s="312">
        <f>E74+15</f>
        <v>45564</v>
      </c>
      <c r="F76" s="281">
        <f>ROUND($F$28-F72-F74-F75,0)</f>
        <v>5687183060</v>
      </c>
      <c r="G76" s="316"/>
      <c r="H76" s="316"/>
      <c r="M76" s="100"/>
      <c r="N76" s="100"/>
      <c r="R76" s="100"/>
    </row>
    <row r="77" spans="1:18" ht="33.45" customHeight="1">
      <c r="A77" s="302"/>
      <c r="B77" s="487" t="s">
        <v>126</v>
      </c>
      <c r="C77" s="488"/>
      <c r="D77" s="320">
        <v>0.05</v>
      </c>
      <c r="E77" s="312">
        <f>F44</f>
        <v>45838</v>
      </c>
      <c r="F77" s="281">
        <v>0</v>
      </c>
      <c r="G77" s="316"/>
      <c r="H77" s="316"/>
      <c r="M77" s="100"/>
      <c r="N77" s="100"/>
      <c r="R77" s="100"/>
    </row>
    <row r="78" spans="1:18" ht="33" customHeight="1">
      <c r="A78" s="302"/>
      <c r="B78" s="489" t="s">
        <v>13</v>
      </c>
      <c r="C78" s="490"/>
      <c r="D78" s="296">
        <v>1</v>
      </c>
      <c r="E78" s="321"/>
      <c r="F78" s="322">
        <f>ROUND(SUM(F72:F77),0)</f>
        <v>7077535233</v>
      </c>
      <c r="G78" s="316"/>
      <c r="H78" s="316"/>
      <c r="M78" s="100"/>
      <c r="N78" s="100"/>
      <c r="R78" s="100"/>
    </row>
    <row r="79" spans="6:19" ht="30" customHeight="1">
      <c r="F79" s="151" t="b">
        <f>ROUND(F78,0)=ROUND(F29+F30,0)</f>
        <v>1</v>
      </c>
      <c r="M79" s="109" t="s">
        <v>66</v>
      </c>
      <c r="O79" s="103"/>
      <c r="R79" s="323">
        <f>IF(F10=2,8%,0)</f>
        <v>0</v>
      </c>
      <c r="S79" s="324"/>
    </row>
    <row r="80" spans="8:24" ht="18.45" customHeight="1">
      <c r="H80" s="305"/>
      <c r="I80" s="305"/>
      <c r="M80" s="325" t="s">
        <v>15</v>
      </c>
      <c r="N80" s="326" t="s">
        <v>16</v>
      </c>
      <c r="O80" s="326" t="s">
        <v>8</v>
      </c>
      <c r="P80" s="327" t="s">
        <v>17</v>
      </c>
      <c r="Q80" s="328" t="s">
        <v>99</v>
      </c>
      <c r="R80" s="329" t="s">
        <v>19</v>
      </c>
      <c r="S80" s="330" t="s">
        <v>20</v>
      </c>
      <c r="T80" s="331" t="s">
        <v>24</v>
      </c>
      <c r="U80" s="332" t="s">
        <v>95</v>
      </c>
      <c r="V80" s="328" t="s">
        <v>96</v>
      </c>
      <c r="W80" s="328" t="s">
        <v>97</v>
      </c>
      <c r="X80" s="328" t="s">
        <v>98</v>
      </c>
    </row>
    <row r="81" spans="13:24" ht="19.5" customHeight="1">
      <c r="M81" s="333" t="s">
        <v>67</v>
      </c>
      <c r="N81" s="334">
        <f>E48</f>
        <v>45539</v>
      </c>
      <c r="O81" s="335">
        <f>N81</f>
        <v>45539</v>
      </c>
      <c r="P81" s="336"/>
      <c r="Q81" s="336">
        <f>$F$48</f>
        <v>200000000</v>
      </c>
      <c r="R81" s="337"/>
      <c r="S81" s="338"/>
      <c r="T81" s="339">
        <f>Q81-Q81*(1/(1+S81)^P81)</f>
        <v>0</v>
      </c>
      <c r="U81" s="340">
        <v>300000000</v>
      </c>
      <c r="V81" s="341"/>
      <c r="W81" s="341"/>
      <c r="X81" s="341"/>
    </row>
    <row r="82" spans="1:24" ht="13.8">
      <c r="A82" s="184" t="s">
        <v>64</v>
      </c>
      <c r="M82" s="342" t="str">
        <f>+B62</f>
        <v>Lần 2 - Ngay khi ký HĐMB</v>
      </c>
      <c r="N82" s="343">
        <f>$E$50</f>
        <v>45549</v>
      </c>
      <c r="O82" s="344"/>
      <c r="P82" s="345">
        <f>IF(OR(O82&gt;=N82,O82=""),0,N82-O82)</f>
        <v>0</v>
      </c>
      <c r="Q82" s="345">
        <f>$F$50</f>
        <v>861630285</v>
      </c>
      <c r="R82" s="346">
        <f>+$R$79</f>
        <v>0</v>
      </c>
      <c r="S82" s="347">
        <f>ROUNDDOWN($R$79/365,7)</f>
        <v>0</v>
      </c>
      <c r="T82" s="348">
        <f>Q82-Q82*(1/(1+S82)^P82)</f>
        <v>0</v>
      </c>
      <c r="U82" s="349"/>
      <c r="V82" s="350">
        <f t="shared" si="1" ref="V82:V109">U82*(1+S82)^P82-U82</f>
        <v>0</v>
      </c>
      <c r="W82" s="350">
        <f t="shared" si="2" ref="W82:W109">U82+V82</f>
        <v>0</v>
      </c>
      <c r="X82" s="350">
        <f>$Q$82-SUM($U$82:U82)-SUM($V$82:V82)</f>
        <v>861630285</v>
      </c>
    </row>
    <row r="83" spans="1:24" ht="21.75" customHeight="1">
      <c r="A83" s="351" t="s">
        <v>110</v>
      </c>
      <c r="M83" s="352" t="str">
        <f>+M82</f>
        <v>Lần 2 - Ngay khi ký HĐMB</v>
      </c>
      <c r="N83" s="353">
        <f>N82</f>
        <v>45549</v>
      </c>
      <c r="O83" s="354"/>
      <c r="P83" s="355">
        <f t="shared" si="3" ref="P83:P97">IF(OR(O83&gt;=N83,O83=""),0,N83-O83)</f>
        <v>0</v>
      </c>
      <c r="Q83" s="355"/>
      <c r="R83" s="356">
        <f t="shared" si="4" ref="R83:S98">+R82</f>
        <v>0</v>
      </c>
      <c r="S83" s="357">
        <f t="shared" si="4"/>
        <v>0</v>
      </c>
      <c r="T83" s="358">
        <f t="shared" si="5" ref="T83:T109">Q83-Q83*(1/(1+S83)^P83)</f>
        <v>0</v>
      </c>
      <c r="U83" s="359">
        <f>X82/(1+S83)^P83</f>
        <v>861630285</v>
      </c>
      <c r="V83" s="360">
        <f t="shared" si="1"/>
        <v>0</v>
      </c>
      <c r="W83" s="360">
        <f t="shared" si="2"/>
        <v>861630285</v>
      </c>
      <c r="X83" s="360">
        <f>$Q$82-SUM($U$82:U83)-SUM($V$82:V83)</f>
        <v>0</v>
      </c>
    </row>
    <row r="84" spans="1:24" ht="21.75" customHeight="1">
      <c r="A84" s="361" t="s">
        <v>111</v>
      </c>
      <c r="M84" s="352" t="str">
        <f>+M83</f>
        <v>Lần 2 - Ngay khi ký HĐMB</v>
      </c>
      <c r="N84" s="353">
        <f>N83</f>
        <v>45549</v>
      </c>
      <c r="O84" s="354"/>
      <c r="P84" s="355">
        <f t="shared" si="3"/>
        <v>0</v>
      </c>
      <c r="Q84" s="355"/>
      <c r="R84" s="356">
        <f t="shared" si="4"/>
        <v>0</v>
      </c>
      <c r="S84" s="357">
        <f t="shared" si="4"/>
        <v>0</v>
      </c>
      <c r="T84" s="358">
        <f t="shared" si="5"/>
        <v>0</v>
      </c>
      <c r="U84" s="359">
        <f>X83/(1+S84)^P84</f>
        <v>0</v>
      </c>
      <c r="V84" s="360">
        <f t="shared" si="1"/>
        <v>0</v>
      </c>
      <c r="W84" s="360">
        <f t="shared" si="2"/>
        <v>0</v>
      </c>
      <c r="X84" s="360">
        <f>$Q$82-SUM($U$82:U84)-SUM($V$82:V84)</f>
        <v>0</v>
      </c>
    </row>
    <row r="85" spans="1:24" ht="21.75" customHeight="1">
      <c r="A85" s="361" t="s">
        <v>113</v>
      </c>
      <c r="G85" s="362"/>
      <c r="M85" s="352" t="str">
        <f>+M84</f>
        <v>Lần 2 - Ngay khi ký HĐMB</v>
      </c>
      <c r="N85" s="363">
        <f>N84</f>
        <v>45549</v>
      </c>
      <c r="O85" s="364"/>
      <c r="P85" s="365">
        <f t="shared" si="3"/>
        <v>0</v>
      </c>
      <c r="Q85" s="365"/>
      <c r="R85" s="366">
        <f t="shared" si="4"/>
        <v>0</v>
      </c>
      <c r="S85" s="367">
        <f t="shared" si="4"/>
        <v>0</v>
      </c>
      <c r="T85" s="368">
        <f t="shared" si="5"/>
        <v>0</v>
      </c>
      <c r="U85" s="359">
        <f>X84/(1+S85)^P85</f>
        <v>0</v>
      </c>
      <c r="V85" s="369">
        <f t="shared" si="1"/>
        <v>0</v>
      </c>
      <c r="W85" s="369">
        <f t="shared" si="2"/>
        <v>0</v>
      </c>
      <c r="X85" s="369">
        <f>$Q$82-SUM($U$82:U85)-SUM($V$82:V85)</f>
        <v>0</v>
      </c>
    </row>
    <row r="86" spans="1:24" ht="21.75" customHeight="1">
      <c r="A86" s="361" t="s">
        <v>112</v>
      </c>
      <c r="M86" s="370" t="str">
        <f>+B52</f>
        <v>Lần 3 - HĐMB</v>
      </c>
      <c r="N86" s="371">
        <f>$E$52</f>
        <v>45575</v>
      </c>
      <c r="O86" s="344">
        <v>45309</v>
      </c>
      <c r="P86" s="372">
        <f t="shared" si="3"/>
        <v>266</v>
      </c>
      <c r="Q86" s="372">
        <f>+F52</f>
        <v>1061630285</v>
      </c>
      <c r="R86" s="373">
        <f t="shared" si="4"/>
        <v>0</v>
      </c>
      <c r="S86" s="374">
        <f t="shared" si="4"/>
        <v>0</v>
      </c>
      <c r="T86" s="375">
        <f>Q86-Q86*(1/(1+S86)^P86)</f>
        <v>0</v>
      </c>
      <c r="U86" s="349"/>
      <c r="V86" s="376">
        <f t="shared" si="1"/>
        <v>0</v>
      </c>
      <c r="W86" s="376">
        <f t="shared" si="2"/>
        <v>0</v>
      </c>
      <c r="X86" s="376">
        <f>$Q$86-SUM($U$86:U86)-SUM($V$86:V86)</f>
        <v>1061630285</v>
      </c>
    </row>
    <row r="87" spans="1:24" ht="21.75" customHeight="1">
      <c r="A87" s="377" t="s">
        <v>21</v>
      </c>
      <c r="M87" s="378" t="str">
        <f>+M86</f>
        <v>Lần 3 - HĐMB</v>
      </c>
      <c r="N87" s="379">
        <f>N86</f>
        <v>45575</v>
      </c>
      <c r="O87" s="354"/>
      <c r="P87" s="380">
        <f t="shared" si="3"/>
        <v>0</v>
      </c>
      <c r="Q87" s="380"/>
      <c r="R87" s="381">
        <f t="shared" si="4"/>
        <v>0</v>
      </c>
      <c r="S87" s="382">
        <f t="shared" si="4"/>
        <v>0</v>
      </c>
      <c r="T87" s="383">
        <f t="shared" si="5"/>
        <v>0</v>
      </c>
      <c r="U87" s="359">
        <f>X86/(1+S87)^P87</f>
        <v>1061630285</v>
      </c>
      <c r="V87" s="376">
        <f t="shared" si="1"/>
        <v>0</v>
      </c>
      <c r="W87" s="376">
        <f t="shared" si="2"/>
        <v>1061630285</v>
      </c>
      <c r="X87" s="376">
        <f>$Q$86-SUM($U$86:U87)-SUM($V$86:V87)</f>
        <v>0</v>
      </c>
    </row>
    <row r="88" spans="2:24" ht="21.75" customHeight="1">
      <c r="B88" s="351"/>
      <c r="C88" s="351"/>
      <c r="D88" s="184"/>
      <c r="M88" s="378" t="str">
        <f>+M87</f>
        <v>Lần 3 - HĐMB</v>
      </c>
      <c r="N88" s="379">
        <f>N87</f>
        <v>45575</v>
      </c>
      <c r="O88" s="354"/>
      <c r="P88" s="380">
        <f t="shared" si="3"/>
        <v>0</v>
      </c>
      <c r="Q88" s="380"/>
      <c r="R88" s="381">
        <f t="shared" si="4"/>
        <v>0</v>
      </c>
      <c r="S88" s="382">
        <f t="shared" si="4"/>
        <v>0</v>
      </c>
      <c r="T88" s="383">
        <f t="shared" si="5"/>
        <v>0</v>
      </c>
      <c r="U88" s="359">
        <f>X87/(1+S88)^P88</f>
        <v>0</v>
      </c>
      <c r="V88" s="376">
        <f t="shared" si="1"/>
        <v>0</v>
      </c>
      <c r="W88" s="376">
        <f t="shared" si="2"/>
        <v>0</v>
      </c>
      <c r="X88" s="376">
        <f>$Q$86-SUM($U$86:U88)-SUM($V$86:V88)</f>
        <v>0</v>
      </c>
    </row>
    <row r="89" spans="1:24" ht="21.75" customHeight="1">
      <c r="A89" s="496" t="s">
        <v>22</v>
      </c>
      <c r="B89" s="496"/>
      <c r="C89" s="496"/>
      <c r="D89" s="496"/>
      <c r="E89" s="496"/>
      <c r="F89" s="496"/>
      <c r="M89" s="378" t="str">
        <f>+M88</f>
        <v>Lần 3 - HĐMB</v>
      </c>
      <c r="N89" s="379">
        <f>N88</f>
        <v>45575</v>
      </c>
      <c r="O89" s="364"/>
      <c r="P89" s="384">
        <f t="shared" si="3"/>
        <v>0</v>
      </c>
      <c r="Q89" s="384"/>
      <c r="R89" s="385">
        <f t="shared" si="4"/>
        <v>0</v>
      </c>
      <c r="S89" s="386">
        <f t="shared" si="4"/>
        <v>0</v>
      </c>
      <c r="T89" s="387">
        <f t="shared" si="5"/>
        <v>0</v>
      </c>
      <c r="U89" s="359">
        <f>X88/(1+S89)^P89</f>
        <v>0</v>
      </c>
      <c r="V89" s="376">
        <f t="shared" si="1"/>
        <v>0</v>
      </c>
      <c r="W89" s="376">
        <f t="shared" si="2"/>
        <v>0</v>
      </c>
      <c r="X89" s="376">
        <f>$Q$86-SUM($U$86:U89)-SUM($V$86:V89)</f>
        <v>0</v>
      </c>
    </row>
    <row r="90" spans="1:24" ht="21.75" customHeight="1">
      <c r="A90" s="496"/>
      <c r="B90" s="496"/>
      <c r="C90" s="496"/>
      <c r="D90" s="496"/>
      <c r="E90" s="496"/>
      <c r="F90" s="496"/>
      <c r="M90" s="342" t="str">
        <f>+B53</f>
        <v>Lần 4 - HĐMB</v>
      </c>
      <c r="N90" s="343">
        <f>$E$53</f>
        <v>45606</v>
      </c>
      <c r="O90" s="344"/>
      <c r="P90" s="345">
        <f t="shared" si="3"/>
        <v>0</v>
      </c>
      <c r="Q90" s="345">
        <f>$F$53</f>
        <v>2831014093</v>
      </c>
      <c r="R90" s="388">
        <f t="shared" si="4"/>
        <v>0</v>
      </c>
      <c r="S90" s="347">
        <f t="shared" si="4"/>
        <v>0</v>
      </c>
      <c r="T90" s="348">
        <f>Q90-Q90*(1/(1+S90)^P90)</f>
        <v>0</v>
      </c>
      <c r="U90" s="349">
        <v>1000000000</v>
      </c>
      <c r="V90" s="350">
        <f t="shared" si="1"/>
        <v>0</v>
      </c>
      <c r="W90" s="350">
        <f t="shared" si="2"/>
        <v>1000000000</v>
      </c>
      <c r="X90" s="350">
        <f>$Q$90-SUM($U$90:U90)-SUM($V$90:V90)</f>
        <v>1831014093</v>
      </c>
    </row>
    <row r="91" spans="2:24" ht="19.5" customHeight="1">
      <c r="B91" s="184"/>
      <c r="C91" s="184"/>
      <c r="D91" s="389"/>
      <c r="M91" s="352" t="str">
        <f>+M90</f>
        <v>Lần 4 - HĐMB</v>
      </c>
      <c r="N91" s="353">
        <f>N90</f>
        <v>45606</v>
      </c>
      <c r="O91" s="354"/>
      <c r="P91" s="355">
        <f t="shared" si="3"/>
        <v>0</v>
      </c>
      <c r="Q91" s="355"/>
      <c r="R91" s="356">
        <f t="shared" si="4"/>
        <v>0</v>
      </c>
      <c r="S91" s="357">
        <f t="shared" si="4"/>
        <v>0</v>
      </c>
      <c r="T91" s="358">
        <f t="shared" si="5"/>
        <v>0</v>
      </c>
      <c r="U91" s="359">
        <f>X90/(1+S91)^P91</f>
        <v>1831014093</v>
      </c>
      <c r="V91" s="360">
        <f t="shared" si="1"/>
        <v>0</v>
      </c>
      <c r="W91" s="360">
        <f t="shared" si="2"/>
        <v>1831014093</v>
      </c>
      <c r="X91" s="360">
        <f>$Q$90-SUM($U$90:U91)-SUM($V$90:V91)</f>
        <v>0</v>
      </c>
    </row>
    <row r="92" spans="2:24" ht="19.5" customHeight="1">
      <c r="B92" s="390"/>
      <c r="C92" s="390"/>
      <c r="D92" s="390"/>
      <c r="M92" s="352" t="str">
        <f>+M91</f>
        <v>Lần 4 - HĐMB</v>
      </c>
      <c r="N92" s="353">
        <f>N91</f>
        <v>45606</v>
      </c>
      <c r="O92" s="354"/>
      <c r="P92" s="355">
        <f t="shared" si="3"/>
        <v>0</v>
      </c>
      <c r="Q92" s="355"/>
      <c r="R92" s="356">
        <f t="shared" si="4"/>
        <v>0</v>
      </c>
      <c r="S92" s="357">
        <f t="shared" si="4"/>
        <v>0</v>
      </c>
      <c r="T92" s="358">
        <f t="shared" si="5"/>
        <v>0</v>
      </c>
      <c r="U92" s="359">
        <f>X91/(1+S92)^P92</f>
        <v>0</v>
      </c>
      <c r="V92" s="360">
        <f t="shared" si="1"/>
        <v>0</v>
      </c>
      <c r="W92" s="360">
        <f t="shared" si="2"/>
        <v>0</v>
      </c>
      <c r="X92" s="360">
        <f>$Q$90-SUM($U$90:U92)-SUM($V$90:V92)</f>
        <v>0</v>
      </c>
    </row>
    <row r="93" spans="2:24" ht="19.5" customHeight="1">
      <c r="B93" s="390"/>
      <c r="C93" s="390"/>
      <c r="D93" s="390"/>
      <c r="L93" s="391"/>
      <c r="M93" s="352" t="str">
        <f>+M92</f>
        <v>Lần 4 - HĐMB</v>
      </c>
      <c r="N93" s="363">
        <f>N92</f>
        <v>45606</v>
      </c>
      <c r="O93" s="364"/>
      <c r="P93" s="365">
        <f t="shared" si="3"/>
        <v>0</v>
      </c>
      <c r="Q93" s="365"/>
      <c r="R93" s="366">
        <f t="shared" si="4"/>
        <v>0</v>
      </c>
      <c r="S93" s="367">
        <f t="shared" si="4"/>
        <v>0</v>
      </c>
      <c r="T93" s="368">
        <f t="shared" si="5"/>
        <v>0</v>
      </c>
      <c r="U93" s="359">
        <f>X92/(1+S93)^P93</f>
        <v>0</v>
      </c>
      <c r="V93" s="369">
        <f t="shared" si="1"/>
        <v>0</v>
      </c>
      <c r="W93" s="369">
        <f t="shared" si="2"/>
        <v>0</v>
      </c>
      <c r="X93" s="360">
        <f>$Q$90-SUM($U$90:U93)-SUM($V$90:V93)</f>
        <v>0</v>
      </c>
    </row>
    <row r="94" spans="2:24" ht="19.5" customHeight="1">
      <c r="B94" s="390"/>
      <c r="C94" s="390"/>
      <c r="D94" s="390"/>
      <c r="M94" s="370" t="e">
        <f>+#REF!</f>
        <v>#REF!</v>
      </c>
      <c r="N94" s="371" t="e">
        <f>#REF!</f>
        <v>#REF!</v>
      </c>
      <c r="O94" s="344"/>
      <c r="P94" s="372" t="e">
        <f>IF(N94="",0,IF(OR(O94&gt;=N94,O94=""),0,N94-O94))</f>
        <v>#REF!</v>
      </c>
      <c r="Q94" s="372" t="e">
        <f>#REF!</f>
        <v>#REF!</v>
      </c>
      <c r="R94" s="373">
        <f t="shared" si="4"/>
        <v>0</v>
      </c>
      <c r="S94" s="374">
        <f t="shared" si="4"/>
        <v>0</v>
      </c>
      <c r="T94" s="375" t="e">
        <f>Q94-Q94*(1/(1+S94)^P94)</f>
        <v>#REF!</v>
      </c>
      <c r="U94" s="349">
        <v>1000000000</v>
      </c>
      <c r="V94" s="392" t="e">
        <f t="shared" si="1"/>
        <v>#REF!</v>
      </c>
      <c r="W94" s="392" t="e">
        <f t="shared" si="2"/>
        <v>#REF!</v>
      </c>
      <c r="X94" s="392" t="e">
        <f>$Q$94-SUM($U$94:U94)-SUM($V$94:V94)</f>
        <v>#REF!</v>
      </c>
    </row>
    <row r="95" spans="13:24" ht="19.5" customHeight="1">
      <c r="M95" s="378" t="e">
        <f>+M94</f>
        <v>#REF!</v>
      </c>
      <c r="N95" s="379" t="e">
        <f>N94</f>
        <v>#REF!</v>
      </c>
      <c r="O95" s="354"/>
      <c r="P95" s="380" t="e">
        <f t="shared" si="3"/>
        <v>#REF!</v>
      </c>
      <c r="Q95" s="380"/>
      <c r="R95" s="381">
        <f t="shared" si="4"/>
        <v>0</v>
      </c>
      <c r="S95" s="382">
        <f t="shared" si="4"/>
        <v>0</v>
      </c>
      <c r="T95" s="383" t="e">
        <f t="shared" si="5"/>
        <v>#REF!</v>
      </c>
      <c r="U95" s="359" t="e">
        <f>X94/(1+S95)^P95</f>
        <v>#REF!</v>
      </c>
      <c r="V95" s="376" t="e">
        <f t="shared" si="1"/>
        <v>#REF!</v>
      </c>
      <c r="W95" s="376" t="e">
        <f t="shared" si="2"/>
        <v>#REF!</v>
      </c>
      <c r="X95" s="376" t="e">
        <f>$Q$94-SUM($U$94:U95)-SUM($V$94:V95)</f>
        <v>#REF!</v>
      </c>
    </row>
    <row r="96" spans="1:24" ht="19.5" customHeight="1">
      <c r="A96" s="390"/>
      <c r="M96" s="378" t="e">
        <f>+M95</f>
        <v>#REF!</v>
      </c>
      <c r="N96" s="379" t="e">
        <f>N95</f>
        <v>#REF!</v>
      </c>
      <c r="O96" s="393"/>
      <c r="P96" s="380" t="e">
        <f t="shared" si="3"/>
        <v>#REF!</v>
      </c>
      <c r="Q96" s="380"/>
      <c r="R96" s="381">
        <f t="shared" si="4"/>
        <v>0</v>
      </c>
      <c r="S96" s="382">
        <f t="shared" si="4"/>
        <v>0</v>
      </c>
      <c r="T96" s="383" t="e">
        <f t="shared" si="5"/>
        <v>#REF!</v>
      </c>
      <c r="U96" s="359" t="e">
        <f>X95/(1+S96)^P96</f>
        <v>#REF!</v>
      </c>
      <c r="V96" s="376" t="e">
        <f t="shared" si="1"/>
        <v>#REF!</v>
      </c>
      <c r="W96" s="376" t="e">
        <f t="shared" si="2"/>
        <v>#REF!</v>
      </c>
      <c r="X96" s="376" t="e">
        <f>$Q$94-SUM($U$94:U96)-SUM($V$94:V96)</f>
        <v>#REF!</v>
      </c>
    </row>
    <row r="97" spans="1:24" ht="19.5" customHeight="1">
      <c r="A97" s="390"/>
      <c r="M97" s="378" t="e">
        <f>+M96</f>
        <v>#REF!</v>
      </c>
      <c r="N97" s="394" t="e">
        <f>N96</f>
        <v>#REF!</v>
      </c>
      <c r="O97" s="395"/>
      <c r="P97" s="384" t="e">
        <f t="shared" si="3"/>
        <v>#REF!</v>
      </c>
      <c r="Q97" s="384"/>
      <c r="R97" s="385">
        <f t="shared" si="4"/>
        <v>0</v>
      </c>
      <c r="S97" s="386">
        <f t="shared" si="4"/>
        <v>0</v>
      </c>
      <c r="T97" s="387" t="e">
        <f t="shared" si="5"/>
        <v>#REF!</v>
      </c>
      <c r="U97" s="359" t="e">
        <f>X96/(1+S97)^P97</f>
        <v>#REF!</v>
      </c>
      <c r="V97" s="396" t="e">
        <f t="shared" si="1"/>
        <v>#REF!</v>
      </c>
      <c r="W97" s="396" t="e">
        <f t="shared" si="2"/>
        <v>#REF!</v>
      </c>
      <c r="X97" s="396" t="e">
        <f>$Q$94-SUM($U$94:U97)-SUM($V$94:V97)</f>
        <v>#REF!</v>
      </c>
    </row>
    <row r="98" spans="13:24" ht="17.25" customHeight="1">
      <c r="M98" s="342" t="e">
        <f>+#REF!</f>
        <v>#REF!</v>
      </c>
      <c r="N98" s="343" t="e">
        <f>#REF!</f>
        <v>#REF!</v>
      </c>
      <c r="O98" s="344"/>
      <c r="P98" s="345" t="e">
        <f>IF(N98="",0,IF(OR(O98&gt;=N98,O98=""),0,N98-O98))</f>
        <v>#REF!</v>
      </c>
      <c r="Q98" s="345" t="e">
        <f>#REF!</f>
        <v>#REF!</v>
      </c>
      <c r="R98" s="388">
        <f t="shared" si="4"/>
        <v>0</v>
      </c>
      <c r="S98" s="347">
        <f t="shared" si="4"/>
        <v>0</v>
      </c>
      <c r="T98" s="348" t="e">
        <f t="shared" si="5"/>
        <v>#REF!</v>
      </c>
      <c r="U98" s="349">
        <v>1000000000</v>
      </c>
      <c r="V98" s="350" t="e">
        <f t="shared" si="1"/>
        <v>#REF!</v>
      </c>
      <c r="W98" s="350" t="e">
        <f t="shared" si="2"/>
        <v>#REF!</v>
      </c>
      <c r="X98" s="350" t="e">
        <f>$Q$98-SUM($U$98:U98)-SUM($V$98:V98)</f>
        <v>#REF!</v>
      </c>
    </row>
    <row r="99" spans="13:24" ht="17.25" customHeight="1">
      <c r="M99" s="352" t="e">
        <f>+M98</f>
        <v>#REF!</v>
      </c>
      <c r="N99" s="353" t="e">
        <f>N98</f>
        <v>#REF!</v>
      </c>
      <c r="O99" s="354"/>
      <c r="P99" s="355" t="e">
        <f>IF(OR(O99&gt;=N99,O99=""),0,N99-O99)</f>
        <v>#REF!</v>
      </c>
      <c r="Q99" s="355"/>
      <c r="R99" s="356">
        <f t="shared" si="6" ref="R99:S109">+R98</f>
        <v>0</v>
      </c>
      <c r="S99" s="357">
        <f t="shared" si="6"/>
        <v>0</v>
      </c>
      <c r="T99" s="358" t="e">
        <f t="shared" si="5"/>
        <v>#REF!</v>
      </c>
      <c r="U99" s="359" t="e">
        <f>X98/(1+S99)^P99</f>
        <v>#REF!</v>
      </c>
      <c r="V99" s="360" t="e">
        <f t="shared" si="1"/>
        <v>#REF!</v>
      </c>
      <c r="W99" s="360" t="e">
        <f t="shared" si="2"/>
        <v>#REF!</v>
      </c>
      <c r="X99" s="360" t="e">
        <f>$Q$98-SUM($U$98:U99)-SUM($V$98:V99)</f>
        <v>#REF!</v>
      </c>
    </row>
    <row r="100" spans="13:24" ht="17.25" customHeight="1">
      <c r="M100" s="352" t="e">
        <f>+M99</f>
        <v>#REF!</v>
      </c>
      <c r="N100" s="353" t="e">
        <f>N99</f>
        <v>#REF!</v>
      </c>
      <c r="O100" s="393"/>
      <c r="P100" s="355" t="e">
        <f>IF(OR(O100&gt;=N100,O100=""),0,N100-O100)</f>
        <v>#REF!</v>
      </c>
      <c r="Q100" s="355"/>
      <c r="R100" s="356">
        <f t="shared" si="6"/>
        <v>0</v>
      </c>
      <c r="S100" s="357">
        <f t="shared" si="6"/>
        <v>0</v>
      </c>
      <c r="T100" s="358" t="e">
        <f t="shared" si="5"/>
        <v>#REF!</v>
      </c>
      <c r="U100" s="359" t="e">
        <f>X99/(1+S100)^P100</f>
        <v>#REF!</v>
      </c>
      <c r="V100" s="360" t="e">
        <f t="shared" si="1"/>
        <v>#REF!</v>
      </c>
      <c r="W100" s="360" t="e">
        <f t="shared" si="2"/>
        <v>#REF!</v>
      </c>
      <c r="X100" s="360" t="e">
        <f>$Q$98-SUM($U$98:U100)-SUM($V$98:V100)</f>
        <v>#REF!</v>
      </c>
    </row>
    <row r="101" spans="13:24" ht="17.25" customHeight="1">
      <c r="M101" s="352" t="e">
        <f>+M100</f>
        <v>#REF!</v>
      </c>
      <c r="N101" s="353" t="e">
        <f>N100</f>
        <v>#REF!</v>
      </c>
      <c r="O101" s="393"/>
      <c r="P101" s="355" t="e">
        <f>IF(OR(O101&gt;=N101,O101=""),0,N101-O101)</f>
        <v>#REF!</v>
      </c>
      <c r="Q101" s="355"/>
      <c r="R101" s="366">
        <f t="shared" si="6"/>
        <v>0</v>
      </c>
      <c r="S101" s="357">
        <f t="shared" si="6"/>
        <v>0</v>
      </c>
      <c r="T101" s="358" t="e">
        <f t="shared" si="5"/>
        <v>#REF!</v>
      </c>
      <c r="U101" s="359" t="e">
        <f>X100/(1+S101)^P101</f>
        <v>#REF!</v>
      </c>
      <c r="V101" s="369" t="e">
        <f t="shared" si="1"/>
        <v>#REF!</v>
      </c>
      <c r="W101" s="369" t="e">
        <f t="shared" si="2"/>
        <v>#REF!</v>
      </c>
      <c r="X101" s="369" t="e">
        <f>$Q$98-SUM($U$98:U101)-SUM($V$98:V101)</f>
        <v>#REF!</v>
      </c>
    </row>
    <row r="102" spans="13:24" ht="17.25" customHeight="1">
      <c r="M102" s="370" t="e">
        <f>+#REF!</f>
        <v>#REF!</v>
      </c>
      <c r="N102" s="371" t="e">
        <f>#REF!</f>
        <v>#REF!</v>
      </c>
      <c r="O102" s="397"/>
      <c r="P102" s="372" t="e">
        <f t="shared" si="7" ref="P102:P109">IF(OR(O102&gt;=N102,O102=""),0,N102-O102)</f>
        <v>#REF!</v>
      </c>
      <c r="Q102" s="372" t="e">
        <f>#REF!</f>
        <v>#REF!</v>
      </c>
      <c r="R102" s="381">
        <f t="shared" si="6"/>
        <v>0</v>
      </c>
      <c r="S102" s="374">
        <f t="shared" si="6"/>
        <v>0</v>
      </c>
      <c r="T102" s="398" t="e">
        <f t="shared" si="5"/>
        <v>#REF!</v>
      </c>
      <c r="U102" s="399">
        <v>1000000000</v>
      </c>
      <c r="V102" s="392" t="e">
        <f t="shared" si="1"/>
        <v>#REF!</v>
      </c>
      <c r="W102" s="392" t="e">
        <f t="shared" si="2"/>
        <v>#REF!</v>
      </c>
      <c r="X102" s="392" t="e">
        <f>$Q$102-SUM($U$102:U102)-SUM($V$102:V102)</f>
        <v>#REF!</v>
      </c>
    </row>
    <row r="103" spans="13:24" ht="17.25" customHeight="1">
      <c r="M103" s="378" t="e">
        <f>+M102</f>
        <v>#REF!</v>
      </c>
      <c r="N103" s="379" t="e">
        <f>#REF!</f>
        <v>#REF!</v>
      </c>
      <c r="O103" s="354"/>
      <c r="P103" s="380" t="e">
        <f t="shared" si="7"/>
        <v>#REF!</v>
      </c>
      <c r="Q103" s="380"/>
      <c r="R103" s="381">
        <f t="shared" si="6"/>
        <v>0</v>
      </c>
      <c r="S103" s="382">
        <f t="shared" si="6"/>
        <v>0</v>
      </c>
      <c r="T103" s="400" t="e">
        <f t="shared" si="5"/>
        <v>#REF!</v>
      </c>
      <c r="U103" s="359" t="e">
        <f>X102/(1+S103)^P103</f>
        <v>#REF!</v>
      </c>
      <c r="V103" s="376" t="e">
        <f t="shared" si="1"/>
        <v>#REF!</v>
      </c>
      <c r="W103" s="376" t="e">
        <f t="shared" si="2"/>
        <v>#REF!</v>
      </c>
      <c r="X103" s="376" t="e">
        <f>$Q$102-SUM($U$102:U103)-SUM($V$102:V103)</f>
        <v>#REF!</v>
      </c>
    </row>
    <row r="104" spans="13:24" ht="17.25" customHeight="1">
      <c r="M104" s="378" t="e">
        <f>+M103</f>
        <v>#REF!</v>
      </c>
      <c r="N104" s="379" t="e">
        <f>#REF!</f>
        <v>#REF!</v>
      </c>
      <c r="O104" s="393"/>
      <c r="P104" s="380" t="e">
        <f t="shared" si="7"/>
        <v>#REF!</v>
      </c>
      <c r="Q104" s="380"/>
      <c r="R104" s="381">
        <f t="shared" si="6"/>
        <v>0</v>
      </c>
      <c r="S104" s="382">
        <f t="shared" si="6"/>
        <v>0</v>
      </c>
      <c r="T104" s="400" t="e">
        <f t="shared" si="5"/>
        <v>#REF!</v>
      </c>
      <c r="U104" s="359" t="e">
        <f>X103/(1+S104)^P104</f>
        <v>#REF!</v>
      </c>
      <c r="V104" s="376" t="e">
        <f t="shared" si="1"/>
        <v>#REF!</v>
      </c>
      <c r="W104" s="376" t="e">
        <f t="shared" si="2"/>
        <v>#REF!</v>
      </c>
      <c r="X104" s="376" t="e">
        <f>$Q$102-SUM($U$102:U104)-SUM($V$102:V104)</f>
        <v>#REF!</v>
      </c>
    </row>
    <row r="105" spans="13:24" ht="17.25" customHeight="1">
      <c r="M105" s="401" t="e">
        <f>+M104</f>
        <v>#REF!</v>
      </c>
      <c r="N105" s="394" t="e">
        <f>#REF!</f>
        <v>#REF!</v>
      </c>
      <c r="O105" s="395"/>
      <c r="P105" s="384" t="e">
        <f t="shared" si="7"/>
        <v>#REF!</v>
      </c>
      <c r="Q105" s="384"/>
      <c r="R105" s="385">
        <f t="shared" si="6"/>
        <v>0</v>
      </c>
      <c r="S105" s="382">
        <f t="shared" si="6"/>
        <v>0</v>
      </c>
      <c r="T105" s="400" t="e">
        <f t="shared" si="5"/>
        <v>#REF!</v>
      </c>
      <c r="U105" s="359" t="e">
        <f>X104/(1+S105)^P105</f>
        <v>#REF!</v>
      </c>
      <c r="V105" s="396" t="e">
        <f t="shared" si="1"/>
        <v>#REF!</v>
      </c>
      <c r="W105" s="396" t="e">
        <f t="shared" si="2"/>
        <v>#REF!</v>
      </c>
      <c r="X105" s="376" t="e">
        <f>$Q$102-SUM($U$102:U105)-SUM($V$102:V105)</f>
        <v>#REF!</v>
      </c>
    </row>
    <row r="106" spans="13:24" ht="17.25" customHeight="1">
      <c r="M106" s="342" t="str">
        <f>+B54</f>
        <v>Lần 5 Theo thông báo nhận bàn giao nhà</v>
      </c>
      <c r="N106" s="343">
        <f>$E$54</f>
        <v>45657</v>
      </c>
      <c r="O106" s="397"/>
      <c r="P106" s="345">
        <f t="shared" si="7"/>
        <v>0</v>
      </c>
      <c r="Q106" s="345">
        <f>+F54</f>
        <v>1794538682</v>
      </c>
      <c r="R106" s="388">
        <f t="shared" si="6"/>
        <v>0</v>
      </c>
      <c r="S106" s="347">
        <f t="shared" si="6"/>
        <v>0</v>
      </c>
      <c r="T106" s="402">
        <f t="shared" si="5"/>
        <v>0</v>
      </c>
      <c r="U106" s="399">
        <v>1000000000</v>
      </c>
      <c r="V106" s="360">
        <f t="shared" si="1"/>
        <v>0</v>
      </c>
      <c r="W106" s="360">
        <f t="shared" si="2"/>
        <v>1000000000</v>
      </c>
      <c r="X106" s="350">
        <f>$Q$106-SUM($U$106:U106)-SUM($V$106:V106)</f>
        <v>794538682</v>
      </c>
    </row>
    <row r="107" spans="13:24" ht="17.25" customHeight="1">
      <c r="M107" s="352" t="str">
        <f>+M106</f>
        <v>Lần 5 Theo thông báo nhận bàn giao nhà</v>
      </c>
      <c r="N107" s="353">
        <f>$E$54</f>
        <v>45657</v>
      </c>
      <c r="O107" s="354"/>
      <c r="P107" s="355">
        <f t="shared" si="7"/>
        <v>0</v>
      </c>
      <c r="Q107" s="355"/>
      <c r="R107" s="356">
        <f t="shared" si="6"/>
        <v>0</v>
      </c>
      <c r="S107" s="357">
        <f t="shared" si="6"/>
        <v>0</v>
      </c>
      <c r="T107" s="403">
        <f t="shared" si="5"/>
        <v>0</v>
      </c>
      <c r="U107" s="359">
        <f>X106/(1+S107)^P107</f>
        <v>794538682</v>
      </c>
      <c r="V107" s="360">
        <f t="shared" si="1"/>
        <v>0</v>
      </c>
      <c r="W107" s="360">
        <f t="shared" si="2"/>
        <v>794538682</v>
      </c>
      <c r="X107" s="360">
        <f>$Q$106-SUM($U$106:U107)-SUM($V$106:V107)</f>
        <v>0</v>
      </c>
    </row>
    <row r="108" spans="13:24" ht="17.25" customHeight="1">
      <c r="M108" s="352" t="str">
        <f>+M107</f>
        <v>Lần 5 Theo thông báo nhận bàn giao nhà</v>
      </c>
      <c r="N108" s="353">
        <f>$E$54</f>
        <v>45657</v>
      </c>
      <c r="O108" s="393"/>
      <c r="P108" s="355">
        <f t="shared" si="7"/>
        <v>0</v>
      </c>
      <c r="Q108" s="355"/>
      <c r="R108" s="356">
        <f t="shared" si="6"/>
        <v>0</v>
      </c>
      <c r="S108" s="357">
        <f t="shared" si="6"/>
        <v>0</v>
      </c>
      <c r="T108" s="403">
        <f t="shared" si="5"/>
        <v>0</v>
      </c>
      <c r="U108" s="359">
        <f>X107/(1+S108)^P108</f>
        <v>0</v>
      </c>
      <c r="V108" s="360">
        <f t="shared" si="1"/>
        <v>0</v>
      </c>
      <c r="W108" s="360">
        <f t="shared" si="2"/>
        <v>0</v>
      </c>
      <c r="X108" s="360">
        <f>$Q$106-SUM($U$106:U108)-SUM($V$106:V108)</f>
        <v>0</v>
      </c>
    </row>
    <row r="109" spans="13:24" ht="17.25" customHeight="1">
      <c r="M109" s="404" t="str">
        <f>+M108</f>
        <v>Lần 5 Theo thông báo nhận bàn giao nhà</v>
      </c>
      <c r="N109" s="363">
        <f>$E$54</f>
        <v>45657</v>
      </c>
      <c r="O109" s="395"/>
      <c r="P109" s="365">
        <f t="shared" si="7"/>
        <v>0</v>
      </c>
      <c r="Q109" s="365"/>
      <c r="R109" s="366">
        <f t="shared" si="6"/>
        <v>0</v>
      </c>
      <c r="S109" s="367">
        <f t="shared" si="6"/>
        <v>0</v>
      </c>
      <c r="T109" s="405">
        <f t="shared" si="5"/>
        <v>0</v>
      </c>
      <c r="U109" s="359">
        <f>X108/(1+S109)^P109</f>
        <v>0</v>
      </c>
      <c r="V109" s="360">
        <f t="shared" si="1"/>
        <v>0</v>
      </c>
      <c r="W109" s="360">
        <f t="shared" si="2"/>
        <v>0</v>
      </c>
      <c r="X109" s="369">
        <f>$Q$106-SUM($U$106:U109)-SUM($V$106:V109)</f>
        <v>0</v>
      </c>
    </row>
    <row r="110" spans="13:24" ht="17.25" customHeight="1">
      <c r="M110" s="406" t="s">
        <v>13</v>
      </c>
      <c r="N110" s="407"/>
      <c r="O110" s="407"/>
      <c r="P110" s="408"/>
      <c r="Q110" s="408" t="e">
        <f>SUM(Q81:Q109)</f>
        <v>#REF!</v>
      </c>
      <c r="R110" s="408"/>
      <c r="S110" s="409"/>
      <c r="T110" s="410" t="e">
        <f>SUM(T81:T109)</f>
        <v>#REF!</v>
      </c>
      <c r="U110" s="410" t="e">
        <f>SUM(U81:U109)</f>
        <v>#REF!</v>
      </c>
      <c r="V110" s="410" t="e">
        <f>SUM(V81:V109)</f>
        <v>#REF!</v>
      </c>
      <c r="W110" s="410" t="e">
        <f>SUM(W81:W109)</f>
        <v>#REF!</v>
      </c>
      <c r="X110" s="410" t="e">
        <f>SUM(X81:X109)</f>
        <v>#REF!</v>
      </c>
    </row>
    <row r="111" spans="13:23" ht="17.25" customHeight="1">
      <c r="M111" s="305"/>
      <c r="N111" s="411"/>
      <c r="O111" s="412"/>
      <c r="P111" s="413"/>
      <c r="Q111" s="414" t="e">
        <f>ROUND(Q110,0)=ROUND(F29*0.95+F30,0)</f>
        <v>#REF!</v>
      </c>
      <c r="R111" s="415"/>
      <c r="W111" s="109" t="e">
        <f>V110=F31+F34</f>
        <v>#REF!</v>
      </c>
    </row>
    <row r="112" spans="13:19" ht="17.25" customHeight="1">
      <c r="M112" s="100"/>
      <c r="N112" s="102"/>
      <c r="O112" s="103"/>
      <c r="R112" s="164"/>
      <c r="S112" s="161"/>
    </row>
    <row r="113" spans="13:21" ht="17.25" customHeight="1">
      <c r="M113" s="99" t="s">
        <v>63</v>
      </c>
      <c r="N113" s="416"/>
      <c r="O113" s="416"/>
      <c r="P113" s="417"/>
      <c r="Q113" s="418"/>
      <c r="R113" s="418"/>
      <c r="S113" s="419">
        <v>0.12</v>
      </c>
      <c r="T113" s="420"/>
      <c r="U113" s="125"/>
    </row>
    <row r="114" spans="13:21" ht="41.4">
      <c r="M114" s="421" t="s">
        <v>15</v>
      </c>
      <c r="N114" s="422" t="s">
        <v>16</v>
      </c>
      <c r="O114" s="422" t="s">
        <v>8</v>
      </c>
      <c r="P114" s="423" t="s">
        <v>17</v>
      </c>
      <c r="Q114" s="423" t="s">
        <v>50</v>
      </c>
      <c r="R114" s="423" t="s">
        <v>18</v>
      </c>
      <c r="S114" s="421" t="s">
        <v>62</v>
      </c>
      <c r="T114" s="421" t="s">
        <v>20</v>
      </c>
      <c r="U114" s="424" t="s">
        <v>49</v>
      </c>
    </row>
    <row r="115" spans="13:21" ht="41.4">
      <c r="M115" s="425" t="str">
        <f>+B51</f>
        <v>Lần 2 - TTĐC đảm bảo HĐMB-5% giá trị nhà ở chưa VAT</v>
      </c>
      <c r="N115" s="426">
        <f>$E$55</f>
        <v>45838</v>
      </c>
      <c r="O115" s="427">
        <f>+E51</f>
        <v>45549</v>
      </c>
      <c r="P115" s="428">
        <f>IF(OR(O115&gt;=N115,O115=""),0,N115-O115)</f>
        <v>289</v>
      </c>
      <c r="Q115" s="428">
        <f>+F51</f>
        <v>328721888</v>
      </c>
      <c r="R115" s="429">
        <f>Q115</f>
        <v>328721888</v>
      </c>
      <c r="S115" s="430">
        <f>S113</f>
        <v>0.12</v>
      </c>
      <c r="T115" s="431">
        <f>S115/365</f>
        <v>0.00032876712328767124</v>
      </c>
      <c r="U115" s="432">
        <f>R115*T115*P115</f>
        <v>31233082.399561644</v>
      </c>
    </row>
  </sheetData>
  <sheetProtection autoFilter="0"/>
  <protectedRanges>
    <protectedRange sqref="F11:F12 F26 F14:F15 U7 I47 F18" name="Range1"/>
    <protectedRange sqref="Q86:R109 Q82:Q85 O82:O109" name="Range1_2"/>
    <protectedRange sqref="F23:F24" name="Range1_1"/>
    <protectedRange sqref="AB58:AC58 Z58 AC50:AC51 AB52:AC55 Z50:Z55" name="Range1_2_1_1"/>
    <protectedRange sqref="F21" name="Range1_1_1"/>
    <protectedRange sqref="F25" name="Range1_1_2"/>
    <protectedRange sqref="F22" name="Range1_1_3"/>
  </protectedRanges>
  <mergeCells count="42">
    <mergeCell ref="A89:F90"/>
    <mergeCell ref="B65:C65"/>
    <mergeCell ref="B67:C67"/>
    <mergeCell ref="B68:C68"/>
    <mergeCell ref="B71:C71"/>
    <mergeCell ref="B72:C72"/>
    <mergeCell ref="B73:C73"/>
    <mergeCell ref="B74:C74"/>
    <mergeCell ref="B75:C75"/>
    <mergeCell ref="B76:C76"/>
    <mergeCell ref="B77:C77"/>
    <mergeCell ref="B78:C78"/>
    <mergeCell ref="B64:C64"/>
    <mergeCell ref="B52:C52"/>
    <mergeCell ref="R52:S52"/>
    <mergeCell ref="B53:C53"/>
    <mergeCell ref="B55:C55"/>
    <mergeCell ref="B56:C56"/>
    <mergeCell ref="B59:C59"/>
    <mergeCell ref="B60:C60"/>
    <mergeCell ref="B61:C61"/>
    <mergeCell ref="B62:C62"/>
    <mergeCell ref="B63:C63"/>
    <mergeCell ref="B51:C51"/>
    <mergeCell ref="G8:H8"/>
    <mergeCell ref="G9:H9"/>
    <mergeCell ref="D10:E10"/>
    <mergeCell ref="G20:H20"/>
    <mergeCell ref="B21:C21"/>
    <mergeCell ref="D21:E21"/>
    <mergeCell ref="G21:H21"/>
    <mergeCell ref="G22:H22"/>
    <mergeCell ref="B47:C47"/>
    <mergeCell ref="B48:C48"/>
    <mergeCell ref="B49:C49"/>
    <mergeCell ref="B50:C50"/>
    <mergeCell ref="G7:H7"/>
    <mergeCell ref="A3:F3"/>
    <mergeCell ref="A4:F4"/>
    <mergeCell ref="A5:F5"/>
    <mergeCell ref="C6:D6"/>
    <mergeCell ref="C7:D7"/>
  </mergeCells>
  <conditionalFormatting sqref="E69:E74 E76:E78">
    <cfRule type="expression" priority="69" dxfId="309">
      <formula>PTG_CSBH04!#REF!=1</formula>
    </cfRule>
  </conditionalFormatting>
  <conditionalFormatting sqref="F46">
    <cfRule type="cellIs" priority="88" dxfId="309" operator="equal">
      <formula>"KIỂM TRA LẠI"</formula>
    </cfRule>
  </conditionalFormatting>
  <conditionalFormatting sqref="F58">
    <cfRule type="cellIs" priority="70" dxfId="309" operator="equal">
      <formula>"KIỂM TRA LẠI"</formula>
    </cfRule>
  </conditionalFormatting>
  <conditionalFormatting sqref="G27">
    <cfRule type="cellIs" priority="83" dxfId="309" operator="equal">
      <formula>"KIỂM TRA LẠI"</formula>
    </cfRule>
  </conditionalFormatting>
  <conditionalFormatting sqref="L36:L37 Y44:AC45 M54:R59 M60:Q65 P86:P97">
    <cfRule type="expression" priority="85" dxfId="309">
      <formula>PTG_CSBH04!#REF!=1</formula>
    </cfRule>
  </conditionalFormatting>
  <conditionalFormatting sqref="M61:M65">
    <cfRule type="expression" priority="34" dxfId="309">
      <formula>PTG_CSBH04!#REF!=1</formula>
    </cfRule>
  </conditionalFormatting>
  <conditionalFormatting sqref="M86:N86 M87:O89 M90:N90 M91:O93 M94:N94 M95:O97">
    <cfRule type="expression" priority="86" dxfId="309">
      <formula>PTG_CSBH04!#REF!=1</formula>
    </cfRule>
  </conditionalFormatting>
  <conditionalFormatting sqref="M98:N99 M100:O102 M103:N103 M104:O106 M107:N107 M108:O109">
    <cfRule type="expression" priority="13" dxfId="309">
      <formula>PTG_CSBH04!#REF!=1</formula>
    </cfRule>
  </conditionalFormatting>
  <conditionalFormatting sqref="M115:N115">
    <cfRule type="expression" priority="67" dxfId="309">
      <formula>PTG_CSBH04!#REF!=1</formula>
    </cfRule>
  </conditionalFormatting>
  <conditionalFormatting sqref="M81:R81">
    <cfRule type="expression" priority="48" dxfId="309">
      <formula>PTG_CSBH04!#REF!=1</formula>
    </cfRule>
  </conditionalFormatting>
  <conditionalFormatting sqref="M114:S114 P115:S115">
    <cfRule type="expression" priority="68" dxfId="309">
      <formula>PTG_CSBH04!#REF!=1</formula>
    </cfRule>
  </conditionalFormatting>
  <conditionalFormatting sqref="N61:O65">
    <cfRule type="expression" priority="37" dxfId="309">
      <formula>PTG_CSBH04!#REF!=1</formula>
    </cfRule>
  </conditionalFormatting>
  <conditionalFormatting sqref="O86">
    <cfRule type="expression" priority="79" dxfId="309">
      <formula>PTG_CSBH04!#REF!=1</formula>
    </cfRule>
  </conditionalFormatting>
  <conditionalFormatting sqref="O90">
    <cfRule type="expression" priority="78" dxfId="309">
      <formula>PTG_CSBH04!#REF!=1</formula>
    </cfRule>
  </conditionalFormatting>
  <conditionalFormatting sqref="O94">
    <cfRule type="expression" priority="77" dxfId="309">
      <formula>PTG_CSBH04!#REF!=1</formula>
    </cfRule>
  </conditionalFormatting>
  <conditionalFormatting sqref="O98">
    <cfRule type="expression" priority="9" dxfId="309">
      <formula>PTG_CSBH04!#REF!=1</formula>
    </cfRule>
  </conditionalFormatting>
  <conditionalFormatting sqref="O99">
    <cfRule type="expression" priority="3" dxfId="309">
      <formula>PTG_CSBH04!#REF!=1</formula>
    </cfRule>
  </conditionalFormatting>
  <conditionalFormatting sqref="O103">
    <cfRule type="expression" priority="2" dxfId="309">
      <formula>PTG_CSBH04!#REF!=1</formula>
    </cfRule>
  </conditionalFormatting>
  <conditionalFormatting sqref="O107">
    <cfRule type="expression" priority="1" dxfId="309">
      <formula>PTG_CSBH04!#REF!=1</formula>
    </cfRule>
  </conditionalFormatting>
  <conditionalFormatting sqref="O115">
    <cfRule type="expression" priority="66" dxfId="309">
      <formula>PTG_CSBH04!#REF!=1</formula>
    </cfRule>
  </conditionalFormatting>
  <conditionalFormatting sqref="P61:P65">
    <cfRule type="expression" priority="62" dxfId="309">
      <formula>PTG_CSBH04!#REF!=1</formula>
    </cfRule>
  </conditionalFormatting>
  <conditionalFormatting sqref="P98:P109">
    <cfRule type="expression" priority="12" dxfId="309">
      <formula>PTG_CSBH04!#REF!=1</formula>
    </cfRule>
  </conditionalFormatting>
  <conditionalFormatting sqref="Q61:Q65">
    <cfRule type="expression" priority="64" dxfId="309">
      <formula>PTG_CSBH04!#REF!=1</formula>
    </cfRule>
  </conditionalFormatting>
  <conditionalFormatting sqref="Q80">
    <cfRule type="expression" priority="4" dxfId="309">
      <formula>PTG_CSBH04!#REF!=1</formula>
    </cfRule>
  </conditionalFormatting>
  <conditionalFormatting sqref="Q86">
    <cfRule type="expression" priority="72" dxfId="309">
      <formula>PTG_CSBH04!#REF!=1</formula>
    </cfRule>
  </conditionalFormatting>
  <conditionalFormatting sqref="Q87:Q89 Q91:Q93 Q95:Q97">
    <cfRule type="expression" priority="84" dxfId="309">
      <formula>PTG_CSBH04!#REF!=1</formula>
    </cfRule>
  </conditionalFormatting>
  <conditionalFormatting sqref="Q90">
    <cfRule type="expression" priority="71" dxfId="309">
      <formula>PTG_CSBH04!#REF!=1</formula>
    </cfRule>
  </conditionalFormatting>
  <conditionalFormatting sqref="Q94">
    <cfRule type="expression" priority="47" dxfId="309">
      <formula>PTG_CSBH04!#REF!=1</formula>
    </cfRule>
  </conditionalFormatting>
  <conditionalFormatting sqref="Q98">
    <cfRule type="expression" priority="8" dxfId="309">
      <formula>PTG_CSBH04!#REF!=1</formula>
    </cfRule>
  </conditionalFormatting>
  <conditionalFormatting sqref="Q99:Q101 Q103:R109">
    <cfRule type="expression" priority="11" dxfId="309">
      <formula>PTG_CSBH04!#REF!=1</formula>
    </cfRule>
  </conditionalFormatting>
  <conditionalFormatting sqref="Q102">
    <cfRule type="expression" priority="7" dxfId="309">
      <formula>PTG_CSBH04!#REF!=1</formula>
    </cfRule>
  </conditionalFormatting>
  <conditionalFormatting sqref="R86:R89">
    <cfRule type="expression" priority="82" dxfId="309">
      <formula>PTG_CSBH04!#REF!=1</formula>
    </cfRule>
  </conditionalFormatting>
  <conditionalFormatting sqref="R90:R93">
    <cfRule type="expression" priority="81" dxfId="309">
      <formula>PTG_CSBH04!#REF!=1</formula>
    </cfRule>
  </conditionalFormatting>
  <conditionalFormatting sqref="R94:R97">
    <cfRule type="expression" priority="80" dxfId="309">
      <formula>PTG_CSBH04!#REF!=1</formula>
    </cfRule>
  </conditionalFormatting>
  <conditionalFormatting sqref="R98:R102">
    <cfRule type="expression" priority="10" dxfId="309">
      <formula>PTG_CSBH04!#REF!=1</formula>
    </cfRule>
  </conditionalFormatting>
  <conditionalFormatting sqref="U7 W45:W46 H47:I47 H56 A57:C57 E57 G57 A69:C74 A75 A76:B77 A78:C78 M80:P80 R80 M82:Q85">
    <cfRule type="expression" priority="87" dxfId="309">
      <formula>PTG_CSBH04!#REF!=1</formula>
    </cfRule>
  </conditionalFormatting>
  <conditionalFormatting sqref="U80:X80">
    <cfRule type="expression" priority="6" dxfId="309">
      <formula>PTG_CSBH04!#REF!=1</formula>
    </cfRule>
  </conditionalFormatting>
  <conditionalFormatting sqref="U81:X81">
    <cfRule type="expression" priority="5" dxfId="309">
      <formula>PTG_CSBH04!#REF!=1</formula>
    </cfRule>
  </conditionalFormatting>
  <conditionalFormatting sqref="X44:X53">
    <cfRule type="expression" priority="21" dxfId="309">
      <formula>PTG_CSBH04!#REF!=1</formula>
    </cfRule>
  </conditionalFormatting>
  <conditionalFormatting sqref="X49:Z49 X52:Z52">
    <cfRule type="expression" priority="65" dxfId="309">
      <formula>PTG_CSBH04!#REF!=1</formula>
    </cfRule>
  </conditionalFormatting>
  <conditionalFormatting sqref="X58:Z58">
    <cfRule type="expression" priority="76" dxfId="309">
      <formula>PTG_CSBH04!#REF!=1</formula>
    </cfRule>
  </conditionalFormatting>
  <conditionalFormatting sqref="X55:AA58">
    <cfRule type="expression" priority="39" dxfId="309">
      <formula>PTG_CSBH04!#REF!=1</formula>
    </cfRule>
  </conditionalFormatting>
  <conditionalFormatting sqref="Y50:Y53">
    <cfRule type="expression" priority="14" dxfId="309">
      <formula>PTG_CSBH04!#REF!=1</formula>
    </cfRule>
  </conditionalFormatting>
  <conditionalFormatting sqref="Y53">
    <cfRule type="expression" priority="15" dxfId="309">
      <formula>PTG_CSBH04!#REF!=1</formula>
    </cfRule>
  </conditionalFormatting>
  <conditionalFormatting sqref="Y54 R82:R85">
    <cfRule type="expression" priority="53" dxfId="309">
      <formula>PTG_CSBH04!#REF!=1</formula>
    </cfRule>
  </conditionalFormatting>
  <conditionalFormatting sqref="Y48:Z48">
    <cfRule type="expression" priority="54" dxfId="309">
      <formula>PTG_CSBH04!#REF!=1</formula>
    </cfRule>
  </conditionalFormatting>
  <conditionalFormatting sqref="Y50:Z51">
    <cfRule type="expression" priority="46" dxfId="309">
      <formula>PTG_CSBH04!#REF!=1</formula>
    </cfRule>
  </conditionalFormatting>
  <conditionalFormatting sqref="Y52:Z52 X54:Z54">
    <cfRule type="expression" priority="60" dxfId="309">
      <formula>PTG_CSBH04!#REF!=1</formula>
    </cfRule>
  </conditionalFormatting>
  <conditionalFormatting sqref="Y44:AA49">
    <cfRule type="expression" priority="20" dxfId="309">
      <formula>PTG_CSBH04!#REF!=1</formula>
    </cfRule>
  </conditionalFormatting>
  <conditionalFormatting sqref="Z46">
    <cfRule type="expression" priority="18" dxfId="309">
      <formula>PTG_CSBH04!#REF!=1</formula>
    </cfRule>
  </conditionalFormatting>
  <conditionalFormatting sqref="Z50:Z51">
    <cfRule type="expression" priority="23" dxfId="309">
      <formula>PTG_CSBH04!#REF!=1</formula>
    </cfRule>
  </conditionalFormatting>
  <conditionalFormatting sqref="Z53">
    <cfRule type="expression" priority="56" dxfId="309">
      <formula>PTG_CSBH04!#REF!=1</formula>
    </cfRule>
  </conditionalFormatting>
  <conditionalFormatting sqref="Z54">
    <cfRule type="expression" priority="55" dxfId="309">
      <formula>PTG_CSBH04!#REF!=1</formula>
    </cfRule>
  </conditionalFormatting>
  <conditionalFormatting sqref="AA50:AA52">
    <cfRule type="expression" priority="44" dxfId="309">
      <formula>PTG_CSBH04!#REF!=1</formula>
    </cfRule>
  </conditionalFormatting>
  <conditionalFormatting sqref="AA50:AA54">
    <cfRule type="expression" priority="24" dxfId="309">
      <formula>PTG_CSBH04!#REF!=1</formula>
    </cfRule>
  </conditionalFormatting>
  <conditionalFormatting sqref="AB44:AB52">
    <cfRule type="expression" priority="19" dxfId="309">
      <formula>PTG_CSBH04!#REF!=1</formula>
    </cfRule>
  </conditionalFormatting>
  <conditionalFormatting sqref="AB50:AB54">
    <cfRule type="expression" priority="22" dxfId="309">
      <formula>PTG_CSBH04!#REF!=1</formula>
    </cfRule>
  </conditionalFormatting>
  <conditionalFormatting sqref="AB55:AB58">
    <cfRule type="expression" priority="38" dxfId="309">
      <formula>PTG_CSBH04!#REF!=1</formula>
    </cfRule>
  </conditionalFormatting>
  <conditionalFormatting sqref="AC44:AC52">
    <cfRule type="expression" priority="30" dxfId="309">
      <formula>PTG_CSBH04!#REF!=1</formula>
    </cfRule>
  </conditionalFormatting>
  <conditionalFormatting sqref="AC50:AC54">
    <cfRule type="expression" priority="25" dxfId="309">
      <formula>PTG_CSBH04!#REF!=1</formula>
    </cfRule>
  </conditionalFormatting>
  <conditionalFormatting sqref="AC55:AC58">
    <cfRule type="expression" priority="40" dxfId="309">
      <formula>PTG_CSBH04!#REF!=1</formula>
    </cfRule>
  </conditionalFormatting>
  <dataValidations count="11">
    <dataValidation type="list" allowBlank="1" showInputMessage="1" showErrorMessage="1" sqref="IV1:JC2 SR1:SY2 ACN1:ACU2 AMJ1:AMQ2 AWF1:AWM2 BGB1:BGI2 BPX1:BQE2 BZT1:CAA2 CJP1:CJW2 CTL1:CTS2 DDH1:DDO2 DND1:DNK2 DWZ1:DXG2 EGV1:EHC2 EQR1:EQY2 FAN1:FAU2 FKJ1:FKQ2 FUF1:FUM2 GEB1:GEI2 GNX1:GOE2 GXT1:GYA2 HHP1:HHW2 HRL1:HRS2 IBH1:IBO2 ILD1:ILK2 IUZ1:IVG2 JEV1:JFC2 JOR1:JOY2 JYN1:JYU2 KIJ1:KIQ2 KSF1:KSM2 LCB1:LCI2 LLX1:LME2 LVT1:LWA2 MFP1:MFW2 MPL1:MPS2 MZH1:MZO2 NJD1:NJK2 NSZ1:NTG2 OCV1:ODC2 OMR1:OMY2 OWN1:OWU2 PGJ1:PGQ2 PQF1:PQM2 QAB1:QAI2 QJX1:QKE2 QTT1:QUA2 RDP1:RDW2 RNL1:RNS2 RXH1:RXO2 SHD1:SHK2 SQZ1:SRG2 TAV1:TBC2 TKR1:TKY2 TUN1:TUU2 UEJ1:UEQ2 UOF1:UOM2 UYB1:UYI2 VHX1:VIE2 VRT1:VSA2 WBP1:WBW2 WLL1:WLS2 WVH1:WVO2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B65504:E65504 A65507 F65512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B131040:E131040 A131043 F131048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B196576:E196576 A196579 F196584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B262112:E262112 A262115 F262120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B327648:E327648 A327651 F327656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B393184:E393184 A393187 F393192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B458720:E458720 A458723 F458728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B524256:E524256 A524259 F524264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B589792:E589792 A589795 F589800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B655328:E655328 A655331 F655336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B720864:E720864 A720867 F720872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B786400:E786400 A786403 F786408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B851936:E851936 A851939 F851944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B917472:E917472 A917475 F917480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formula1>$P$3:$P$7</formula1>
    </dataValidation>
    <dataValidation type="list" allowBlank="1" showInputMessage="1" showErrorMessage="1" sqref="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WVH982999:WVO982999 B983008:E983008 A983011 F983016">
      <formula1>$P$3:$P$7</formula1>
    </dataValidation>
    <dataValidation type="list" allowBlank="1" showInputMessage="1" showErrorMessage="1" sqref="F8">
      <formula1>$M$8:$M$22</formula1>
    </dataValidation>
    <dataValidation type="list" allowBlank="1" showInputMessage="1" showErrorMessage="1" sqref="F10">
      <formula1>$I$6:$I$9</formula1>
    </dataValidation>
    <dataValidation type="list" allowBlank="1" showInputMessage="1" showErrorMessage="1" sqref="F21">
      <formula1>$I$10:$I$11</formula1>
    </dataValidation>
    <dataValidation type="list" allowBlank="1" showInputMessage="1" showErrorMessage="1" sqref="F9">
      <formula1>"Cá nhân, Tổ chức"</formula1>
    </dataValidation>
    <dataValidation allowBlank="1" showInputMessage="1" showErrorMessage="1" sqref="JD65525:JD65562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WVP983029:WVP983066"/>
    <dataValidation allowBlank="1" showInputMessage="1" showErrorMessage="1" prompt="Số tiền" sqref="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WVS983024:WVS983025"/>
    <dataValidation allowBlank="1" showInputMessage="1" showErrorMessage="1" prompt="Ngày cần kiểm tra" sqref="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WVT983024"/>
    <dataValidation allowBlank="1" showInputMessage="1" showErrorMessage="1" promptTitle="Ô dữ liệu" prompt="CẤM XÓA" sqref="JF65525:JF65563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WVR983029:WVR983067"/>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WVT983025"/>
  </dataValidations>
  <printOptions horizontalCentered="1"/>
  <pageMargins left="0.31496062992126" right="0.15748031496063" top="0.393700787401575" bottom="0.78740157480315" header="0.15748031496063" footer="0.31496062992126"/>
  <pageSetup orientation="portrait" paperSize="9" scale="70" r:id="rId2"/>
  <headerFooter>
    <oddFooter>&amp;C&amp;G</oddFooter>
  </headerFooter>
  <legacyDrawingHF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8b77084-35e0-4537-ab08-91b29fc51773}">
  <sheetPr codeName="">
    <tabColor rgb="FFFFFF00"/>
  </sheetPr>
  <dimension ref="A1:AM115"/>
  <sheetViews>
    <sheetView showGridLines="0" workbookViewId="0" topLeftCell="A10">
      <selection pane="topLeft" activeCell="B50" sqref="B50:C50"/>
    </sheetView>
  </sheetViews>
  <sheetFormatPr defaultColWidth="9.14285714285714" defaultRowHeight="13.8"/>
  <cols>
    <col min="1" max="1" width="6" style="100" customWidth="1"/>
    <col min="2" max="2" width="24.5714285714286" style="100" customWidth="1"/>
    <col min="3" max="3" width="34.7142857142857" style="100" customWidth="1"/>
    <col min="4" max="4" width="10.7142857142857" style="100" customWidth="1"/>
    <col min="5" max="5" width="19" style="100" customWidth="1"/>
    <col min="6" max="7" width="21.2857142857143" style="100" customWidth="1"/>
    <col min="8" max="8" width="18.7142857142857" style="100" customWidth="1"/>
    <col min="9" max="9" width="16.7142857142857" style="100" customWidth="1"/>
    <col min="10" max="10" width="29.4285714285714" style="100" customWidth="1"/>
    <col min="11" max="11" width="12.4285714285714" style="100" customWidth="1"/>
    <col min="12" max="12" width="17.7142857142857" style="100" customWidth="1"/>
    <col min="13" max="13" width="26.7142857142857" style="102" customWidth="1"/>
    <col min="14" max="14" width="17" style="103" customWidth="1"/>
    <col min="15" max="15" width="15.5714285714286" style="100" customWidth="1"/>
    <col min="16" max="16" width="16.4285714285714" style="100" customWidth="1"/>
    <col min="17" max="17" width="19.4285714285714" style="100" customWidth="1"/>
    <col min="18" max="18" width="15.2857142857143" style="161" customWidth="1"/>
    <col min="19" max="19" width="16.2857142857143" style="100" customWidth="1"/>
    <col min="20" max="20" width="23.2857142857143" style="100" customWidth="1"/>
    <col min="21" max="21" width="17.7142857142857" style="100" customWidth="1"/>
    <col min="22" max="22" width="17.2857142857143" style="100" customWidth="1"/>
    <col min="23" max="23" width="19" style="100" customWidth="1"/>
    <col min="24" max="24" width="16.5714285714286" style="100" customWidth="1"/>
    <col min="25" max="25" width="20.7142857142857" style="100" customWidth="1"/>
    <col min="26" max="255" width="8.71428571428571" style="100"/>
    <col min="256" max="256" width="9.71428571428571" style="100" customWidth="1"/>
    <col min="257" max="257" width="16" style="100" customWidth="1"/>
    <col min="258" max="258" width="17.5714285714286" style="100" customWidth="1"/>
    <col min="259" max="259" width="16.2857142857143" style="100" customWidth="1"/>
    <col min="260" max="260" width="6.28571428571429" style="100" customWidth="1"/>
    <col min="261" max="261" width="17.2857142857143" style="100" customWidth="1"/>
    <col min="262" max="262" width="15.7142857142857" style="100" customWidth="1"/>
    <col min="263" max="263" width="13.2857142857143" style="100" customWidth="1"/>
    <col min="264" max="264" width="6.28571428571429" style="100" customWidth="1"/>
    <col min="265" max="265" width="8.28571428571429" style="100" customWidth="1"/>
    <col min="266" max="266" width="17" style="100" customWidth="1"/>
    <col min="267" max="267" width="16.5714285714286" style="100" customWidth="1"/>
    <col min="268" max="268" width="15.5714285714286" style="100" customWidth="1"/>
    <col min="269" max="269" width="17" style="100" customWidth="1"/>
    <col min="270" max="270" width="16.5714285714286" style="100" customWidth="1"/>
    <col min="271" max="271" width="15.5714285714286" style="100" customWidth="1"/>
    <col min="272" max="272" width="0" style="100" hidden="1" customWidth="1"/>
    <col min="273" max="276" width="8" style="100" customWidth="1"/>
    <col min="277" max="511" width="8.71428571428571" style="100"/>
    <col min="512" max="512" width="9.71428571428571" style="100" customWidth="1"/>
    <col min="513" max="513" width="16" style="100" customWidth="1"/>
    <col min="514" max="514" width="17.5714285714286" style="100" customWidth="1"/>
    <col min="515" max="515" width="16.2857142857143" style="100" customWidth="1"/>
    <col min="516" max="516" width="6.28571428571429" style="100" customWidth="1"/>
    <col min="517" max="517" width="17.2857142857143" style="100" customWidth="1"/>
    <col min="518" max="518" width="15.7142857142857" style="100" customWidth="1"/>
    <col min="519" max="519" width="13.2857142857143" style="100" customWidth="1"/>
    <col min="520" max="520" width="6.28571428571429" style="100" customWidth="1"/>
    <col min="521" max="521" width="8.28571428571429" style="100" customWidth="1"/>
    <col min="522" max="522" width="17" style="100" customWidth="1"/>
    <col min="523" max="523" width="16.5714285714286" style="100" customWidth="1"/>
    <col min="524" max="524" width="15.5714285714286" style="100" customWidth="1"/>
    <col min="525" max="525" width="17" style="100" customWidth="1"/>
    <col min="526" max="526" width="16.5714285714286" style="100" customWidth="1"/>
    <col min="527" max="527" width="15.5714285714286" style="100" customWidth="1"/>
    <col min="528" max="528" width="0" style="100" hidden="1" customWidth="1"/>
    <col min="529" max="532" width="8" style="100" customWidth="1"/>
    <col min="533" max="767" width="8.71428571428571" style="100"/>
    <col min="768" max="768" width="9.71428571428571" style="100" customWidth="1"/>
    <col min="769" max="769" width="16" style="100" customWidth="1"/>
    <col min="770" max="770" width="17.5714285714286" style="100" customWidth="1"/>
    <col min="771" max="771" width="16.2857142857143" style="100" customWidth="1"/>
    <col min="772" max="772" width="6.28571428571429" style="100" customWidth="1"/>
    <col min="773" max="773" width="17.2857142857143" style="100" customWidth="1"/>
    <col min="774" max="774" width="15.7142857142857" style="100" customWidth="1"/>
    <col min="775" max="775" width="13.2857142857143" style="100" customWidth="1"/>
    <col min="776" max="776" width="6.28571428571429" style="100" customWidth="1"/>
    <col min="777" max="777" width="8.28571428571429" style="100" customWidth="1"/>
    <col min="778" max="778" width="17" style="100" customWidth="1"/>
    <col min="779" max="779" width="16.5714285714286" style="100" customWidth="1"/>
    <col min="780" max="780" width="15.5714285714286" style="100" customWidth="1"/>
    <col min="781" max="781" width="17" style="100" customWidth="1"/>
    <col min="782" max="782" width="16.5714285714286" style="100" customWidth="1"/>
    <col min="783" max="783" width="15.5714285714286" style="100" customWidth="1"/>
    <col min="784" max="784" width="0" style="100" hidden="1" customWidth="1"/>
    <col min="785" max="788" width="8" style="100" customWidth="1"/>
    <col min="789" max="1023" width="8.71428571428571" style="100"/>
    <col min="1024" max="1024" width="9.71428571428571" style="100" customWidth="1"/>
    <col min="1025" max="1025" width="16" style="100" customWidth="1"/>
    <col min="1026" max="1026" width="17.5714285714286" style="100" customWidth="1"/>
    <col min="1027" max="1027" width="16.2857142857143" style="100" customWidth="1"/>
    <col min="1028" max="1028" width="6.28571428571429" style="100" customWidth="1"/>
    <col min="1029" max="1029" width="17.2857142857143" style="100" customWidth="1"/>
    <col min="1030" max="1030" width="15.7142857142857" style="100" customWidth="1"/>
    <col min="1031" max="1031" width="13.2857142857143" style="100" customWidth="1"/>
    <col min="1032" max="1032" width="6.28571428571429" style="100" customWidth="1"/>
    <col min="1033" max="1033" width="8.28571428571429" style="100" customWidth="1"/>
    <col min="1034" max="1034" width="17" style="100" customWidth="1"/>
    <col min="1035" max="1035" width="16.5714285714286" style="100" customWidth="1"/>
    <col min="1036" max="1036" width="15.5714285714286" style="100" customWidth="1"/>
    <col min="1037" max="1037" width="17" style="100" customWidth="1"/>
    <col min="1038" max="1038" width="16.5714285714286" style="100" customWidth="1"/>
    <col min="1039" max="1039" width="15.5714285714286" style="100" customWidth="1"/>
    <col min="1040" max="1040" width="0" style="100" hidden="1" customWidth="1"/>
    <col min="1041" max="1044" width="8" style="100" customWidth="1"/>
    <col min="1045" max="1279" width="8.71428571428571" style="100"/>
    <col min="1280" max="1280" width="9.71428571428571" style="100" customWidth="1"/>
    <col min="1281" max="1281" width="16" style="100" customWidth="1"/>
    <col min="1282" max="1282" width="17.5714285714286" style="100" customWidth="1"/>
    <col min="1283" max="1283" width="16.2857142857143" style="100" customWidth="1"/>
    <col min="1284" max="1284" width="6.28571428571429" style="100" customWidth="1"/>
    <col min="1285" max="1285" width="17.2857142857143" style="100" customWidth="1"/>
    <col min="1286" max="1286" width="15.7142857142857" style="100" customWidth="1"/>
    <col min="1287" max="1287" width="13.2857142857143" style="100" customWidth="1"/>
    <col min="1288" max="1288" width="6.28571428571429" style="100" customWidth="1"/>
    <col min="1289" max="1289" width="8.28571428571429" style="100" customWidth="1"/>
    <col min="1290" max="1290" width="17" style="100" customWidth="1"/>
    <col min="1291" max="1291" width="16.5714285714286" style="100" customWidth="1"/>
    <col min="1292" max="1292" width="15.5714285714286" style="100" customWidth="1"/>
    <col min="1293" max="1293" width="17" style="100" customWidth="1"/>
    <col min="1294" max="1294" width="16.5714285714286" style="100" customWidth="1"/>
    <col min="1295" max="1295" width="15.5714285714286" style="100" customWidth="1"/>
    <col min="1296" max="1296" width="0" style="100" hidden="1" customWidth="1"/>
    <col min="1297" max="1300" width="8" style="100" customWidth="1"/>
    <col min="1301" max="1535" width="8.71428571428571" style="100"/>
    <col min="1536" max="1536" width="9.71428571428571" style="100" customWidth="1"/>
    <col min="1537" max="1537" width="16" style="100" customWidth="1"/>
    <col min="1538" max="1538" width="17.5714285714286" style="100" customWidth="1"/>
    <col min="1539" max="1539" width="16.2857142857143" style="100" customWidth="1"/>
    <col min="1540" max="1540" width="6.28571428571429" style="100" customWidth="1"/>
    <col min="1541" max="1541" width="17.2857142857143" style="100" customWidth="1"/>
    <col min="1542" max="1542" width="15.7142857142857" style="100" customWidth="1"/>
    <col min="1543" max="1543" width="13.2857142857143" style="100" customWidth="1"/>
    <col min="1544" max="1544" width="6.28571428571429" style="100" customWidth="1"/>
    <col min="1545" max="1545" width="8.28571428571429" style="100" customWidth="1"/>
    <col min="1546" max="1546" width="17" style="100" customWidth="1"/>
    <col min="1547" max="1547" width="16.5714285714286" style="100" customWidth="1"/>
    <col min="1548" max="1548" width="15.5714285714286" style="100" customWidth="1"/>
    <col min="1549" max="1549" width="17" style="100" customWidth="1"/>
    <col min="1550" max="1550" width="16.5714285714286" style="100" customWidth="1"/>
    <col min="1551" max="1551" width="15.5714285714286" style="100" customWidth="1"/>
    <col min="1552" max="1552" width="0" style="100" hidden="1" customWidth="1"/>
    <col min="1553" max="1556" width="8" style="100" customWidth="1"/>
    <col min="1557" max="1791" width="8.71428571428571" style="100"/>
    <col min="1792" max="1792" width="9.71428571428571" style="100" customWidth="1"/>
    <col min="1793" max="1793" width="16" style="100" customWidth="1"/>
    <col min="1794" max="1794" width="17.5714285714286" style="100" customWidth="1"/>
    <col min="1795" max="1795" width="16.2857142857143" style="100" customWidth="1"/>
    <col min="1796" max="1796" width="6.28571428571429" style="100" customWidth="1"/>
    <col min="1797" max="1797" width="17.2857142857143" style="100" customWidth="1"/>
    <col min="1798" max="1798" width="15.7142857142857" style="100" customWidth="1"/>
    <col min="1799" max="1799" width="13.2857142857143" style="100" customWidth="1"/>
    <col min="1800" max="1800" width="6.28571428571429" style="100" customWidth="1"/>
    <col min="1801" max="1801" width="8.28571428571429" style="100" customWidth="1"/>
    <col min="1802" max="1802" width="17" style="100" customWidth="1"/>
    <col min="1803" max="1803" width="16.5714285714286" style="100" customWidth="1"/>
    <col min="1804" max="1804" width="15.5714285714286" style="100" customWidth="1"/>
    <col min="1805" max="1805" width="17" style="100" customWidth="1"/>
    <col min="1806" max="1806" width="16.5714285714286" style="100" customWidth="1"/>
    <col min="1807" max="1807" width="15.5714285714286" style="100" customWidth="1"/>
    <col min="1808" max="1808" width="0" style="100" hidden="1" customWidth="1"/>
    <col min="1809" max="1812" width="8" style="100" customWidth="1"/>
    <col min="1813" max="2047" width="8.71428571428571" style="100"/>
    <col min="2048" max="2048" width="9.71428571428571" style="100" customWidth="1"/>
    <col min="2049" max="2049" width="16" style="100" customWidth="1"/>
    <col min="2050" max="2050" width="17.5714285714286" style="100" customWidth="1"/>
    <col min="2051" max="2051" width="16.2857142857143" style="100" customWidth="1"/>
    <col min="2052" max="2052" width="6.28571428571429" style="100" customWidth="1"/>
    <col min="2053" max="2053" width="17.2857142857143" style="100" customWidth="1"/>
    <col min="2054" max="2054" width="15.7142857142857" style="100" customWidth="1"/>
    <col min="2055" max="2055" width="13.2857142857143" style="100" customWidth="1"/>
    <col min="2056" max="2056" width="6.28571428571429" style="100" customWidth="1"/>
    <col min="2057" max="2057" width="8.28571428571429" style="100" customWidth="1"/>
    <col min="2058" max="2058" width="17" style="100" customWidth="1"/>
    <col min="2059" max="2059" width="16.5714285714286" style="100" customWidth="1"/>
    <col min="2060" max="2060" width="15.5714285714286" style="100" customWidth="1"/>
    <col min="2061" max="2061" width="17" style="100" customWidth="1"/>
    <col min="2062" max="2062" width="16.5714285714286" style="100" customWidth="1"/>
    <col min="2063" max="2063" width="15.5714285714286" style="100" customWidth="1"/>
    <col min="2064" max="2064" width="0" style="100" hidden="1" customWidth="1"/>
    <col min="2065" max="2068" width="8" style="100" customWidth="1"/>
    <col min="2069" max="2303" width="8.71428571428571" style="100"/>
    <col min="2304" max="2304" width="9.71428571428571" style="100" customWidth="1"/>
    <col min="2305" max="2305" width="16" style="100" customWidth="1"/>
    <col min="2306" max="2306" width="17.5714285714286" style="100" customWidth="1"/>
    <col min="2307" max="2307" width="16.2857142857143" style="100" customWidth="1"/>
    <col min="2308" max="2308" width="6.28571428571429" style="100" customWidth="1"/>
    <col min="2309" max="2309" width="17.2857142857143" style="100" customWidth="1"/>
    <col min="2310" max="2310" width="15.7142857142857" style="100" customWidth="1"/>
    <col min="2311" max="2311" width="13.2857142857143" style="100" customWidth="1"/>
    <col min="2312" max="2312" width="6.28571428571429" style="100" customWidth="1"/>
    <col min="2313" max="2313" width="8.28571428571429" style="100" customWidth="1"/>
    <col min="2314" max="2314" width="17" style="100" customWidth="1"/>
    <col min="2315" max="2315" width="16.5714285714286" style="100" customWidth="1"/>
    <col min="2316" max="2316" width="15.5714285714286" style="100" customWidth="1"/>
    <col min="2317" max="2317" width="17" style="100" customWidth="1"/>
    <col min="2318" max="2318" width="16.5714285714286" style="100" customWidth="1"/>
    <col min="2319" max="2319" width="15.5714285714286" style="100" customWidth="1"/>
    <col min="2320" max="2320" width="0" style="100" hidden="1" customWidth="1"/>
    <col min="2321" max="2324" width="8" style="100" customWidth="1"/>
    <col min="2325" max="2559" width="8.71428571428571" style="100"/>
    <col min="2560" max="2560" width="9.71428571428571" style="100" customWidth="1"/>
    <col min="2561" max="2561" width="16" style="100" customWidth="1"/>
    <col min="2562" max="2562" width="17.5714285714286" style="100" customWidth="1"/>
    <col min="2563" max="2563" width="16.2857142857143" style="100" customWidth="1"/>
    <col min="2564" max="2564" width="6.28571428571429" style="100" customWidth="1"/>
    <col min="2565" max="2565" width="17.2857142857143" style="100" customWidth="1"/>
    <col min="2566" max="2566" width="15.7142857142857" style="100" customWidth="1"/>
    <col min="2567" max="2567" width="13.2857142857143" style="100" customWidth="1"/>
    <col min="2568" max="2568" width="6.28571428571429" style="100" customWidth="1"/>
    <col min="2569" max="2569" width="8.28571428571429" style="100" customWidth="1"/>
    <col min="2570" max="2570" width="17" style="100" customWidth="1"/>
    <col min="2571" max="2571" width="16.5714285714286" style="100" customWidth="1"/>
    <col min="2572" max="2572" width="15.5714285714286" style="100" customWidth="1"/>
    <col min="2573" max="2573" width="17" style="100" customWidth="1"/>
    <col min="2574" max="2574" width="16.5714285714286" style="100" customWidth="1"/>
    <col min="2575" max="2575" width="15.5714285714286" style="100" customWidth="1"/>
    <col min="2576" max="2576" width="0" style="100" hidden="1" customWidth="1"/>
    <col min="2577" max="2580" width="8" style="100" customWidth="1"/>
    <col min="2581" max="2815" width="8.71428571428571" style="100"/>
    <col min="2816" max="2816" width="9.71428571428571" style="100" customWidth="1"/>
    <col min="2817" max="2817" width="16" style="100" customWidth="1"/>
    <col min="2818" max="2818" width="17.5714285714286" style="100" customWidth="1"/>
    <col min="2819" max="2819" width="16.2857142857143" style="100" customWidth="1"/>
    <col min="2820" max="2820" width="6.28571428571429" style="100" customWidth="1"/>
    <col min="2821" max="2821" width="17.2857142857143" style="100" customWidth="1"/>
    <col min="2822" max="2822" width="15.7142857142857" style="100" customWidth="1"/>
    <col min="2823" max="2823" width="13.2857142857143" style="100" customWidth="1"/>
    <col min="2824" max="2824" width="6.28571428571429" style="100" customWidth="1"/>
    <col min="2825" max="2825" width="8.28571428571429" style="100" customWidth="1"/>
    <col min="2826" max="2826" width="17" style="100" customWidth="1"/>
    <col min="2827" max="2827" width="16.5714285714286" style="100" customWidth="1"/>
    <col min="2828" max="2828" width="15.5714285714286" style="100" customWidth="1"/>
    <col min="2829" max="2829" width="17" style="100" customWidth="1"/>
    <col min="2830" max="2830" width="16.5714285714286" style="100" customWidth="1"/>
    <col min="2831" max="2831" width="15.5714285714286" style="100" customWidth="1"/>
    <col min="2832" max="2832" width="0" style="100" hidden="1" customWidth="1"/>
    <col min="2833" max="2836" width="8" style="100" customWidth="1"/>
    <col min="2837" max="3071" width="8.71428571428571" style="100"/>
    <col min="3072" max="3072" width="9.71428571428571" style="100" customWidth="1"/>
    <col min="3073" max="3073" width="16" style="100" customWidth="1"/>
    <col min="3074" max="3074" width="17.5714285714286" style="100" customWidth="1"/>
    <col min="3075" max="3075" width="16.2857142857143" style="100" customWidth="1"/>
    <col min="3076" max="3076" width="6.28571428571429" style="100" customWidth="1"/>
    <col min="3077" max="3077" width="17.2857142857143" style="100" customWidth="1"/>
    <col min="3078" max="3078" width="15.7142857142857" style="100" customWidth="1"/>
    <col min="3079" max="3079" width="13.2857142857143" style="100" customWidth="1"/>
    <col min="3080" max="3080" width="6.28571428571429" style="100" customWidth="1"/>
    <col min="3081" max="3081" width="8.28571428571429" style="100" customWidth="1"/>
    <col min="3082" max="3082" width="17" style="100" customWidth="1"/>
    <col min="3083" max="3083" width="16.5714285714286" style="100" customWidth="1"/>
    <col min="3084" max="3084" width="15.5714285714286" style="100" customWidth="1"/>
    <col min="3085" max="3085" width="17" style="100" customWidth="1"/>
    <col min="3086" max="3086" width="16.5714285714286" style="100" customWidth="1"/>
    <col min="3087" max="3087" width="15.5714285714286" style="100" customWidth="1"/>
    <col min="3088" max="3088" width="0" style="100" hidden="1" customWidth="1"/>
    <col min="3089" max="3092" width="8" style="100" customWidth="1"/>
    <col min="3093" max="3327" width="8.71428571428571" style="100"/>
    <col min="3328" max="3328" width="9.71428571428571" style="100" customWidth="1"/>
    <col min="3329" max="3329" width="16" style="100" customWidth="1"/>
    <col min="3330" max="3330" width="17.5714285714286" style="100" customWidth="1"/>
    <col min="3331" max="3331" width="16.2857142857143" style="100" customWidth="1"/>
    <col min="3332" max="3332" width="6.28571428571429" style="100" customWidth="1"/>
    <col min="3333" max="3333" width="17.2857142857143" style="100" customWidth="1"/>
    <col min="3334" max="3334" width="15.7142857142857" style="100" customWidth="1"/>
    <col min="3335" max="3335" width="13.2857142857143" style="100" customWidth="1"/>
    <col min="3336" max="3336" width="6.28571428571429" style="100" customWidth="1"/>
    <col min="3337" max="3337" width="8.28571428571429" style="100" customWidth="1"/>
    <col min="3338" max="3338" width="17" style="100" customWidth="1"/>
    <col min="3339" max="3339" width="16.5714285714286" style="100" customWidth="1"/>
    <col min="3340" max="3340" width="15.5714285714286" style="100" customWidth="1"/>
    <col min="3341" max="3341" width="17" style="100" customWidth="1"/>
    <col min="3342" max="3342" width="16.5714285714286" style="100" customWidth="1"/>
    <col min="3343" max="3343" width="15.5714285714286" style="100" customWidth="1"/>
    <col min="3344" max="3344" width="0" style="100" hidden="1" customWidth="1"/>
    <col min="3345" max="3348" width="8" style="100" customWidth="1"/>
    <col min="3349" max="3583" width="8.71428571428571" style="100"/>
    <col min="3584" max="3584" width="9.71428571428571" style="100" customWidth="1"/>
    <col min="3585" max="3585" width="16" style="100" customWidth="1"/>
    <col min="3586" max="3586" width="17.5714285714286" style="100" customWidth="1"/>
    <col min="3587" max="3587" width="16.2857142857143" style="100" customWidth="1"/>
    <col min="3588" max="3588" width="6.28571428571429" style="100" customWidth="1"/>
    <col min="3589" max="3589" width="17.2857142857143" style="100" customWidth="1"/>
    <col min="3590" max="3590" width="15.7142857142857" style="100" customWidth="1"/>
    <col min="3591" max="3591" width="13.2857142857143" style="100" customWidth="1"/>
    <col min="3592" max="3592" width="6.28571428571429" style="100" customWidth="1"/>
    <col min="3593" max="3593" width="8.28571428571429" style="100" customWidth="1"/>
    <col min="3594" max="3594" width="17" style="100" customWidth="1"/>
    <col min="3595" max="3595" width="16.5714285714286" style="100" customWidth="1"/>
    <col min="3596" max="3596" width="15.5714285714286" style="100" customWidth="1"/>
    <col min="3597" max="3597" width="17" style="100" customWidth="1"/>
    <col min="3598" max="3598" width="16.5714285714286" style="100" customWidth="1"/>
    <col min="3599" max="3599" width="15.5714285714286" style="100" customWidth="1"/>
    <col min="3600" max="3600" width="0" style="100" hidden="1" customWidth="1"/>
    <col min="3601" max="3604" width="8" style="100" customWidth="1"/>
    <col min="3605" max="3839" width="8.71428571428571" style="100"/>
    <col min="3840" max="3840" width="9.71428571428571" style="100" customWidth="1"/>
    <col min="3841" max="3841" width="16" style="100" customWidth="1"/>
    <col min="3842" max="3842" width="17.5714285714286" style="100" customWidth="1"/>
    <col min="3843" max="3843" width="16.2857142857143" style="100" customWidth="1"/>
    <col min="3844" max="3844" width="6.28571428571429" style="100" customWidth="1"/>
    <col min="3845" max="3845" width="17.2857142857143" style="100" customWidth="1"/>
    <col min="3846" max="3846" width="15.7142857142857" style="100" customWidth="1"/>
    <col min="3847" max="3847" width="13.2857142857143" style="100" customWidth="1"/>
    <col min="3848" max="3848" width="6.28571428571429" style="100" customWidth="1"/>
    <col min="3849" max="3849" width="8.28571428571429" style="100" customWidth="1"/>
    <col min="3850" max="3850" width="17" style="100" customWidth="1"/>
    <col min="3851" max="3851" width="16.5714285714286" style="100" customWidth="1"/>
    <col min="3852" max="3852" width="15.5714285714286" style="100" customWidth="1"/>
    <col min="3853" max="3853" width="17" style="100" customWidth="1"/>
    <col min="3854" max="3854" width="16.5714285714286" style="100" customWidth="1"/>
    <col min="3855" max="3855" width="15.5714285714286" style="100" customWidth="1"/>
    <col min="3856" max="3856" width="0" style="100" hidden="1" customWidth="1"/>
    <col min="3857" max="3860" width="8" style="100" customWidth="1"/>
    <col min="3861" max="4095" width="8.71428571428571" style="100"/>
    <col min="4096" max="4096" width="9.71428571428571" style="100" customWidth="1"/>
    <col min="4097" max="4097" width="16" style="100" customWidth="1"/>
    <col min="4098" max="4098" width="17.5714285714286" style="100" customWidth="1"/>
    <col min="4099" max="4099" width="16.2857142857143" style="100" customWidth="1"/>
    <col min="4100" max="4100" width="6.28571428571429" style="100" customWidth="1"/>
    <col min="4101" max="4101" width="17.2857142857143" style="100" customWidth="1"/>
    <col min="4102" max="4102" width="15.7142857142857" style="100" customWidth="1"/>
    <col min="4103" max="4103" width="13.2857142857143" style="100" customWidth="1"/>
    <col min="4104" max="4104" width="6.28571428571429" style="100" customWidth="1"/>
    <col min="4105" max="4105" width="8.28571428571429" style="100" customWidth="1"/>
    <col min="4106" max="4106" width="17" style="100" customWidth="1"/>
    <col min="4107" max="4107" width="16.5714285714286" style="100" customWidth="1"/>
    <col min="4108" max="4108" width="15.5714285714286" style="100" customWidth="1"/>
    <col min="4109" max="4109" width="17" style="100" customWidth="1"/>
    <col min="4110" max="4110" width="16.5714285714286" style="100" customWidth="1"/>
    <col min="4111" max="4111" width="15.5714285714286" style="100" customWidth="1"/>
    <col min="4112" max="4112" width="0" style="100" hidden="1" customWidth="1"/>
    <col min="4113" max="4116" width="8" style="100" customWidth="1"/>
    <col min="4117" max="4351" width="8.71428571428571" style="100"/>
    <col min="4352" max="4352" width="9.71428571428571" style="100" customWidth="1"/>
    <col min="4353" max="4353" width="16" style="100" customWidth="1"/>
    <col min="4354" max="4354" width="17.5714285714286" style="100" customWidth="1"/>
    <col min="4355" max="4355" width="16.2857142857143" style="100" customWidth="1"/>
    <col min="4356" max="4356" width="6.28571428571429" style="100" customWidth="1"/>
    <col min="4357" max="4357" width="17.2857142857143" style="100" customWidth="1"/>
    <col min="4358" max="4358" width="15.7142857142857" style="100" customWidth="1"/>
    <col min="4359" max="4359" width="13.2857142857143" style="100" customWidth="1"/>
    <col min="4360" max="4360" width="6.28571428571429" style="100" customWidth="1"/>
    <col min="4361" max="4361" width="8.28571428571429" style="100" customWidth="1"/>
    <col min="4362" max="4362" width="17" style="100" customWidth="1"/>
    <col min="4363" max="4363" width="16.5714285714286" style="100" customWidth="1"/>
    <col min="4364" max="4364" width="15.5714285714286" style="100" customWidth="1"/>
    <col min="4365" max="4365" width="17" style="100" customWidth="1"/>
    <col min="4366" max="4366" width="16.5714285714286" style="100" customWidth="1"/>
    <col min="4367" max="4367" width="15.5714285714286" style="100" customWidth="1"/>
    <col min="4368" max="4368" width="0" style="100" hidden="1" customWidth="1"/>
    <col min="4369" max="4372" width="8" style="100" customWidth="1"/>
    <col min="4373" max="4607" width="8.71428571428571" style="100"/>
    <col min="4608" max="4608" width="9.71428571428571" style="100" customWidth="1"/>
    <col min="4609" max="4609" width="16" style="100" customWidth="1"/>
    <col min="4610" max="4610" width="17.5714285714286" style="100" customWidth="1"/>
    <col min="4611" max="4611" width="16.2857142857143" style="100" customWidth="1"/>
    <col min="4612" max="4612" width="6.28571428571429" style="100" customWidth="1"/>
    <col min="4613" max="4613" width="17.2857142857143" style="100" customWidth="1"/>
    <col min="4614" max="4614" width="15.7142857142857" style="100" customWidth="1"/>
    <col min="4615" max="4615" width="13.2857142857143" style="100" customWidth="1"/>
    <col min="4616" max="4616" width="6.28571428571429" style="100" customWidth="1"/>
    <col min="4617" max="4617" width="8.28571428571429" style="100" customWidth="1"/>
    <col min="4618" max="4618" width="17" style="100" customWidth="1"/>
    <col min="4619" max="4619" width="16.5714285714286" style="100" customWidth="1"/>
    <col min="4620" max="4620" width="15.5714285714286" style="100" customWidth="1"/>
    <col min="4621" max="4621" width="17" style="100" customWidth="1"/>
    <col min="4622" max="4622" width="16.5714285714286" style="100" customWidth="1"/>
    <col min="4623" max="4623" width="15.5714285714286" style="100" customWidth="1"/>
    <col min="4624" max="4624" width="0" style="100" hidden="1" customWidth="1"/>
    <col min="4625" max="4628" width="8" style="100" customWidth="1"/>
    <col min="4629" max="4863" width="8.71428571428571" style="100"/>
    <col min="4864" max="4864" width="9.71428571428571" style="100" customWidth="1"/>
    <col min="4865" max="4865" width="16" style="100" customWidth="1"/>
    <col min="4866" max="4866" width="17.5714285714286" style="100" customWidth="1"/>
    <col min="4867" max="4867" width="16.2857142857143" style="100" customWidth="1"/>
    <col min="4868" max="4868" width="6.28571428571429" style="100" customWidth="1"/>
    <col min="4869" max="4869" width="17.2857142857143" style="100" customWidth="1"/>
    <col min="4870" max="4870" width="15.7142857142857" style="100" customWidth="1"/>
    <col min="4871" max="4871" width="13.2857142857143" style="100" customWidth="1"/>
    <col min="4872" max="4872" width="6.28571428571429" style="100" customWidth="1"/>
    <col min="4873" max="4873" width="8.28571428571429" style="100" customWidth="1"/>
    <col min="4874" max="4874" width="17" style="100" customWidth="1"/>
    <col min="4875" max="4875" width="16.5714285714286" style="100" customWidth="1"/>
    <col min="4876" max="4876" width="15.5714285714286" style="100" customWidth="1"/>
    <col min="4877" max="4877" width="17" style="100" customWidth="1"/>
    <col min="4878" max="4878" width="16.5714285714286" style="100" customWidth="1"/>
    <col min="4879" max="4879" width="15.5714285714286" style="100" customWidth="1"/>
    <col min="4880" max="4880" width="0" style="100" hidden="1" customWidth="1"/>
    <col min="4881" max="4884" width="8" style="100" customWidth="1"/>
    <col min="4885" max="5119" width="8.71428571428571" style="100"/>
    <col min="5120" max="5120" width="9.71428571428571" style="100" customWidth="1"/>
    <col min="5121" max="5121" width="16" style="100" customWidth="1"/>
    <col min="5122" max="5122" width="17.5714285714286" style="100" customWidth="1"/>
    <col min="5123" max="5123" width="16.2857142857143" style="100" customWidth="1"/>
    <col min="5124" max="5124" width="6.28571428571429" style="100" customWidth="1"/>
    <col min="5125" max="5125" width="17.2857142857143" style="100" customWidth="1"/>
    <col min="5126" max="5126" width="15.7142857142857" style="100" customWidth="1"/>
    <col min="5127" max="5127" width="13.2857142857143" style="100" customWidth="1"/>
    <col min="5128" max="5128" width="6.28571428571429" style="100" customWidth="1"/>
    <col min="5129" max="5129" width="8.28571428571429" style="100" customWidth="1"/>
    <col min="5130" max="5130" width="17" style="100" customWidth="1"/>
    <col min="5131" max="5131" width="16.5714285714286" style="100" customWidth="1"/>
    <col min="5132" max="5132" width="15.5714285714286" style="100" customWidth="1"/>
    <col min="5133" max="5133" width="17" style="100" customWidth="1"/>
    <col min="5134" max="5134" width="16.5714285714286" style="100" customWidth="1"/>
    <col min="5135" max="5135" width="15.5714285714286" style="100" customWidth="1"/>
    <col min="5136" max="5136" width="0" style="100" hidden="1" customWidth="1"/>
    <col min="5137" max="5140" width="8" style="100" customWidth="1"/>
    <col min="5141" max="5375" width="8.71428571428571" style="100"/>
    <col min="5376" max="5376" width="9.71428571428571" style="100" customWidth="1"/>
    <col min="5377" max="5377" width="16" style="100" customWidth="1"/>
    <col min="5378" max="5378" width="17.5714285714286" style="100" customWidth="1"/>
    <col min="5379" max="5379" width="16.2857142857143" style="100" customWidth="1"/>
    <col min="5380" max="5380" width="6.28571428571429" style="100" customWidth="1"/>
    <col min="5381" max="5381" width="17.2857142857143" style="100" customWidth="1"/>
    <col min="5382" max="5382" width="15.7142857142857" style="100" customWidth="1"/>
    <col min="5383" max="5383" width="13.2857142857143" style="100" customWidth="1"/>
    <col min="5384" max="5384" width="6.28571428571429" style="100" customWidth="1"/>
    <col min="5385" max="5385" width="8.28571428571429" style="100" customWidth="1"/>
    <col min="5386" max="5386" width="17" style="100" customWidth="1"/>
    <col min="5387" max="5387" width="16.5714285714286" style="100" customWidth="1"/>
    <col min="5388" max="5388" width="15.5714285714286" style="100" customWidth="1"/>
    <col min="5389" max="5389" width="17" style="100" customWidth="1"/>
    <col min="5390" max="5390" width="16.5714285714286" style="100" customWidth="1"/>
    <col min="5391" max="5391" width="15.5714285714286" style="100" customWidth="1"/>
    <col min="5392" max="5392" width="0" style="100" hidden="1" customWidth="1"/>
    <col min="5393" max="5396" width="8" style="100" customWidth="1"/>
    <col min="5397" max="5631" width="8.71428571428571" style="100"/>
    <col min="5632" max="5632" width="9.71428571428571" style="100" customWidth="1"/>
    <col min="5633" max="5633" width="16" style="100" customWidth="1"/>
    <col min="5634" max="5634" width="17.5714285714286" style="100" customWidth="1"/>
    <col min="5635" max="5635" width="16.2857142857143" style="100" customWidth="1"/>
    <col min="5636" max="5636" width="6.28571428571429" style="100" customWidth="1"/>
    <col min="5637" max="5637" width="17.2857142857143" style="100" customWidth="1"/>
    <col min="5638" max="5638" width="15.7142857142857" style="100" customWidth="1"/>
    <col min="5639" max="5639" width="13.2857142857143" style="100" customWidth="1"/>
    <col min="5640" max="5640" width="6.28571428571429" style="100" customWidth="1"/>
    <col min="5641" max="5641" width="8.28571428571429" style="100" customWidth="1"/>
    <col min="5642" max="5642" width="17" style="100" customWidth="1"/>
    <col min="5643" max="5643" width="16.5714285714286" style="100" customWidth="1"/>
    <col min="5644" max="5644" width="15.5714285714286" style="100" customWidth="1"/>
    <col min="5645" max="5645" width="17" style="100" customWidth="1"/>
    <col min="5646" max="5646" width="16.5714285714286" style="100" customWidth="1"/>
    <col min="5647" max="5647" width="15.5714285714286" style="100" customWidth="1"/>
    <col min="5648" max="5648" width="0" style="100" hidden="1" customWidth="1"/>
    <col min="5649" max="5652" width="8" style="100" customWidth="1"/>
    <col min="5653" max="5887" width="8.71428571428571" style="100"/>
    <col min="5888" max="5888" width="9.71428571428571" style="100" customWidth="1"/>
    <col min="5889" max="5889" width="16" style="100" customWidth="1"/>
    <col min="5890" max="5890" width="17.5714285714286" style="100" customWidth="1"/>
    <col min="5891" max="5891" width="16.2857142857143" style="100" customWidth="1"/>
    <col min="5892" max="5892" width="6.28571428571429" style="100" customWidth="1"/>
    <col min="5893" max="5893" width="17.2857142857143" style="100" customWidth="1"/>
    <col min="5894" max="5894" width="15.7142857142857" style="100" customWidth="1"/>
    <col min="5895" max="5895" width="13.2857142857143" style="100" customWidth="1"/>
    <col min="5896" max="5896" width="6.28571428571429" style="100" customWidth="1"/>
    <col min="5897" max="5897" width="8.28571428571429" style="100" customWidth="1"/>
    <col min="5898" max="5898" width="17" style="100" customWidth="1"/>
    <col min="5899" max="5899" width="16.5714285714286" style="100" customWidth="1"/>
    <col min="5900" max="5900" width="15.5714285714286" style="100" customWidth="1"/>
    <col min="5901" max="5901" width="17" style="100" customWidth="1"/>
    <col min="5902" max="5902" width="16.5714285714286" style="100" customWidth="1"/>
    <col min="5903" max="5903" width="15.5714285714286" style="100" customWidth="1"/>
    <col min="5904" max="5904" width="0" style="100" hidden="1" customWidth="1"/>
    <col min="5905" max="5908" width="8" style="100" customWidth="1"/>
    <col min="5909" max="6143" width="8.71428571428571" style="100"/>
    <col min="6144" max="6144" width="9.71428571428571" style="100" customWidth="1"/>
    <col min="6145" max="6145" width="16" style="100" customWidth="1"/>
    <col min="6146" max="6146" width="17.5714285714286" style="100" customWidth="1"/>
    <col min="6147" max="6147" width="16.2857142857143" style="100" customWidth="1"/>
    <col min="6148" max="6148" width="6.28571428571429" style="100" customWidth="1"/>
    <col min="6149" max="6149" width="17.2857142857143" style="100" customWidth="1"/>
    <col min="6150" max="6150" width="15.7142857142857" style="100" customWidth="1"/>
    <col min="6151" max="6151" width="13.2857142857143" style="100" customWidth="1"/>
    <col min="6152" max="6152" width="6.28571428571429" style="100" customWidth="1"/>
    <col min="6153" max="6153" width="8.28571428571429" style="100" customWidth="1"/>
    <col min="6154" max="6154" width="17" style="100" customWidth="1"/>
    <col min="6155" max="6155" width="16.5714285714286" style="100" customWidth="1"/>
    <col min="6156" max="6156" width="15.5714285714286" style="100" customWidth="1"/>
    <col min="6157" max="6157" width="17" style="100" customWidth="1"/>
    <col min="6158" max="6158" width="16.5714285714286" style="100" customWidth="1"/>
    <col min="6159" max="6159" width="15.5714285714286" style="100" customWidth="1"/>
    <col min="6160" max="6160" width="0" style="100" hidden="1" customWidth="1"/>
    <col min="6161" max="6164" width="8" style="100" customWidth="1"/>
    <col min="6165" max="6399" width="8.71428571428571" style="100"/>
    <col min="6400" max="6400" width="9.71428571428571" style="100" customWidth="1"/>
    <col min="6401" max="6401" width="16" style="100" customWidth="1"/>
    <col min="6402" max="6402" width="17.5714285714286" style="100" customWidth="1"/>
    <col min="6403" max="6403" width="16.2857142857143" style="100" customWidth="1"/>
    <col min="6404" max="6404" width="6.28571428571429" style="100" customWidth="1"/>
    <col min="6405" max="6405" width="17.2857142857143" style="100" customWidth="1"/>
    <col min="6406" max="6406" width="15.7142857142857" style="100" customWidth="1"/>
    <col min="6407" max="6407" width="13.2857142857143" style="100" customWidth="1"/>
    <col min="6408" max="6408" width="6.28571428571429" style="100" customWidth="1"/>
    <col min="6409" max="6409" width="8.28571428571429" style="100" customWidth="1"/>
    <col min="6410" max="6410" width="17" style="100" customWidth="1"/>
    <col min="6411" max="6411" width="16.5714285714286" style="100" customWidth="1"/>
    <col min="6412" max="6412" width="15.5714285714286" style="100" customWidth="1"/>
    <col min="6413" max="6413" width="17" style="100" customWidth="1"/>
    <col min="6414" max="6414" width="16.5714285714286" style="100" customWidth="1"/>
    <col min="6415" max="6415" width="15.5714285714286" style="100" customWidth="1"/>
    <col min="6416" max="6416" width="0" style="100" hidden="1" customWidth="1"/>
    <col min="6417" max="6420" width="8" style="100" customWidth="1"/>
    <col min="6421" max="6655" width="8.71428571428571" style="100"/>
    <col min="6656" max="6656" width="9.71428571428571" style="100" customWidth="1"/>
    <col min="6657" max="6657" width="16" style="100" customWidth="1"/>
    <col min="6658" max="6658" width="17.5714285714286" style="100" customWidth="1"/>
    <col min="6659" max="6659" width="16.2857142857143" style="100" customWidth="1"/>
    <col min="6660" max="6660" width="6.28571428571429" style="100" customWidth="1"/>
    <col min="6661" max="6661" width="17.2857142857143" style="100" customWidth="1"/>
    <col min="6662" max="6662" width="15.7142857142857" style="100" customWidth="1"/>
    <col min="6663" max="6663" width="13.2857142857143" style="100" customWidth="1"/>
    <col min="6664" max="6664" width="6.28571428571429" style="100" customWidth="1"/>
    <col min="6665" max="6665" width="8.28571428571429" style="100" customWidth="1"/>
    <col min="6666" max="6666" width="17" style="100" customWidth="1"/>
    <col min="6667" max="6667" width="16.5714285714286" style="100" customWidth="1"/>
    <col min="6668" max="6668" width="15.5714285714286" style="100" customWidth="1"/>
    <col min="6669" max="6669" width="17" style="100" customWidth="1"/>
    <col min="6670" max="6670" width="16.5714285714286" style="100" customWidth="1"/>
    <col min="6671" max="6671" width="15.5714285714286" style="100" customWidth="1"/>
    <col min="6672" max="6672" width="0" style="100" hidden="1" customWidth="1"/>
    <col min="6673" max="6676" width="8" style="100" customWidth="1"/>
    <col min="6677" max="6911" width="8.71428571428571" style="100"/>
    <col min="6912" max="6912" width="9.71428571428571" style="100" customWidth="1"/>
    <col min="6913" max="6913" width="16" style="100" customWidth="1"/>
    <col min="6914" max="6914" width="17.5714285714286" style="100" customWidth="1"/>
    <col min="6915" max="6915" width="16.2857142857143" style="100" customWidth="1"/>
    <col min="6916" max="6916" width="6.28571428571429" style="100" customWidth="1"/>
    <col min="6917" max="6917" width="17.2857142857143" style="100" customWidth="1"/>
    <col min="6918" max="6918" width="15.7142857142857" style="100" customWidth="1"/>
    <col min="6919" max="6919" width="13.2857142857143" style="100" customWidth="1"/>
    <col min="6920" max="6920" width="6.28571428571429" style="100" customWidth="1"/>
    <col min="6921" max="6921" width="8.28571428571429" style="100" customWidth="1"/>
    <col min="6922" max="6922" width="17" style="100" customWidth="1"/>
    <col min="6923" max="6923" width="16.5714285714286" style="100" customWidth="1"/>
    <col min="6924" max="6924" width="15.5714285714286" style="100" customWidth="1"/>
    <col min="6925" max="6925" width="17" style="100" customWidth="1"/>
    <col min="6926" max="6926" width="16.5714285714286" style="100" customWidth="1"/>
    <col min="6927" max="6927" width="15.5714285714286" style="100" customWidth="1"/>
    <col min="6928" max="6928" width="0" style="100" hidden="1" customWidth="1"/>
    <col min="6929" max="6932" width="8" style="100" customWidth="1"/>
    <col min="6933" max="7167" width="8.71428571428571" style="100"/>
    <col min="7168" max="7168" width="9.71428571428571" style="100" customWidth="1"/>
    <col min="7169" max="7169" width="16" style="100" customWidth="1"/>
    <col min="7170" max="7170" width="17.5714285714286" style="100" customWidth="1"/>
    <col min="7171" max="7171" width="16.2857142857143" style="100" customWidth="1"/>
    <col min="7172" max="7172" width="6.28571428571429" style="100" customWidth="1"/>
    <col min="7173" max="7173" width="17.2857142857143" style="100" customWidth="1"/>
    <col min="7174" max="7174" width="15.7142857142857" style="100" customWidth="1"/>
    <col min="7175" max="7175" width="13.2857142857143" style="100" customWidth="1"/>
    <col min="7176" max="7176" width="6.28571428571429" style="100" customWidth="1"/>
    <col min="7177" max="7177" width="8.28571428571429" style="100" customWidth="1"/>
    <col min="7178" max="7178" width="17" style="100" customWidth="1"/>
    <col min="7179" max="7179" width="16.5714285714286" style="100" customWidth="1"/>
    <col min="7180" max="7180" width="15.5714285714286" style="100" customWidth="1"/>
    <col min="7181" max="7181" width="17" style="100" customWidth="1"/>
    <col min="7182" max="7182" width="16.5714285714286" style="100" customWidth="1"/>
    <col min="7183" max="7183" width="15.5714285714286" style="100" customWidth="1"/>
    <col min="7184" max="7184" width="0" style="100" hidden="1" customWidth="1"/>
    <col min="7185" max="7188" width="8" style="100" customWidth="1"/>
    <col min="7189" max="7423" width="8.71428571428571" style="100"/>
    <col min="7424" max="7424" width="9.71428571428571" style="100" customWidth="1"/>
    <col min="7425" max="7425" width="16" style="100" customWidth="1"/>
    <col min="7426" max="7426" width="17.5714285714286" style="100" customWidth="1"/>
    <col min="7427" max="7427" width="16.2857142857143" style="100" customWidth="1"/>
    <col min="7428" max="7428" width="6.28571428571429" style="100" customWidth="1"/>
    <col min="7429" max="7429" width="17.2857142857143" style="100" customWidth="1"/>
    <col min="7430" max="7430" width="15.7142857142857" style="100" customWidth="1"/>
    <col min="7431" max="7431" width="13.2857142857143" style="100" customWidth="1"/>
    <col min="7432" max="7432" width="6.28571428571429" style="100" customWidth="1"/>
    <col min="7433" max="7433" width="8.28571428571429" style="100" customWidth="1"/>
    <col min="7434" max="7434" width="17" style="100" customWidth="1"/>
    <col min="7435" max="7435" width="16.5714285714286" style="100" customWidth="1"/>
    <col min="7436" max="7436" width="15.5714285714286" style="100" customWidth="1"/>
    <col min="7437" max="7437" width="17" style="100" customWidth="1"/>
    <col min="7438" max="7438" width="16.5714285714286" style="100" customWidth="1"/>
    <col min="7439" max="7439" width="15.5714285714286" style="100" customWidth="1"/>
    <col min="7440" max="7440" width="0" style="100" hidden="1" customWidth="1"/>
    <col min="7441" max="7444" width="8" style="100" customWidth="1"/>
    <col min="7445" max="7679" width="8.71428571428571" style="100"/>
    <col min="7680" max="7680" width="9.71428571428571" style="100" customWidth="1"/>
    <col min="7681" max="7681" width="16" style="100" customWidth="1"/>
    <col min="7682" max="7682" width="17.5714285714286" style="100" customWidth="1"/>
    <col min="7683" max="7683" width="16.2857142857143" style="100" customWidth="1"/>
    <col min="7684" max="7684" width="6.28571428571429" style="100" customWidth="1"/>
    <col min="7685" max="7685" width="17.2857142857143" style="100" customWidth="1"/>
    <col min="7686" max="7686" width="15.7142857142857" style="100" customWidth="1"/>
    <col min="7687" max="7687" width="13.2857142857143" style="100" customWidth="1"/>
    <col min="7688" max="7688" width="6.28571428571429" style="100" customWidth="1"/>
    <col min="7689" max="7689" width="8.28571428571429" style="100" customWidth="1"/>
    <col min="7690" max="7690" width="17" style="100" customWidth="1"/>
    <col min="7691" max="7691" width="16.5714285714286" style="100" customWidth="1"/>
    <col min="7692" max="7692" width="15.5714285714286" style="100" customWidth="1"/>
    <col min="7693" max="7693" width="17" style="100" customWidth="1"/>
    <col min="7694" max="7694" width="16.5714285714286" style="100" customWidth="1"/>
    <col min="7695" max="7695" width="15.5714285714286" style="100" customWidth="1"/>
    <col min="7696" max="7696" width="0" style="100" hidden="1" customWidth="1"/>
    <col min="7697" max="7700" width="8" style="100" customWidth="1"/>
    <col min="7701" max="7935" width="8.71428571428571" style="100"/>
    <col min="7936" max="7936" width="9.71428571428571" style="100" customWidth="1"/>
    <col min="7937" max="7937" width="16" style="100" customWidth="1"/>
    <col min="7938" max="7938" width="17.5714285714286" style="100" customWidth="1"/>
    <col min="7939" max="7939" width="16.2857142857143" style="100" customWidth="1"/>
    <col min="7940" max="7940" width="6.28571428571429" style="100" customWidth="1"/>
    <col min="7941" max="7941" width="17.2857142857143" style="100" customWidth="1"/>
    <col min="7942" max="7942" width="15.7142857142857" style="100" customWidth="1"/>
    <col min="7943" max="7943" width="13.2857142857143" style="100" customWidth="1"/>
    <col min="7944" max="7944" width="6.28571428571429" style="100" customWidth="1"/>
    <col min="7945" max="7945" width="8.28571428571429" style="100" customWidth="1"/>
    <col min="7946" max="7946" width="17" style="100" customWidth="1"/>
    <col min="7947" max="7947" width="16.5714285714286" style="100" customWidth="1"/>
    <col min="7948" max="7948" width="15.5714285714286" style="100" customWidth="1"/>
    <col min="7949" max="7949" width="17" style="100" customWidth="1"/>
    <col min="7950" max="7950" width="16.5714285714286" style="100" customWidth="1"/>
    <col min="7951" max="7951" width="15.5714285714286" style="100" customWidth="1"/>
    <col min="7952" max="7952" width="0" style="100" hidden="1" customWidth="1"/>
    <col min="7953" max="7956" width="8" style="100" customWidth="1"/>
    <col min="7957" max="8191" width="8.71428571428571" style="100"/>
    <col min="8192" max="8192" width="9.71428571428571" style="100" customWidth="1"/>
    <col min="8193" max="8193" width="16" style="100" customWidth="1"/>
    <col min="8194" max="8194" width="17.5714285714286" style="100" customWidth="1"/>
    <col min="8195" max="8195" width="16.2857142857143" style="100" customWidth="1"/>
    <col min="8196" max="8196" width="6.28571428571429" style="100" customWidth="1"/>
    <col min="8197" max="8197" width="17.2857142857143" style="100" customWidth="1"/>
    <col min="8198" max="8198" width="15.7142857142857" style="100" customWidth="1"/>
    <col min="8199" max="8199" width="13.2857142857143" style="100" customWidth="1"/>
    <col min="8200" max="8200" width="6.28571428571429" style="100" customWidth="1"/>
    <col min="8201" max="8201" width="8.28571428571429" style="100" customWidth="1"/>
    <col min="8202" max="8202" width="17" style="100" customWidth="1"/>
    <col min="8203" max="8203" width="16.5714285714286" style="100" customWidth="1"/>
    <col min="8204" max="8204" width="15.5714285714286" style="100" customWidth="1"/>
    <col min="8205" max="8205" width="17" style="100" customWidth="1"/>
    <col min="8206" max="8206" width="16.5714285714286" style="100" customWidth="1"/>
    <col min="8207" max="8207" width="15.5714285714286" style="100" customWidth="1"/>
    <col min="8208" max="8208" width="0" style="100" hidden="1" customWidth="1"/>
    <col min="8209" max="8212" width="8" style="100" customWidth="1"/>
    <col min="8213" max="8447" width="8.71428571428571" style="100"/>
    <col min="8448" max="8448" width="9.71428571428571" style="100" customWidth="1"/>
    <col min="8449" max="8449" width="16" style="100" customWidth="1"/>
    <col min="8450" max="8450" width="17.5714285714286" style="100" customWidth="1"/>
    <col min="8451" max="8451" width="16.2857142857143" style="100" customWidth="1"/>
    <col min="8452" max="8452" width="6.28571428571429" style="100" customWidth="1"/>
    <col min="8453" max="8453" width="17.2857142857143" style="100" customWidth="1"/>
    <col min="8454" max="8454" width="15.7142857142857" style="100" customWidth="1"/>
    <col min="8455" max="8455" width="13.2857142857143" style="100" customWidth="1"/>
    <col min="8456" max="8456" width="6.28571428571429" style="100" customWidth="1"/>
    <col min="8457" max="8457" width="8.28571428571429" style="100" customWidth="1"/>
    <col min="8458" max="8458" width="17" style="100" customWidth="1"/>
    <col min="8459" max="8459" width="16.5714285714286" style="100" customWidth="1"/>
    <col min="8460" max="8460" width="15.5714285714286" style="100" customWidth="1"/>
    <col min="8461" max="8461" width="17" style="100" customWidth="1"/>
    <col min="8462" max="8462" width="16.5714285714286" style="100" customWidth="1"/>
    <col min="8463" max="8463" width="15.5714285714286" style="100" customWidth="1"/>
    <col min="8464" max="8464" width="0" style="100" hidden="1" customWidth="1"/>
    <col min="8465" max="8468" width="8" style="100" customWidth="1"/>
    <col min="8469" max="8703" width="8.71428571428571" style="100"/>
    <col min="8704" max="8704" width="9.71428571428571" style="100" customWidth="1"/>
    <col min="8705" max="8705" width="16" style="100" customWidth="1"/>
    <col min="8706" max="8706" width="17.5714285714286" style="100" customWidth="1"/>
    <col min="8707" max="8707" width="16.2857142857143" style="100" customWidth="1"/>
    <col min="8708" max="8708" width="6.28571428571429" style="100" customWidth="1"/>
    <col min="8709" max="8709" width="17.2857142857143" style="100" customWidth="1"/>
    <col min="8710" max="8710" width="15.7142857142857" style="100" customWidth="1"/>
    <col min="8711" max="8711" width="13.2857142857143" style="100" customWidth="1"/>
    <col min="8712" max="8712" width="6.28571428571429" style="100" customWidth="1"/>
    <col min="8713" max="8713" width="8.28571428571429" style="100" customWidth="1"/>
    <col min="8714" max="8714" width="17" style="100" customWidth="1"/>
    <col min="8715" max="8715" width="16.5714285714286" style="100" customWidth="1"/>
    <col min="8716" max="8716" width="15.5714285714286" style="100" customWidth="1"/>
    <col min="8717" max="8717" width="17" style="100" customWidth="1"/>
    <col min="8718" max="8718" width="16.5714285714286" style="100" customWidth="1"/>
    <col min="8719" max="8719" width="15.5714285714286" style="100" customWidth="1"/>
    <col min="8720" max="8720" width="0" style="100" hidden="1" customWidth="1"/>
    <col min="8721" max="8724" width="8" style="100" customWidth="1"/>
    <col min="8725" max="8959" width="8.71428571428571" style="100"/>
    <col min="8960" max="8960" width="9.71428571428571" style="100" customWidth="1"/>
    <col min="8961" max="8961" width="16" style="100" customWidth="1"/>
    <col min="8962" max="8962" width="17.5714285714286" style="100" customWidth="1"/>
    <col min="8963" max="8963" width="16.2857142857143" style="100" customWidth="1"/>
    <col min="8964" max="8964" width="6.28571428571429" style="100" customWidth="1"/>
    <col min="8965" max="8965" width="17.2857142857143" style="100" customWidth="1"/>
    <col min="8966" max="8966" width="15.7142857142857" style="100" customWidth="1"/>
    <col min="8967" max="8967" width="13.2857142857143" style="100" customWidth="1"/>
    <col min="8968" max="8968" width="6.28571428571429" style="100" customWidth="1"/>
    <col min="8969" max="8969" width="8.28571428571429" style="100" customWidth="1"/>
    <col min="8970" max="8970" width="17" style="100" customWidth="1"/>
    <col min="8971" max="8971" width="16.5714285714286" style="100" customWidth="1"/>
    <col min="8972" max="8972" width="15.5714285714286" style="100" customWidth="1"/>
    <col min="8973" max="8973" width="17" style="100" customWidth="1"/>
    <col min="8974" max="8974" width="16.5714285714286" style="100" customWidth="1"/>
    <col min="8975" max="8975" width="15.5714285714286" style="100" customWidth="1"/>
    <col min="8976" max="8976" width="0" style="100" hidden="1" customWidth="1"/>
    <col min="8977" max="8980" width="8" style="100" customWidth="1"/>
    <col min="8981" max="9215" width="8.71428571428571" style="100"/>
    <col min="9216" max="9216" width="9.71428571428571" style="100" customWidth="1"/>
    <col min="9217" max="9217" width="16" style="100" customWidth="1"/>
    <col min="9218" max="9218" width="17.5714285714286" style="100" customWidth="1"/>
    <col min="9219" max="9219" width="16.2857142857143" style="100" customWidth="1"/>
    <col min="9220" max="9220" width="6.28571428571429" style="100" customWidth="1"/>
    <col min="9221" max="9221" width="17.2857142857143" style="100" customWidth="1"/>
    <col min="9222" max="9222" width="15.7142857142857" style="100" customWidth="1"/>
    <col min="9223" max="9223" width="13.2857142857143" style="100" customWidth="1"/>
    <col min="9224" max="9224" width="6.28571428571429" style="100" customWidth="1"/>
    <col min="9225" max="9225" width="8.28571428571429" style="100" customWidth="1"/>
    <col min="9226" max="9226" width="17" style="100" customWidth="1"/>
    <col min="9227" max="9227" width="16.5714285714286" style="100" customWidth="1"/>
    <col min="9228" max="9228" width="15.5714285714286" style="100" customWidth="1"/>
    <col min="9229" max="9229" width="17" style="100" customWidth="1"/>
    <col min="9230" max="9230" width="16.5714285714286" style="100" customWidth="1"/>
    <col min="9231" max="9231" width="15.5714285714286" style="100" customWidth="1"/>
    <col min="9232" max="9232" width="0" style="100" hidden="1" customWidth="1"/>
    <col min="9233" max="9236" width="8" style="100" customWidth="1"/>
    <col min="9237" max="9471" width="8.71428571428571" style="100"/>
    <col min="9472" max="9472" width="9.71428571428571" style="100" customWidth="1"/>
    <col min="9473" max="9473" width="16" style="100" customWidth="1"/>
    <col min="9474" max="9474" width="17.5714285714286" style="100" customWidth="1"/>
    <col min="9475" max="9475" width="16.2857142857143" style="100" customWidth="1"/>
    <col min="9476" max="9476" width="6.28571428571429" style="100" customWidth="1"/>
    <col min="9477" max="9477" width="17.2857142857143" style="100" customWidth="1"/>
    <col min="9478" max="9478" width="15.7142857142857" style="100" customWidth="1"/>
    <col min="9479" max="9479" width="13.2857142857143" style="100" customWidth="1"/>
    <col min="9480" max="9480" width="6.28571428571429" style="100" customWidth="1"/>
    <col min="9481" max="9481" width="8.28571428571429" style="100" customWidth="1"/>
    <col min="9482" max="9482" width="17" style="100" customWidth="1"/>
    <col min="9483" max="9483" width="16.5714285714286" style="100" customWidth="1"/>
    <col min="9484" max="9484" width="15.5714285714286" style="100" customWidth="1"/>
    <col min="9485" max="9485" width="17" style="100" customWidth="1"/>
    <col min="9486" max="9486" width="16.5714285714286" style="100" customWidth="1"/>
    <col min="9487" max="9487" width="15.5714285714286" style="100" customWidth="1"/>
    <col min="9488" max="9488" width="0" style="100" hidden="1" customWidth="1"/>
    <col min="9489" max="9492" width="8" style="100" customWidth="1"/>
    <col min="9493" max="9727" width="8.71428571428571" style="100"/>
    <col min="9728" max="9728" width="9.71428571428571" style="100" customWidth="1"/>
    <col min="9729" max="9729" width="16" style="100" customWidth="1"/>
    <col min="9730" max="9730" width="17.5714285714286" style="100" customWidth="1"/>
    <col min="9731" max="9731" width="16.2857142857143" style="100" customWidth="1"/>
    <col min="9732" max="9732" width="6.28571428571429" style="100" customWidth="1"/>
    <col min="9733" max="9733" width="17.2857142857143" style="100" customWidth="1"/>
    <col min="9734" max="9734" width="15.7142857142857" style="100" customWidth="1"/>
    <col min="9735" max="9735" width="13.2857142857143" style="100" customWidth="1"/>
    <col min="9736" max="9736" width="6.28571428571429" style="100" customWidth="1"/>
    <col min="9737" max="9737" width="8.28571428571429" style="100" customWidth="1"/>
    <col min="9738" max="9738" width="17" style="100" customWidth="1"/>
    <col min="9739" max="9739" width="16.5714285714286" style="100" customWidth="1"/>
    <col min="9740" max="9740" width="15.5714285714286" style="100" customWidth="1"/>
    <col min="9741" max="9741" width="17" style="100" customWidth="1"/>
    <col min="9742" max="9742" width="16.5714285714286" style="100" customWidth="1"/>
    <col min="9743" max="9743" width="15.5714285714286" style="100" customWidth="1"/>
    <col min="9744" max="9744" width="0" style="100" hidden="1" customWidth="1"/>
    <col min="9745" max="9748" width="8" style="100" customWidth="1"/>
    <col min="9749" max="9983" width="8.71428571428571" style="100"/>
    <col min="9984" max="9984" width="9.71428571428571" style="100" customWidth="1"/>
    <col min="9985" max="9985" width="16" style="100" customWidth="1"/>
    <col min="9986" max="9986" width="17.5714285714286" style="100" customWidth="1"/>
    <col min="9987" max="9987" width="16.2857142857143" style="100" customWidth="1"/>
    <col min="9988" max="9988" width="6.28571428571429" style="100" customWidth="1"/>
    <col min="9989" max="9989" width="17.2857142857143" style="100" customWidth="1"/>
    <col min="9990" max="9990" width="15.7142857142857" style="100" customWidth="1"/>
    <col min="9991" max="9991" width="13.2857142857143" style="100" customWidth="1"/>
    <col min="9992" max="9992" width="6.28571428571429" style="100" customWidth="1"/>
    <col min="9993" max="9993" width="8.28571428571429" style="100" customWidth="1"/>
    <col min="9994" max="9994" width="17" style="100" customWidth="1"/>
    <col min="9995" max="9995" width="16.5714285714286" style="100" customWidth="1"/>
    <col min="9996" max="9996" width="15.5714285714286" style="100" customWidth="1"/>
    <col min="9997" max="9997" width="17" style="100" customWidth="1"/>
    <col min="9998" max="9998" width="16.5714285714286" style="100" customWidth="1"/>
    <col min="9999" max="9999" width="15.5714285714286" style="100" customWidth="1"/>
    <col min="10000" max="10000" width="0" style="100" hidden="1" customWidth="1"/>
    <col min="10001" max="10004" width="8" style="100" customWidth="1"/>
    <col min="10005" max="10239" width="8.71428571428571" style="100"/>
    <col min="10240" max="10240" width="9.71428571428571" style="100" customWidth="1"/>
    <col min="10241" max="10241" width="16" style="100" customWidth="1"/>
    <col min="10242" max="10242" width="17.5714285714286" style="100" customWidth="1"/>
    <col min="10243" max="10243" width="16.2857142857143" style="100" customWidth="1"/>
    <col min="10244" max="10244" width="6.28571428571429" style="100" customWidth="1"/>
    <col min="10245" max="10245" width="17.2857142857143" style="100" customWidth="1"/>
    <col min="10246" max="10246" width="15.7142857142857" style="100" customWidth="1"/>
    <col min="10247" max="10247" width="13.2857142857143" style="100" customWidth="1"/>
    <col min="10248" max="10248" width="6.28571428571429" style="100" customWidth="1"/>
    <col min="10249" max="10249" width="8.28571428571429" style="100" customWidth="1"/>
    <col min="10250" max="10250" width="17" style="100" customWidth="1"/>
    <col min="10251" max="10251" width="16.5714285714286" style="100" customWidth="1"/>
    <col min="10252" max="10252" width="15.5714285714286" style="100" customWidth="1"/>
    <col min="10253" max="10253" width="17" style="100" customWidth="1"/>
    <col min="10254" max="10254" width="16.5714285714286" style="100" customWidth="1"/>
    <col min="10255" max="10255" width="15.5714285714286" style="100" customWidth="1"/>
    <col min="10256" max="10256" width="0" style="100" hidden="1" customWidth="1"/>
    <col min="10257" max="10260" width="8" style="100" customWidth="1"/>
    <col min="10261" max="10495" width="8.71428571428571" style="100"/>
    <col min="10496" max="10496" width="9.71428571428571" style="100" customWidth="1"/>
    <col min="10497" max="10497" width="16" style="100" customWidth="1"/>
    <col min="10498" max="10498" width="17.5714285714286" style="100" customWidth="1"/>
    <col min="10499" max="10499" width="16.2857142857143" style="100" customWidth="1"/>
    <col min="10500" max="10500" width="6.28571428571429" style="100" customWidth="1"/>
    <col min="10501" max="10501" width="17.2857142857143" style="100" customWidth="1"/>
    <col min="10502" max="10502" width="15.7142857142857" style="100" customWidth="1"/>
    <col min="10503" max="10503" width="13.2857142857143" style="100" customWidth="1"/>
    <col min="10504" max="10504" width="6.28571428571429" style="100" customWidth="1"/>
    <col min="10505" max="10505" width="8.28571428571429" style="100" customWidth="1"/>
    <col min="10506" max="10506" width="17" style="100" customWidth="1"/>
    <col min="10507" max="10507" width="16.5714285714286" style="100" customWidth="1"/>
    <col min="10508" max="10508" width="15.5714285714286" style="100" customWidth="1"/>
    <col min="10509" max="10509" width="17" style="100" customWidth="1"/>
    <col min="10510" max="10510" width="16.5714285714286" style="100" customWidth="1"/>
    <col min="10511" max="10511" width="15.5714285714286" style="100" customWidth="1"/>
    <col min="10512" max="10512" width="0" style="100" hidden="1" customWidth="1"/>
    <col min="10513" max="10516" width="8" style="100" customWidth="1"/>
    <col min="10517" max="10751" width="8.71428571428571" style="100"/>
    <col min="10752" max="10752" width="9.71428571428571" style="100" customWidth="1"/>
    <col min="10753" max="10753" width="16" style="100" customWidth="1"/>
    <col min="10754" max="10754" width="17.5714285714286" style="100" customWidth="1"/>
    <col min="10755" max="10755" width="16.2857142857143" style="100" customWidth="1"/>
    <col min="10756" max="10756" width="6.28571428571429" style="100" customWidth="1"/>
    <col min="10757" max="10757" width="17.2857142857143" style="100" customWidth="1"/>
    <col min="10758" max="10758" width="15.7142857142857" style="100" customWidth="1"/>
    <col min="10759" max="10759" width="13.2857142857143" style="100" customWidth="1"/>
    <col min="10760" max="10760" width="6.28571428571429" style="100" customWidth="1"/>
    <col min="10761" max="10761" width="8.28571428571429" style="100" customWidth="1"/>
    <col min="10762" max="10762" width="17" style="100" customWidth="1"/>
    <col min="10763" max="10763" width="16.5714285714286" style="100" customWidth="1"/>
    <col min="10764" max="10764" width="15.5714285714286" style="100" customWidth="1"/>
    <col min="10765" max="10765" width="17" style="100" customWidth="1"/>
    <col min="10766" max="10766" width="16.5714285714286" style="100" customWidth="1"/>
    <col min="10767" max="10767" width="15.5714285714286" style="100" customWidth="1"/>
    <col min="10768" max="10768" width="0" style="100" hidden="1" customWidth="1"/>
    <col min="10769" max="10772" width="8" style="100" customWidth="1"/>
    <col min="10773" max="11007" width="8.71428571428571" style="100"/>
    <col min="11008" max="11008" width="9.71428571428571" style="100" customWidth="1"/>
    <col min="11009" max="11009" width="16" style="100" customWidth="1"/>
    <col min="11010" max="11010" width="17.5714285714286" style="100" customWidth="1"/>
    <col min="11011" max="11011" width="16.2857142857143" style="100" customWidth="1"/>
    <col min="11012" max="11012" width="6.28571428571429" style="100" customWidth="1"/>
    <col min="11013" max="11013" width="17.2857142857143" style="100" customWidth="1"/>
    <col min="11014" max="11014" width="15.7142857142857" style="100" customWidth="1"/>
    <col min="11015" max="11015" width="13.2857142857143" style="100" customWidth="1"/>
    <col min="11016" max="11016" width="6.28571428571429" style="100" customWidth="1"/>
    <col min="11017" max="11017" width="8.28571428571429" style="100" customWidth="1"/>
    <col min="11018" max="11018" width="17" style="100" customWidth="1"/>
    <col min="11019" max="11019" width="16.5714285714286" style="100" customWidth="1"/>
    <col min="11020" max="11020" width="15.5714285714286" style="100" customWidth="1"/>
    <col min="11021" max="11021" width="17" style="100" customWidth="1"/>
    <col min="11022" max="11022" width="16.5714285714286" style="100" customWidth="1"/>
    <col min="11023" max="11023" width="15.5714285714286" style="100" customWidth="1"/>
    <col min="11024" max="11024" width="0" style="100" hidden="1" customWidth="1"/>
    <col min="11025" max="11028" width="8" style="100" customWidth="1"/>
    <col min="11029" max="11263" width="8.71428571428571" style="100"/>
    <col min="11264" max="11264" width="9.71428571428571" style="100" customWidth="1"/>
    <col min="11265" max="11265" width="16" style="100" customWidth="1"/>
    <col min="11266" max="11266" width="17.5714285714286" style="100" customWidth="1"/>
    <col min="11267" max="11267" width="16.2857142857143" style="100" customWidth="1"/>
    <col min="11268" max="11268" width="6.28571428571429" style="100" customWidth="1"/>
    <col min="11269" max="11269" width="17.2857142857143" style="100" customWidth="1"/>
    <col min="11270" max="11270" width="15.7142857142857" style="100" customWidth="1"/>
    <col min="11271" max="11271" width="13.2857142857143" style="100" customWidth="1"/>
    <col min="11272" max="11272" width="6.28571428571429" style="100" customWidth="1"/>
    <col min="11273" max="11273" width="8.28571428571429" style="100" customWidth="1"/>
    <col min="11274" max="11274" width="17" style="100" customWidth="1"/>
    <col min="11275" max="11275" width="16.5714285714286" style="100" customWidth="1"/>
    <col min="11276" max="11276" width="15.5714285714286" style="100" customWidth="1"/>
    <col min="11277" max="11277" width="17" style="100" customWidth="1"/>
    <col min="11278" max="11278" width="16.5714285714286" style="100" customWidth="1"/>
    <col min="11279" max="11279" width="15.5714285714286" style="100" customWidth="1"/>
    <col min="11280" max="11280" width="0" style="100" hidden="1" customWidth="1"/>
    <col min="11281" max="11284" width="8" style="100" customWidth="1"/>
    <col min="11285" max="11519" width="8.71428571428571" style="100"/>
    <col min="11520" max="11520" width="9.71428571428571" style="100" customWidth="1"/>
    <col min="11521" max="11521" width="16" style="100" customWidth="1"/>
    <col min="11522" max="11522" width="17.5714285714286" style="100" customWidth="1"/>
    <col min="11523" max="11523" width="16.2857142857143" style="100" customWidth="1"/>
    <col min="11524" max="11524" width="6.28571428571429" style="100" customWidth="1"/>
    <col min="11525" max="11525" width="17.2857142857143" style="100" customWidth="1"/>
    <col min="11526" max="11526" width="15.7142857142857" style="100" customWidth="1"/>
    <col min="11527" max="11527" width="13.2857142857143" style="100" customWidth="1"/>
    <col min="11528" max="11528" width="6.28571428571429" style="100" customWidth="1"/>
    <col min="11529" max="11529" width="8.28571428571429" style="100" customWidth="1"/>
    <col min="11530" max="11530" width="17" style="100" customWidth="1"/>
    <col min="11531" max="11531" width="16.5714285714286" style="100" customWidth="1"/>
    <col min="11532" max="11532" width="15.5714285714286" style="100" customWidth="1"/>
    <col min="11533" max="11533" width="17" style="100" customWidth="1"/>
    <col min="11534" max="11534" width="16.5714285714286" style="100" customWidth="1"/>
    <col min="11535" max="11535" width="15.5714285714286" style="100" customWidth="1"/>
    <col min="11536" max="11536" width="0" style="100" hidden="1" customWidth="1"/>
    <col min="11537" max="11540" width="8" style="100" customWidth="1"/>
    <col min="11541" max="11775" width="8.71428571428571" style="100"/>
    <col min="11776" max="11776" width="9.71428571428571" style="100" customWidth="1"/>
    <col min="11777" max="11777" width="16" style="100" customWidth="1"/>
    <col min="11778" max="11778" width="17.5714285714286" style="100" customWidth="1"/>
    <col min="11779" max="11779" width="16.2857142857143" style="100" customWidth="1"/>
    <col min="11780" max="11780" width="6.28571428571429" style="100" customWidth="1"/>
    <col min="11781" max="11781" width="17.2857142857143" style="100" customWidth="1"/>
    <col min="11782" max="11782" width="15.7142857142857" style="100" customWidth="1"/>
    <col min="11783" max="11783" width="13.2857142857143" style="100" customWidth="1"/>
    <col min="11784" max="11784" width="6.28571428571429" style="100" customWidth="1"/>
    <col min="11785" max="11785" width="8.28571428571429" style="100" customWidth="1"/>
    <col min="11786" max="11786" width="17" style="100" customWidth="1"/>
    <col min="11787" max="11787" width="16.5714285714286" style="100" customWidth="1"/>
    <col min="11788" max="11788" width="15.5714285714286" style="100" customWidth="1"/>
    <col min="11789" max="11789" width="17" style="100" customWidth="1"/>
    <col min="11790" max="11790" width="16.5714285714286" style="100" customWidth="1"/>
    <col min="11791" max="11791" width="15.5714285714286" style="100" customWidth="1"/>
    <col min="11792" max="11792" width="0" style="100" hidden="1" customWidth="1"/>
    <col min="11793" max="11796" width="8" style="100" customWidth="1"/>
    <col min="11797" max="12031" width="8.71428571428571" style="100"/>
    <col min="12032" max="12032" width="9.71428571428571" style="100" customWidth="1"/>
    <col min="12033" max="12033" width="16" style="100" customWidth="1"/>
    <col min="12034" max="12034" width="17.5714285714286" style="100" customWidth="1"/>
    <col min="12035" max="12035" width="16.2857142857143" style="100" customWidth="1"/>
    <col min="12036" max="12036" width="6.28571428571429" style="100" customWidth="1"/>
    <col min="12037" max="12037" width="17.2857142857143" style="100" customWidth="1"/>
    <col min="12038" max="12038" width="15.7142857142857" style="100" customWidth="1"/>
    <col min="12039" max="12039" width="13.2857142857143" style="100" customWidth="1"/>
    <col min="12040" max="12040" width="6.28571428571429" style="100" customWidth="1"/>
    <col min="12041" max="12041" width="8.28571428571429" style="100" customWidth="1"/>
    <col min="12042" max="12042" width="17" style="100" customWidth="1"/>
    <col min="12043" max="12043" width="16.5714285714286" style="100" customWidth="1"/>
    <col min="12044" max="12044" width="15.5714285714286" style="100" customWidth="1"/>
    <col min="12045" max="12045" width="17" style="100" customWidth="1"/>
    <col min="12046" max="12046" width="16.5714285714286" style="100" customWidth="1"/>
    <col min="12047" max="12047" width="15.5714285714286" style="100" customWidth="1"/>
    <col min="12048" max="12048" width="0" style="100" hidden="1" customWidth="1"/>
    <col min="12049" max="12052" width="8" style="100" customWidth="1"/>
    <col min="12053" max="12287" width="8.71428571428571" style="100"/>
    <col min="12288" max="12288" width="9.71428571428571" style="100" customWidth="1"/>
    <col min="12289" max="12289" width="16" style="100" customWidth="1"/>
    <col min="12290" max="12290" width="17.5714285714286" style="100" customWidth="1"/>
    <col min="12291" max="12291" width="16.2857142857143" style="100" customWidth="1"/>
    <col min="12292" max="12292" width="6.28571428571429" style="100" customWidth="1"/>
    <col min="12293" max="12293" width="17.2857142857143" style="100" customWidth="1"/>
    <col min="12294" max="12294" width="15.7142857142857" style="100" customWidth="1"/>
    <col min="12295" max="12295" width="13.2857142857143" style="100" customWidth="1"/>
    <col min="12296" max="12296" width="6.28571428571429" style="100" customWidth="1"/>
    <col min="12297" max="12297" width="8.28571428571429" style="100" customWidth="1"/>
    <col min="12298" max="12298" width="17" style="100" customWidth="1"/>
    <col min="12299" max="12299" width="16.5714285714286" style="100" customWidth="1"/>
    <col min="12300" max="12300" width="15.5714285714286" style="100" customWidth="1"/>
    <col min="12301" max="12301" width="17" style="100" customWidth="1"/>
    <col min="12302" max="12302" width="16.5714285714286" style="100" customWidth="1"/>
    <col min="12303" max="12303" width="15.5714285714286" style="100" customWidth="1"/>
    <col min="12304" max="12304" width="0" style="100" hidden="1" customWidth="1"/>
    <col min="12305" max="12308" width="8" style="100" customWidth="1"/>
    <col min="12309" max="12543" width="8.71428571428571" style="100"/>
    <col min="12544" max="12544" width="9.71428571428571" style="100" customWidth="1"/>
    <col min="12545" max="12545" width="16" style="100" customWidth="1"/>
    <col min="12546" max="12546" width="17.5714285714286" style="100" customWidth="1"/>
    <col min="12547" max="12547" width="16.2857142857143" style="100" customWidth="1"/>
    <col min="12548" max="12548" width="6.28571428571429" style="100" customWidth="1"/>
    <col min="12549" max="12549" width="17.2857142857143" style="100" customWidth="1"/>
    <col min="12550" max="12550" width="15.7142857142857" style="100" customWidth="1"/>
    <col min="12551" max="12551" width="13.2857142857143" style="100" customWidth="1"/>
    <col min="12552" max="12552" width="6.28571428571429" style="100" customWidth="1"/>
    <col min="12553" max="12553" width="8.28571428571429" style="100" customWidth="1"/>
    <col min="12554" max="12554" width="17" style="100" customWidth="1"/>
    <col min="12555" max="12555" width="16.5714285714286" style="100" customWidth="1"/>
    <col min="12556" max="12556" width="15.5714285714286" style="100" customWidth="1"/>
    <col min="12557" max="12557" width="17" style="100" customWidth="1"/>
    <col min="12558" max="12558" width="16.5714285714286" style="100" customWidth="1"/>
    <col min="12559" max="12559" width="15.5714285714286" style="100" customWidth="1"/>
    <col min="12560" max="12560" width="0" style="100" hidden="1" customWidth="1"/>
    <col min="12561" max="12564" width="8" style="100" customWidth="1"/>
    <col min="12565" max="12799" width="8.71428571428571" style="100"/>
    <col min="12800" max="12800" width="9.71428571428571" style="100" customWidth="1"/>
    <col min="12801" max="12801" width="16" style="100" customWidth="1"/>
    <col min="12802" max="12802" width="17.5714285714286" style="100" customWidth="1"/>
    <col min="12803" max="12803" width="16.2857142857143" style="100" customWidth="1"/>
    <col min="12804" max="12804" width="6.28571428571429" style="100" customWidth="1"/>
    <col min="12805" max="12805" width="17.2857142857143" style="100" customWidth="1"/>
    <col min="12806" max="12806" width="15.7142857142857" style="100" customWidth="1"/>
    <col min="12807" max="12807" width="13.2857142857143" style="100" customWidth="1"/>
    <col min="12808" max="12808" width="6.28571428571429" style="100" customWidth="1"/>
    <col min="12809" max="12809" width="8.28571428571429" style="100" customWidth="1"/>
    <col min="12810" max="12810" width="17" style="100" customWidth="1"/>
    <col min="12811" max="12811" width="16.5714285714286" style="100" customWidth="1"/>
    <col min="12812" max="12812" width="15.5714285714286" style="100" customWidth="1"/>
    <col min="12813" max="12813" width="17" style="100" customWidth="1"/>
    <col min="12814" max="12814" width="16.5714285714286" style="100" customWidth="1"/>
    <col min="12815" max="12815" width="15.5714285714286" style="100" customWidth="1"/>
    <col min="12816" max="12816" width="0" style="100" hidden="1" customWidth="1"/>
    <col min="12817" max="12820" width="8" style="100" customWidth="1"/>
    <col min="12821" max="13055" width="8.71428571428571" style="100"/>
    <col min="13056" max="13056" width="9.71428571428571" style="100" customWidth="1"/>
    <col min="13057" max="13057" width="16" style="100" customWidth="1"/>
    <col min="13058" max="13058" width="17.5714285714286" style="100" customWidth="1"/>
    <col min="13059" max="13059" width="16.2857142857143" style="100" customWidth="1"/>
    <col min="13060" max="13060" width="6.28571428571429" style="100" customWidth="1"/>
    <col min="13061" max="13061" width="17.2857142857143" style="100" customWidth="1"/>
    <col min="13062" max="13062" width="15.7142857142857" style="100" customWidth="1"/>
    <col min="13063" max="13063" width="13.2857142857143" style="100" customWidth="1"/>
    <col min="13064" max="13064" width="6.28571428571429" style="100" customWidth="1"/>
    <col min="13065" max="13065" width="8.28571428571429" style="100" customWidth="1"/>
    <col min="13066" max="13066" width="17" style="100" customWidth="1"/>
    <col min="13067" max="13067" width="16.5714285714286" style="100" customWidth="1"/>
    <col min="13068" max="13068" width="15.5714285714286" style="100" customWidth="1"/>
    <col min="13069" max="13069" width="17" style="100" customWidth="1"/>
    <col min="13070" max="13070" width="16.5714285714286" style="100" customWidth="1"/>
    <col min="13071" max="13071" width="15.5714285714286" style="100" customWidth="1"/>
    <col min="13072" max="13072" width="0" style="100" hidden="1" customWidth="1"/>
    <col min="13073" max="13076" width="8" style="100" customWidth="1"/>
    <col min="13077" max="13311" width="8.71428571428571" style="100"/>
    <col min="13312" max="13312" width="9.71428571428571" style="100" customWidth="1"/>
    <col min="13313" max="13313" width="16" style="100" customWidth="1"/>
    <col min="13314" max="13314" width="17.5714285714286" style="100" customWidth="1"/>
    <col min="13315" max="13315" width="16.2857142857143" style="100" customWidth="1"/>
    <col min="13316" max="13316" width="6.28571428571429" style="100" customWidth="1"/>
    <col min="13317" max="13317" width="17.2857142857143" style="100" customWidth="1"/>
    <col min="13318" max="13318" width="15.7142857142857" style="100" customWidth="1"/>
    <col min="13319" max="13319" width="13.2857142857143" style="100" customWidth="1"/>
    <col min="13320" max="13320" width="6.28571428571429" style="100" customWidth="1"/>
    <col min="13321" max="13321" width="8.28571428571429" style="100" customWidth="1"/>
    <col min="13322" max="13322" width="17" style="100" customWidth="1"/>
    <col min="13323" max="13323" width="16.5714285714286" style="100" customWidth="1"/>
    <col min="13324" max="13324" width="15.5714285714286" style="100" customWidth="1"/>
    <col min="13325" max="13325" width="17" style="100" customWidth="1"/>
    <col min="13326" max="13326" width="16.5714285714286" style="100" customWidth="1"/>
    <col min="13327" max="13327" width="15.5714285714286" style="100" customWidth="1"/>
    <col min="13328" max="13328" width="0" style="100" hidden="1" customWidth="1"/>
    <col min="13329" max="13332" width="8" style="100" customWidth="1"/>
    <col min="13333" max="13567" width="8.71428571428571" style="100"/>
    <col min="13568" max="13568" width="9.71428571428571" style="100" customWidth="1"/>
    <col min="13569" max="13569" width="16" style="100" customWidth="1"/>
    <col min="13570" max="13570" width="17.5714285714286" style="100" customWidth="1"/>
    <col min="13571" max="13571" width="16.2857142857143" style="100" customWidth="1"/>
    <col min="13572" max="13572" width="6.28571428571429" style="100" customWidth="1"/>
    <col min="13573" max="13573" width="17.2857142857143" style="100" customWidth="1"/>
    <col min="13574" max="13574" width="15.7142857142857" style="100" customWidth="1"/>
    <col min="13575" max="13575" width="13.2857142857143" style="100" customWidth="1"/>
    <col min="13576" max="13576" width="6.28571428571429" style="100" customWidth="1"/>
    <col min="13577" max="13577" width="8.28571428571429" style="100" customWidth="1"/>
    <col min="13578" max="13578" width="17" style="100" customWidth="1"/>
    <col min="13579" max="13579" width="16.5714285714286" style="100" customWidth="1"/>
    <col min="13580" max="13580" width="15.5714285714286" style="100" customWidth="1"/>
    <col min="13581" max="13581" width="17" style="100" customWidth="1"/>
    <col min="13582" max="13582" width="16.5714285714286" style="100" customWidth="1"/>
    <col min="13583" max="13583" width="15.5714285714286" style="100" customWidth="1"/>
    <col min="13584" max="13584" width="0" style="100" hidden="1" customWidth="1"/>
    <col min="13585" max="13588" width="8" style="100" customWidth="1"/>
    <col min="13589" max="13823" width="8.71428571428571" style="100"/>
    <col min="13824" max="13824" width="9.71428571428571" style="100" customWidth="1"/>
    <col min="13825" max="13825" width="16" style="100" customWidth="1"/>
    <col min="13826" max="13826" width="17.5714285714286" style="100" customWidth="1"/>
    <col min="13827" max="13827" width="16.2857142857143" style="100" customWidth="1"/>
    <col min="13828" max="13828" width="6.28571428571429" style="100" customWidth="1"/>
    <col min="13829" max="13829" width="17.2857142857143" style="100" customWidth="1"/>
    <col min="13830" max="13830" width="15.7142857142857" style="100" customWidth="1"/>
    <col min="13831" max="13831" width="13.2857142857143" style="100" customWidth="1"/>
    <col min="13832" max="13832" width="6.28571428571429" style="100" customWidth="1"/>
    <col min="13833" max="13833" width="8.28571428571429" style="100" customWidth="1"/>
    <col min="13834" max="13834" width="17" style="100" customWidth="1"/>
    <col min="13835" max="13835" width="16.5714285714286" style="100" customWidth="1"/>
    <col min="13836" max="13836" width="15.5714285714286" style="100" customWidth="1"/>
    <col min="13837" max="13837" width="17" style="100" customWidth="1"/>
    <col min="13838" max="13838" width="16.5714285714286" style="100" customWidth="1"/>
    <col min="13839" max="13839" width="15.5714285714286" style="100" customWidth="1"/>
    <col min="13840" max="13840" width="0" style="100" hidden="1" customWidth="1"/>
    <col min="13841" max="13844" width="8" style="100" customWidth="1"/>
    <col min="13845" max="14079" width="8.71428571428571" style="100"/>
    <col min="14080" max="14080" width="9.71428571428571" style="100" customWidth="1"/>
    <col min="14081" max="14081" width="16" style="100" customWidth="1"/>
    <col min="14082" max="14082" width="17.5714285714286" style="100" customWidth="1"/>
    <col min="14083" max="14083" width="16.2857142857143" style="100" customWidth="1"/>
    <col min="14084" max="14084" width="6.28571428571429" style="100" customWidth="1"/>
    <col min="14085" max="14085" width="17.2857142857143" style="100" customWidth="1"/>
    <col min="14086" max="14086" width="15.7142857142857" style="100" customWidth="1"/>
    <col min="14087" max="14087" width="13.2857142857143" style="100" customWidth="1"/>
    <col min="14088" max="14088" width="6.28571428571429" style="100" customWidth="1"/>
    <col min="14089" max="14089" width="8.28571428571429" style="100" customWidth="1"/>
    <col min="14090" max="14090" width="17" style="100" customWidth="1"/>
    <col min="14091" max="14091" width="16.5714285714286" style="100" customWidth="1"/>
    <col min="14092" max="14092" width="15.5714285714286" style="100" customWidth="1"/>
    <col min="14093" max="14093" width="17" style="100" customWidth="1"/>
    <col min="14094" max="14094" width="16.5714285714286" style="100" customWidth="1"/>
    <col min="14095" max="14095" width="15.5714285714286" style="100" customWidth="1"/>
    <col min="14096" max="14096" width="0" style="100" hidden="1" customWidth="1"/>
    <col min="14097" max="14100" width="8" style="100" customWidth="1"/>
    <col min="14101" max="14335" width="8.71428571428571" style="100"/>
    <col min="14336" max="14336" width="9.71428571428571" style="100" customWidth="1"/>
    <col min="14337" max="14337" width="16" style="100" customWidth="1"/>
    <col min="14338" max="14338" width="17.5714285714286" style="100" customWidth="1"/>
    <col min="14339" max="14339" width="16.2857142857143" style="100" customWidth="1"/>
    <col min="14340" max="14340" width="6.28571428571429" style="100" customWidth="1"/>
    <col min="14341" max="14341" width="17.2857142857143" style="100" customWidth="1"/>
    <col min="14342" max="14342" width="15.7142857142857" style="100" customWidth="1"/>
    <col min="14343" max="14343" width="13.2857142857143" style="100" customWidth="1"/>
    <col min="14344" max="14344" width="6.28571428571429" style="100" customWidth="1"/>
    <col min="14345" max="14345" width="8.28571428571429" style="100" customWidth="1"/>
    <col min="14346" max="14346" width="17" style="100" customWidth="1"/>
    <col min="14347" max="14347" width="16.5714285714286" style="100" customWidth="1"/>
    <col min="14348" max="14348" width="15.5714285714286" style="100" customWidth="1"/>
    <col min="14349" max="14349" width="17" style="100" customWidth="1"/>
    <col min="14350" max="14350" width="16.5714285714286" style="100" customWidth="1"/>
    <col min="14351" max="14351" width="15.5714285714286" style="100" customWidth="1"/>
    <col min="14352" max="14352" width="0" style="100" hidden="1" customWidth="1"/>
    <col min="14353" max="14356" width="8" style="100" customWidth="1"/>
    <col min="14357" max="14591" width="8.71428571428571" style="100"/>
    <col min="14592" max="14592" width="9.71428571428571" style="100" customWidth="1"/>
    <col min="14593" max="14593" width="16" style="100" customWidth="1"/>
    <col min="14594" max="14594" width="17.5714285714286" style="100" customWidth="1"/>
    <col min="14595" max="14595" width="16.2857142857143" style="100" customWidth="1"/>
    <col min="14596" max="14596" width="6.28571428571429" style="100" customWidth="1"/>
    <col min="14597" max="14597" width="17.2857142857143" style="100" customWidth="1"/>
    <col min="14598" max="14598" width="15.7142857142857" style="100" customWidth="1"/>
    <col min="14599" max="14599" width="13.2857142857143" style="100" customWidth="1"/>
    <col min="14600" max="14600" width="6.28571428571429" style="100" customWidth="1"/>
    <col min="14601" max="14601" width="8.28571428571429" style="100" customWidth="1"/>
    <col min="14602" max="14602" width="17" style="100" customWidth="1"/>
    <col min="14603" max="14603" width="16.5714285714286" style="100" customWidth="1"/>
    <col min="14604" max="14604" width="15.5714285714286" style="100" customWidth="1"/>
    <col min="14605" max="14605" width="17" style="100" customWidth="1"/>
    <col min="14606" max="14606" width="16.5714285714286" style="100" customWidth="1"/>
    <col min="14607" max="14607" width="15.5714285714286" style="100" customWidth="1"/>
    <col min="14608" max="14608" width="0" style="100" hidden="1" customWidth="1"/>
    <col min="14609" max="14612" width="8" style="100" customWidth="1"/>
    <col min="14613" max="14847" width="8.71428571428571" style="100"/>
    <col min="14848" max="14848" width="9.71428571428571" style="100" customWidth="1"/>
    <col min="14849" max="14849" width="16" style="100" customWidth="1"/>
    <col min="14850" max="14850" width="17.5714285714286" style="100" customWidth="1"/>
    <col min="14851" max="14851" width="16.2857142857143" style="100" customWidth="1"/>
    <col min="14852" max="14852" width="6.28571428571429" style="100" customWidth="1"/>
    <col min="14853" max="14853" width="17.2857142857143" style="100" customWidth="1"/>
    <col min="14854" max="14854" width="15.7142857142857" style="100" customWidth="1"/>
    <col min="14855" max="14855" width="13.2857142857143" style="100" customWidth="1"/>
    <col min="14856" max="14856" width="6.28571428571429" style="100" customWidth="1"/>
    <col min="14857" max="14857" width="8.28571428571429" style="100" customWidth="1"/>
    <col min="14858" max="14858" width="17" style="100" customWidth="1"/>
    <col min="14859" max="14859" width="16.5714285714286" style="100" customWidth="1"/>
    <col min="14860" max="14860" width="15.5714285714286" style="100" customWidth="1"/>
    <col min="14861" max="14861" width="17" style="100" customWidth="1"/>
    <col min="14862" max="14862" width="16.5714285714286" style="100" customWidth="1"/>
    <col min="14863" max="14863" width="15.5714285714286" style="100" customWidth="1"/>
    <col min="14864" max="14864" width="0" style="100" hidden="1" customWidth="1"/>
    <col min="14865" max="14868" width="8" style="100" customWidth="1"/>
    <col min="14869" max="15103" width="8.71428571428571" style="100"/>
    <col min="15104" max="15104" width="9.71428571428571" style="100" customWidth="1"/>
    <col min="15105" max="15105" width="16" style="100" customWidth="1"/>
    <col min="15106" max="15106" width="17.5714285714286" style="100" customWidth="1"/>
    <col min="15107" max="15107" width="16.2857142857143" style="100" customWidth="1"/>
    <col min="15108" max="15108" width="6.28571428571429" style="100" customWidth="1"/>
    <col min="15109" max="15109" width="17.2857142857143" style="100" customWidth="1"/>
    <col min="15110" max="15110" width="15.7142857142857" style="100" customWidth="1"/>
    <col min="15111" max="15111" width="13.2857142857143" style="100" customWidth="1"/>
    <col min="15112" max="15112" width="6.28571428571429" style="100" customWidth="1"/>
    <col min="15113" max="15113" width="8.28571428571429" style="100" customWidth="1"/>
    <col min="15114" max="15114" width="17" style="100" customWidth="1"/>
    <col min="15115" max="15115" width="16.5714285714286" style="100" customWidth="1"/>
    <col min="15116" max="15116" width="15.5714285714286" style="100" customWidth="1"/>
    <col min="15117" max="15117" width="17" style="100" customWidth="1"/>
    <col min="15118" max="15118" width="16.5714285714286" style="100" customWidth="1"/>
    <col min="15119" max="15119" width="15.5714285714286" style="100" customWidth="1"/>
    <col min="15120" max="15120" width="0" style="100" hidden="1" customWidth="1"/>
    <col min="15121" max="15124" width="8" style="100" customWidth="1"/>
    <col min="15125" max="15359" width="8.71428571428571" style="100"/>
    <col min="15360" max="15360" width="9.71428571428571" style="100" customWidth="1"/>
    <col min="15361" max="15361" width="16" style="100" customWidth="1"/>
    <col min="15362" max="15362" width="17.5714285714286" style="100" customWidth="1"/>
    <col min="15363" max="15363" width="16.2857142857143" style="100" customWidth="1"/>
    <col min="15364" max="15364" width="6.28571428571429" style="100" customWidth="1"/>
    <col min="15365" max="15365" width="17.2857142857143" style="100" customWidth="1"/>
    <col min="15366" max="15366" width="15.7142857142857" style="100" customWidth="1"/>
    <col min="15367" max="15367" width="13.2857142857143" style="100" customWidth="1"/>
    <col min="15368" max="15368" width="6.28571428571429" style="100" customWidth="1"/>
    <col min="15369" max="15369" width="8.28571428571429" style="100" customWidth="1"/>
    <col min="15370" max="15370" width="17" style="100" customWidth="1"/>
    <col min="15371" max="15371" width="16.5714285714286" style="100" customWidth="1"/>
    <col min="15372" max="15372" width="15.5714285714286" style="100" customWidth="1"/>
    <col min="15373" max="15373" width="17" style="100" customWidth="1"/>
    <col min="15374" max="15374" width="16.5714285714286" style="100" customWidth="1"/>
    <col min="15375" max="15375" width="15.5714285714286" style="100" customWidth="1"/>
    <col min="15376" max="15376" width="0" style="100" hidden="1" customWidth="1"/>
    <col min="15377" max="15380" width="8" style="100" customWidth="1"/>
    <col min="15381" max="15615" width="8.71428571428571" style="100"/>
    <col min="15616" max="15616" width="9.71428571428571" style="100" customWidth="1"/>
    <col min="15617" max="15617" width="16" style="100" customWidth="1"/>
    <col min="15618" max="15618" width="17.5714285714286" style="100" customWidth="1"/>
    <col min="15619" max="15619" width="16.2857142857143" style="100" customWidth="1"/>
    <col min="15620" max="15620" width="6.28571428571429" style="100" customWidth="1"/>
    <col min="15621" max="15621" width="17.2857142857143" style="100" customWidth="1"/>
    <col min="15622" max="15622" width="15.7142857142857" style="100" customWidth="1"/>
    <col min="15623" max="15623" width="13.2857142857143" style="100" customWidth="1"/>
    <col min="15624" max="15624" width="6.28571428571429" style="100" customWidth="1"/>
    <col min="15625" max="15625" width="8.28571428571429" style="100" customWidth="1"/>
    <col min="15626" max="15626" width="17" style="100" customWidth="1"/>
    <col min="15627" max="15627" width="16.5714285714286" style="100" customWidth="1"/>
    <col min="15628" max="15628" width="15.5714285714286" style="100" customWidth="1"/>
    <col min="15629" max="15629" width="17" style="100" customWidth="1"/>
    <col min="15630" max="15630" width="16.5714285714286" style="100" customWidth="1"/>
    <col min="15631" max="15631" width="15.5714285714286" style="100" customWidth="1"/>
    <col min="15632" max="15632" width="0" style="100" hidden="1" customWidth="1"/>
    <col min="15633" max="15636" width="8" style="100" customWidth="1"/>
    <col min="15637" max="15871" width="8.71428571428571" style="100"/>
    <col min="15872" max="15872" width="9.71428571428571" style="100" customWidth="1"/>
    <col min="15873" max="15873" width="16" style="100" customWidth="1"/>
    <col min="15874" max="15874" width="17.5714285714286" style="100" customWidth="1"/>
    <col min="15875" max="15875" width="16.2857142857143" style="100" customWidth="1"/>
    <col min="15876" max="15876" width="6.28571428571429" style="100" customWidth="1"/>
    <col min="15877" max="15877" width="17.2857142857143" style="100" customWidth="1"/>
    <col min="15878" max="15878" width="15.7142857142857" style="100" customWidth="1"/>
    <col min="15879" max="15879" width="13.2857142857143" style="100" customWidth="1"/>
    <col min="15880" max="15880" width="6.28571428571429" style="100" customWidth="1"/>
    <col min="15881" max="15881" width="8.28571428571429" style="100" customWidth="1"/>
    <col min="15882" max="15882" width="17" style="100" customWidth="1"/>
    <col min="15883" max="15883" width="16.5714285714286" style="100" customWidth="1"/>
    <col min="15884" max="15884" width="15.5714285714286" style="100" customWidth="1"/>
    <col min="15885" max="15885" width="17" style="100" customWidth="1"/>
    <col min="15886" max="15886" width="16.5714285714286" style="100" customWidth="1"/>
    <col min="15887" max="15887" width="15.5714285714286" style="100" customWidth="1"/>
    <col min="15888" max="15888" width="0" style="100" hidden="1" customWidth="1"/>
    <col min="15889" max="15892" width="8" style="100" customWidth="1"/>
    <col min="15893" max="16127" width="8.71428571428571" style="100"/>
    <col min="16128" max="16128" width="9.71428571428571" style="100" customWidth="1"/>
    <col min="16129" max="16129" width="16" style="100" customWidth="1"/>
    <col min="16130" max="16130" width="17.5714285714286" style="100" customWidth="1"/>
    <col min="16131" max="16131" width="16.2857142857143" style="100" customWidth="1"/>
    <col min="16132" max="16132" width="6.28571428571429" style="100" customWidth="1"/>
    <col min="16133" max="16133" width="17.2857142857143" style="100" customWidth="1"/>
    <col min="16134" max="16134" width="15.7142857142857" style="100" customWidth="1"/>
    <col min="16135" max="16135" width="13.2857142857143" style="100" customWidth="1"/>
    <col min="16136" max="16136" width="6.28571428571429" style="100" customWidth="1"/>
    <col min="16137" max="16137" width="8.28571428571429" style="100" customWidth="1"/>
    <col min="16138" max="16138" width="17" style="100" customWidth="1"/>
    <col min="16139" max="16139" width="16.5714285714286" style="100" customWidth="1"/>
    <col min="16140" max="16140" width="15.5714285714286" style="100" customWidth="1"/>
    <col min="16141" max="16141" width="17" style="100" customWidth="1"/>
    <col min="16142" max="16142" width="16.5714285714286" style="100" customWidth="1"/>
    <col min="16143" max="16143" width="15.5714285714286" style="100" customWidth="1"/>
    <col min="16144" max="16144" width="0" style="100" hidden="1" customWidth="1"/>
    <col min="16145" max="16148" width="8" style="100" customWidth="1"/>
    <col min="16149" max="16384" width="8.71428571428571" style="100"/>
  </cols>
  <sheetData>
    <row r="1" spans="1:18" ht="16.5" customHeight="1">
      <c r="A1" s="97" t="s">
        <v>106</v>
      </c>
      <c r="B1" s="98"/>
      <c r="C1" s="98"/>
      <c r="D1" s="98"/>
      <c r="E1" s="98"/>
      <c r="F1" s="99"/>
      <c r="K1" s="101"/>
      <c r="R1" s="100"/>
    </row>
    <row r="2" spans="1:18" ht="27" customHeight="1">
      <c r="A2" s="97"/>
      <c r="B2" s="98"/>
      <c r="C2" s="98"/>
      <c r="D2" s="98"/>
      <c r="E2" s="98"/>
      <c r="F2" s="99"/>
      <c r="K2" s="101"/>
      <c r="R2" s="100"/>
    </row>
    <row r="3" spans="1:18" ht="21.75" customHeight="1">
      <c r="A3" s="469" t="s">
        <v>5</v>
      </c>
      <c r="B3" s="469"/>
      <c r="C3" s="469"/>
      <c r="D3" s="469"/>
      <c r="E3" s="469"/>
      <c r="F3" s="469"/>
      <c r="G3" s="101"/>
      <c r="H3" s="101"/>
      <c r="I3" s="101"/>
      <c r="J3" s="104" t="s">
        <v>23</v>
      </c>
      <c r="K3" s="105"/>
      <c r="L3" s="106"/>
      <c r="R3" s="100"/>
    </row>
    <row r="4" spans="1:18" ht="24" customHeight="1">
      <c r="A4" s="469" t="s">
        <v>115</v>
      </c>
      <c r="B4" s="469"/>
      <c r="C4" s="469"/>
      <c r="D4" s="469"/>
      <c r="E4" s="469"/>
      <c r="F4" s="469"/>
      <c r="G4" s="101"/>
      <c r="H4" s="101"/>
      <c r="I4" s="101"/>
      <c r="J4" s="101"/>
      <c r="L4" s="107"/>
      <c r="R4" s="100"/>
    </row>
    <row r="5" spans="1:18" ht="20.25" customHeight="1">
      <c r="A5" s="499" t="s">
        <v>127</v>
      </c>
      <c r="B5" s="499"/>
      <c r="C5" s="499"/>
      <c r="D5" s="499"/>
      <c r="E5" s="499"/>
      <c r="F5" s="499"/>
      <c r="G5" s="108"/>
      <c r="H5" s="101"/>
      <c r="I5" s="100" t="s">
        <v>65</v>
      </c>
      <c r="J5" s="109"/>
      <c r="L5" s="107"/>
      <c r="R5" s="100"/>
    </row>
    <row r="6" spans="1:18" ht="30.75" customHeight="1">
      <c r="A6" s="110"/>
      <c r="C6" s="471"/>
      <c r="D6" s="471"/>
      <c r="E6" s="111"/>
      <c r="F6" s="112"/>
      <c r="G6" s="112" t="e">
        <f>VLOOKUP(F12,#REF!,2,0)</f>
        <v>#REF!</v>
      </c>
      <c r="I6" s="113">
        <v>1</v>
      </c>
      <c r="J6" s="114" t="s">
        <v>90</v>
      </c>
      <c r="R6" s="100"/>
    </row>
    <row r="7" spans="1:22" ht="13.8">
      <c r="A7" s="110"/>
      <c r="B7" s="115"/>
      <c r="C7" s="471"/>
      <c r="D7" s="471"/>
      <c r="E7" s="116"/>
      <c r="F7" s="111"/>
      <c r="G7" s="468"/>
      <c r="H7" s="468"/>
      <c r="I7" s="113">
        <v>2</v>
      </c>
      <c r="J7" s="113" t="s">
        <v>92</v>
      </c>
      <c r="M7" s="100"/>
      <c r="N7" s="103" t="s">
        <v>42</v>
      </c>
      <c r="O7" s="103" t="s">
        <v>91</v>
      </c>
      <c r="R7" s="100"/>
      <c r="U7" s="117"/>
      <c r="V7" s="118"/>
    </row>
    <row r="8" spans="1:18" ht="25.5" customHeight="1">
      <c r="A8" s="115"/>
      <c r="E8" s="119" t="s">
        <v>89</v>
      </c>
      <c r="F8" s="120" t="s">
        <v>107</v>
      </c>
      <c r="G8" s="474" t="s">
        <v>26</v>
      </c>
      <c r="H8" s="468"/>
      <c r="I8" s="113">
        <v>3</v>
      </c>
      <c r="J8" s="113" t="s">
        <v>69</v>
      </c>
      <c r="M8" s="121" t="s">
        <v>107</v>
      </c>
      <c r="N8" s="122">
        <f ca="1">TODAY()+30</f>
        <v>45602</v>
      </c>
      <c r="O8" s="123">
        <v>0.11</v>
      </c>
      <c r="Q8" s="124"/>
      <c r="R8" s="125"/>
    </row>
    <row r="9" spans="1:18" ht="36.75" customHeight="1">
      <c r="A9" s="126"/>
      <c r="B9" s="127" t="s">
        <v>79</v>
      </c>
      <c r="C9" s="128"/>
      <c r="D9" s="128"/>
      <c r="E9" s="129"/>
      <c r="F9" s="130" t="s">
        <v>68</v>
      </c>
      <c r="G9" s="474" t="s">
        <v>26</v>
      </c>
      <c r="H9" s="468"/>
      <c r="I9" s="131">
        <v>4</v>
      </c>
      <c r="J9" s="132" t="s">
        <v>125</v>
      </c>
      <c r="M9" s="121" t="s">
        <v>108</v>
      </c>
      <c r="N9" s="122">
        <f ca="1">TODAY()+30</f>
        <v>45602</v>
      </c>
      <c r="O9" s="123">
        <v>0.11</v>
      </c>
      <c r="Q9" s="133"/>
      <c r="R9" s="100"/>
    </row>
    <row r="10" spans="1:18" ht="43.5" customHeight="1">
      <c r="A10" s="134"/>
      <c r="B10" s="127" t="s">
        <v>80</v>
      </c>
      <c r="C10" s="129"/>
      <c r="D10" s="475" t="str">
        <f>VLOOKUP($F$10,$I$6:$K$9,2,0)</f>
        <v>Vay Hỗ trợ lãi suất</v>
      </c>
      <c r="E10" s="475"/>
      <c r="F10" s="135">
        <v>3</v>
      </c>
      <c r="G10" s="437"/>
      <c r="H10" s="437"/>
      <c r="I10" s="136">
        <v>0</v>
      </c>
      <c r="J10" s="137"/>
      <c r="M10" s="121"/>
      <c r="N10" s="122"/>
      <c r="O10" s="123"/>
      <c r="Q10" s="138"/>
      <c r="R10" s="125"/>
    </row>
    <row r="11" spans="1:18" ht="17.25" customHeight="1">
      <c r="A11" s="139">
        <v>1</v>
      </c>
      <c r="B11" s="140" t="s">
        <v>0</v>
      </c>
      <c r="C11" s="141"/>
      <c r="D11" s="141"/>
      <c r="E11" s="142"/>
      <c r="F11" s="143"/>
      <c r="G11" s="137" t="s">
        <v>73</v>
      </c>
      <c r="I11" s="144">
        <v>0.01</v>
      </c>
      <c r="J11" s="137"/>
      <c r="M11" s="121"/>
      <c r="N11" s="122"/>
      <c r="O11" s="123"/>
      <c r="Q11" s="145"/>
      <c r="R11" s="125"/>
    </row>
    <row r="12" spans="1:18" ht="17.25" customHeight="1">
      <c r="A12" s="146">
        <v>2</v>
      </c>
      <c r="B12" s="147" t="s">
        <v>27</v>
      </c>
      <c r="C12" s="148"/>
      <c r="D12" s="148"/>
      <c r="E12" s="149"/>
      <c r="F12" s="150" t="s">
        <v>133</v>
      </c>
      <c r="G12" s="137" t="s">
        <v>72</v>
      </c>
      <c r="H12" s="151"/>
      <c r="I12" s="152"/>
      <c r="L12" s="109"/>
      <c r="M12" s="121"/>
      <c r="N12" s="122"/>
      <c r="O12" s="123"/>
      <c r="R12" s="125"/>
    </row>
    <row r="13" spans="1:18" ht="17.25" customHeight="1">
      <c r="A13" s="146">
        <v>3</v>
      </c>
      <c r="B13" s="147" t="s">
        <v>28</v>
      </c>
      <c r="C13" s="148"/>
      <c r="D13" s="148"/>
      <c r="E13" s="149"/>
      <c r="F13" s="153"/>
      <c r="I13" s="154" t="s">
        <v>93</v>
      </c>
      <c r="J13" s="155">
        <v>22866119</v>
      </c>
      <c r="M13" s="121"/>
      <c r="N13" s="122"/>
      <c r="O13" s="123"/>
      <c r="R13" s="125"/>
    </row>
    <row r="14" spans="1:18" ht="17.25" customHeight="1">
      <c r="A14" s="156">
        <v>3.10</v>
      </c>
      <c r="B14" s="157" t="s">
        <v>37</v>
      </c>
      <c r="C14" s="158"/>
      <c r="D14" s="158"/>
      <c r="E14" s="159"/>
      <c r="F14" s="160" t="s">
        <v>131</v>
      </c>
      <c r="G14" s="112" t="s">
        <v>73</v>
      </c>
      <c r="H14" s="161"/>
      <c r="L14" s="162"/>
      <c r="M14" s="121"/>
      <c r="N14" s="122"/>
      <c r="O14" s="123"/>
      <c r="R14" s="125"/>
    </row>
    <row r="15" spans="1:18" ht="17.25" customHeight="1">
      <c r="A15" s="156">
        <v>3.20</v>
      </c>
      <c r="B15" s="157" t="s">
        <v>60</v>
      </c>
      <c r="C15" s="158"/>
      <c r="D15" s="158"/>
      <c r="E15" s="159"/>
      <c r="F15" s="160" t="s">
        <v>132</v>
      </c>
      <c r="G15" s="112" t="s">
        <v>94</v>
      </c>
      <c r="L15" s="163"/>
      <c r="M15" s="121"/>
      <c r="N15" s="122"/>
      <c r="O15" s="123"/>
      <c r="R15" s="125"/>
    </row>
    <row r="16" spans="1:18" ht="17.25" customHeight="1">
      <c r="A16" s="156">
        <v>3.30</v>
      </c>
      <c r="B16" s="157" t="s">
        <v>29</v>
      </c>
      <c r="C16" s="158"/>
      <c r="D16" s="158"/>
      <c r="E16" s="159"/>
      <c r="F16" s="229">
        <v>21586017</v>
      </c>
      <c r="G16" s="112" t="s">
        <v>73</v>
      </c>
      <c r="H16" s="100">
        <v>5254796476</v>
      </c>
      <c r="M16" s="121"/>
      <c r="N16" s="122"/>
      <c r="O16" s="123"/>
      <c r="R16" s="125"/>
    </row>
    <row r="17" spans="1:18" ht="17.25" customHeight="1">
      <c r="A17" s="165"/>
      <c r="B17" s="147" t="s">
        <v>33</v>
      </c>
      <c r="C17" s="166"/>
      <c r="D17" s="166"/>
      <c r="E17" s="167"/>
      <c r="F17" s="168" t="e">
        <f>ROUND(F16*F15,0)</f>
        <v>#VALUE!</v>
      </c>
      <c r="G17" s="169"/>
      <c r="H17" s="164" t="e">
        <f>H16/F15</f>
        <v>#VALUE!</v>
      </c>
      <c r="I17" s="170"/>
      <c r="J17" s="171"/>
      <c r="K17" s="172"/>
      <c r="L17" s="172"/>
      <c r="M17" s="121"/>
      <c r="N17" s="122"/>
      <c r="O17" s="123"/>
      <c r="R17" s="125"/>
    </row>
    <row r="18" spans="1:18" ht="17.25" customHeight="1">
      <c r="A18" s="173"/>
      <c r="B18" s="147" t="s">
        <v>34</v>
      </c>
      <c r="C18" s="174"/>
      <c r="D18" s="174"/>
      <c r="E18" s="175"/>
      <c r="F18" s="440"/>
      <c r="G18" s="169"/>
      <c r="H18" s="164"/>
      <c r="I18" s="170"/>
      <c r="J18" s="171"/>
      <c r="K18" s="177"/>
      <c r="L18" s="177"/>
      <c r="M18" s="121"/>
      <c r="N18" s="122"/>
      <c r="O18" s="123"/>
      <c r="Q18" s="137"/>
      <c r="R18" s="125"/>
    </row>
    <row r="19" spans="1:18" ht="17.25" customHeight="1">
      <c r="A19" s="165"/>
      <c r="B19" s="178" t="s">
        <v>128</v>
      </c>
      <c r="C19" s="174"/>
      <c r="D19" s="174"/>
      <c r="E19" s="175"/>
      <c r="F19" s="441">
        <v>0</v>
      </c>
      <c r="G19" s="474"/>
      <c r="H19" s="468"/>
      <c r="I19" s="442"/>
      <c r="M19" s="121"/>
      <c r="N19" s="122"/>
      <c r="O19" s="123"/>
      <c r="R19" s="125"/>
    </row>
    <row r="20" spans="1:18" ht="17.25" customHeight="1">
      <c r="A20" s="165"/>
      <c r="B20" s="178" t="s">
        <v>81</v>
      </c>
      <c r="C20" s="174"/>
      <c r="D20" s="174"/>
      <c r="E20" s="175"/>
      <c r="F20" s="179">
        <v>0.01</v>
      </c>
      <c r="G20" s="474" t="s">
        <v>26</v>
      </c>
      <c r="H20" s="468"/>
      <c r="I20" s="180"/>
      <c r="M20" s="121"/>
      <c r="N20" s="122"/>
      <c r="O20" s="123"/>
      <c r="R20" s="125"/>
    </row>
    <row r="21" spans="1:18" s="180" customFormat="1" ht="19.5" customHeight="1">
      <c r="A21" s="165"/>
      <c r="B21" s="178" t="s">
        <v>82</v>
      </c>
      <c r="C21" s="174"/>
      <c r="D21" s="174"/>
      <c r="E21" s="175"/>
      <c r="F21" s="181">
        <f>+IF($F$10=4,11%,0)</f>
        <v>0</v>
      </c>
      <c r="G21" s="474"/>
      <c r="H21" s="468"/>
      <c r="I21" s="443"/>
      <c r="J21" s="171"/>
      <c r="K21" s="172"/>
      <c r="L21" s="172"/>
      <c r="M21" s="121"/>
      <c r="N21" s="122"/>
      <c r="O21" s="123"/>
      <c r="Q21" s="100"/>
      <c r="R21" s="118"/>
    </row>
    <row r="22" spans="1:22" s="180" customFormat="1" ht="17.25" customHeight="1">
      <c r="A22" s="165"/>
      <c r="B22" s="178" t="s">
        <v>83</v>
      </c>
      <c r="C22" s="174"/>
      <c r="D22" s="174"/>
      <c r="E22" s="175"/>
      <c r="F22" s="181">
        <f>+IF(OR($F$10=1,$F$10=2),9%,0)</f>
        <v>0</v>
      </c>
      <c r="I22" s="442"/>
      <c r="J22" s="171"/>
      <c r="K22" s="177"/>
      <c r="L22" s="177"/>
      <c r="M22" s="100"/>
      <c r="N22" s="103"/>
      <c r="O22" s="182"/>
      <c r="U22" s="124"/>
      <c r="V22" s="125"/>
    </row>
    <row r="23" spans="1:22" s="180" customFormat="1" ht="17.25" customHeight="1">
      <c r="A23" s="165"/>
      <c r="B23" s="178" t="s">
        <v>84</v>
      </c>
      <c r="C23" s="174"/>
      <c r="D23" s="174"/>
      <c r="E23" s="175"/>
      <c r="F23" s="179">
        <v>0</v>
      </c>
      <c r="G23" s="183" t="s">
        <v>85</v>
      </c>
      <c r="J23" s="171"/>
      <c r="K23" s="177"/>
      <c r="L23" s="177"/>
      <c r="M23" s="100"/>
      <c r="N23" s="103"/>
      <c r="O23" s="182"/>
      <c r="U23" s="138"/>
      <c r="V23" s="184"/>
    </row>
    <row r="24" spans="1:22" s="180" customFormat="1" ht="17.25" customHeight="1">
      <c r="A24" s="156"/>
      <c r="B24" s="147" t="s">
        <v>31</v>
      </c>
      <c r="C24" s="174"/>
      <c r="D24" s="174"/>
      <c r="E24" s="175"/>
      <c r="F24" s="185" t="e">
        <f>ROUND((F16-(F19/F15))*(1-F20)*(1-F21)*(1-F22)*(1-F23),0)</f>
        <v>#VALUE!</v>
      </c>
      <c r="G24" s="186"/>
      <c r="H24" s="100"/>
      <c r="I24" s="164" t="e">
        <f>F17-F19</f>
        <v>#VALUE!</v>
      </c>
      <c r="J24" s="100"/>
      <c r="K24" s="100"/>
      <c r="L24" s="100"/>
      <c r="M24" s="100"/>
      <c r="N24" s="103"/>
      <c r="O24" s="182"/>
      <c r="U24" s="138"/>
      <c r="V24" s="187"/>
    </row>
    <row r="25" spans="1:22" ht="17.25" customHeight="1">
      <c r="A25" s="156"/>
      <c r="B25" s="157" t="s">
        <v>30</v>
      </c>
      <c r="C25" s="158"/>
      <c r="D25" s="158"/>
      <c r="E25" s="159"/>
      <c r="F25" s="188" t="e">
        <f>ROUND(F24+(F24-$J$13*F14/F15)*10%,0)</f>
        <v>#VALUE!</v>
      </c>
      <c r="G25" s="189" t="s">
        <v>129</v>
      </c>
      <c r="H25" s="161"/>
      <c r="I25" s="170" t="e">
        <f>I24*F20</f>
        <v>#VALUE!</v>
      </c>
      <c r="M25" s="100"/>
      <c r="N25" s="102"/>
      <c r="O25" s="103"/>
      <c r="R25" s="100"/>
      <c r="V25" s="187"/>
    </row>
    <row r="26" spans="1:22" ht="17.25" customHeight="1">
      <c r="A26" s="190">
        <v>4</v>
      </c>
      <c r="B26" s="147" t="s">
        <v>36</v>
      </c>
      <c r="C26" s="148"/>
      <c r="D26" s="148"/>
      <c r="E26" s="149"/>
      <c r="F26" s="191"/>
      <c r="G26" s="192"/>
      <c r="H26" s="164"/>
      <c r="I26" s="170"/>
      <c r="M26" s="100"/>
      <c r="N26" s="102"/>
      <c r="O26" s="103"/>
      <c r="R26" s="100"/>
      <c r="V26" s="187"/>
    </row>
    <row r="27" spans="1:22" ht="17.25" customHeight="1">
      <c r="A27" s="193"/>
      <c r="B27" s="194" t="s">
        <v>61</v>
      </c>
      <c r="C27" s="195"/>
      <c r="D27" s="195"/>
      <c r="E27" s="196"/>
      <c r="F27" s="191" t="e">
        <f>ROUND(+F28+F29,0)</f>
        <v>#VALUE!</v>
      </c>
      <c r="G27" s="112" t="e">
        <f>SUM(F28:F29)=F27</f>
        <v>#VALUE!</v>
      </c>
      <c r="J27" s="197" t="s">
        <v>100</v>
      </c>
      <c r="M27" s="100"/>
      <c r="N27" s="100"/>
      <c r="O27" s="102"/>
      <c r="R27" s="100"/>
      <c r="V27" s="187"/>
    </row>
    <row r="28" spans="1:22" ht="22.05" customHeight="1">
      <c r="A28" s="198"/>
      <c r="B28" s="199" t="s">
        <v>38</v>
      </c>
      <c r="C28" s="200"/>
      <c r="D28" s="200"/>
      <c r="E28" s="201"/>
      <c r="F28" s="202" t="e">
        <f>ROUND(+F24*F15,0)</f>
        <v>#VALUE!</v>
      </c>
      <c r="G28" s="203" t="e">
        <f>F24*F15=F28</f>
        <v>#VALUE!</v>
      </c>
      <c r="H28" s="161"/>
      <c r="J28" s="204" t="s">
        <v>101</v>
      </c>
      <c r="K28" s="204" t="s">
        <v>102</v>
      </c>
      <c r="L28" s="204" t="s">
        <v>103</v>
      </c>
      <c r="M28" s="205" t="s">
        <v>104</v>
      </c>
      <c r="N28" s="206" t="s">
        <v>105</v>
      </c>
      <c r="O28" s="205" t="s">
        <v>43</v>
      </c>
      <c r="R28" s="100"/>
      <c r="V28" s="187"/>
    </row>
    <row r="29" spans="1:22" ht="17.25" customHeight="1">
      <c r="A29" s="207"/>
      <c r="B29" s="199" t="s">
        <v>4</v>
      </c>
      <c r="C29" s="200"/>
      <c r="D29" s="200"/>
      <c r="E29" s="201"/>
      <c r="F29" s="202" t="e">
        <f>ROUND((F28-J13*F14)*10%,0)</f>
        <v>#VALUE!</v>
      </c>
      <c r="G29" s="203"/>
      <c r="H29" s="208"/>
      <c r="J29" s="209" t="s">
        <v>109</v>
      </c>
      <c r="K29" s="210"/>
      <c r="L29" s="209"/>
      <c r="M29" s="211"/>
      <c r="N29" s="212"/>
      <c r="O29" s="213">
        <f t="shared" si="0" ref="O29:O34">0.05%*N29*M29</f>
        <v>0</v>
      </c>
      <c r="R29" s="100"/>
      <c r="V29" s="187"/>
    </row>
    <row r="30" spans="1:22" ht="17.25" customHeight="1" hidden="1">
      <c r="A30" s="214">
        <v>6</v>
      </c>
      <c r="B30" s="215" t="s">
        <v>51</v>
      </c>
      <c r="C30" s="195"/>
      <c r="D30" s="195"/>
      <c r="E30" s="216"/>
      <c r="F30" s="217">
        <f>F31+F32-F33</f>
        <v>0</v>
      </c>
      <c r="G30" s="218"/>
      <c r="H30" s="219"/>
      <c r="J30" s="209">
        <v>45318</v>
      </c>
      <c r="K30" s="210">
        <f>J30+1</f>
        <v>45319</v>
      </c>
      <c r="L30" s="209">
        <v>45350</v>
      </c>
      <c r="M30" s="211">
        <f>L30-K30</f>
        <v>31</v>
      </c>
      <c r="N30" s="220">
        <f>924309979-300000000</f>
        <v>624309979</v>
      </c>
      <c r="O30" s="213">
        <f t="shared" si="0"/>
        <v>9676804.6745000016</v>
      </c>
      <c r="P30" s="161"/>
      <c r="R30" s="100"/>
      <c r="V30" s="221"/>
    </row>
    <row r="31" spans="1:18" ht="17.25" customHeight="1" hidden="1">
      <c r="A31" s="214"/>
      <c r="B31" s="222" t="s">
        <v>56</v>
      </c>
      <c r="C31" s="195"/>
      <c r="D31" s="195"/>
      <c r="E31" s="216"/>
      <c r="F31" s="223">
        <f>IF($F$10=2,SUM(V81:V105),0)</f>
        <v>0</v>
      </c>
      <c r="G31" s="218" t="s">
        <v>47</v>
      </c>
      <c r="J31" s="209"/>
      <c r="K31" s="210">
        <f>J31+1</f>
        <v>1</v>
      </c>
      <c r="L31" s="209"/>
      <c r="M31" s="211">
        <f>L31-K31</f>
        <v>-1</v>
      </c>
      <c r="N31" s="220"/>
      <c r="O31" s="213">
        <f t="shared" si="0"/>
        <v>0</v>
      </c>
      <c r="R31" s="100"/>
    </row>
    <row r="32" spans="1:18" ht="17.25" customHeight="1" hidden="1">
      <c r="A32" s="214"/>
      <c r="B32" s="222" t="s">
        <v>57</v>
      </c>
      <c r="C32" s="195"/>
      <c r="D32" s="195"/>
      <c r="E32" s="216"/>
      <c r="F32" s="223">
        <f>IF($F$10=2,SUM(V106:V109),0)</f>
        <v>0</v>
      </c>
      <c r="G32" s="218" t="s">
        <v>48</v>
      </c>
      <c r="J32" s="209"/>
      <c r="K32" s="210">
        <f>J32+1</f>
        <v>1</v>
      </c>
      <c r="L32" s="209"/>
      <c r="M32" s="211">
        <f>L32-K32</f>
        <v>-1</v>
      </c>
      <c r="N32" s="220"/>
      <c r="O32" s="213">
        <f t="shared" si="0"/>
        <v>0</v>
      </c>
      <c r="R32" s="100"/>
    </row>
    <row r="33" spans="1:18" ht="17.25" customHeight="1" hidden="1">
      <c r="A33" s="214"/>
      <c r="B33" s="222" t="s">
        <v>53</v>
      </c>
      <c r="C33" s="195"/>
      <c r="D33" s="195"/>
      <c r="E33" s="216"/>
      <c r="F33" s="223">
        <f>IF($F$9="Cá nhân",F32*5%,0)</f>
        <v>0</v>
      </c>
      <c r="G33" s="224"/>
      <c r="J33" s="209"/>
      <c r="K33" s="210">
        <f>J33+1</f>
        <v>1</v>
      </c>
      <c r="L33" s="209"/>
      <c r="M33" s="211">
        <f>L33-K33</f>
        <v>-1</v>
      </c>
      <c r="N33" s="220"/>
      <c r="O33" s="213">
        <f t="shared" si="0"/>
        <v>0</v>
      </c>
      <c r="R33" s="100"/>
    </row>
    <row r="34" spans="1:18" ht="17.25" customHeight="1" hidden="1">
      <c r="A34" s="190"/>
      <c r="B34" s="222" t="s">
        <v>58</v>
      </c>
      <c r="C34" s="195"/>
      <c r="D34" s="195"/>
      <c r="E34" s="216"/>
      <c r="F34" s="225" t="e">
        <f>+F27-F30</f>
        <v>#VALUE!</v>
      </c>
      <c r="G34" s="226"/>
      <c r="J34" s="209"/>
      <c r="K34" s="210">
        <f>J34+1</f>
        <v>1</v>
      </c>
      <c r="L34" s="209"/>
      <c r="M34" s="211">
        <f>L34-K34</f>
        <v>-1</v>
      </c>
      <c r="N34" s="220"/>
      <c r="O34" s="213">
        <f t="shared" si="0"/>
        <v>0</v>
      </c>
      <c r="R34" s="100"/>
    </row>
    <row r="35" spans="1:18" ht="17.25" customHeight="1" hidden="1">
      <c r="A35" s="190"/>
      <c r="B35" s="178" t="s">
        <v>114</v>
      </c>
      <c r="C35" s="195"/>
      <c r="D35" s="195"/>
      <c r="E35" s="216"/>
      <c r="F35" s="225" t="e">
        <f>+F34+#REF!</f>
        <v>#VALUE!</v>
      </c>
      <c r="G35" s="226"/>
      <c r="J35" s="96"/>
      <c r="L35" s="227"/>
      <c r="M35" s="100"/>
      <c r="N35" s="102"/>
      <c r="O35" s="164"/>
      <c r="R35" s="100"/>
    </row>
    <row r="36" spans="1:18" ht="17.25" customHeight="1" hidden="1">
      <c r="A36" s="214">
        <v>7</v>
      </c>
      <c r="B36" s="215" t="s">
        <v>59</v>
      </c>
      <c r="C36" s="195"/>
      <c r="D36" s="195"/>
      <c r="E36" s="216"/>
      <c r="F36" s="217" t="e">
        <f>IF($F$10=3,F27*25%,IF(F10=4,F27*25%+F29*5%,IF(F10=2,SUM(U106:U109),0)))</f>
        <v>#VALUE!</v>
      </c>
      <c r="G36" s="228"/>
      <c r="J36" s="229"/>
      <c r="L36" s="227"/>
      <c r="M36" s="230"/>
      <c r="N36" s="102"/>
      <c r="O36" s="103"/>
      <c r="R36" s="100"/>
    </row>
    <row r="37" spans="1:18" ht="17.25" customHeight="1" hidden="1">
      <c r="A37" s="214">
        <v>8</v>
      </c>
      <c r="B37" s="215" t="s">
        <v>55</v>
      </c>
      <c r="C37" s="231"/>
      <c r="D37" s="231"/>
      <c r="E37" s="232"/>
      <c r="F37" s="217" t="e">
        <f>$F$28*5%</f>
        <v>#VALUE!</v>
      </c>
      <c r="G37" s="228"/>
      <c r="L37" s="229"/>
      <c r="M37" s="229"/>
      <c r="N37" s="102"/>
      <c r="O37" s="103"/>
      <c r="R37" s="100"/>
    </row>
    <row r="38" spans="1:18" ht="17.25" customHeight="1" hidden="1">
      <c r="A38" s="233"/>
      <c r="B38" s="222" t="s">
        <v>52</v>
      </c>
      <c r="C38" s="231"/>
      <c r="D38" s="231"/>
      <c r="E38" s="232"/>
      <c r="F38" s="223" t="e">
        <f>U115</f>
        <v>#VALUE!</v>
      </c>
      <c r="G38" s="228"/>
      <c r="J38" s="109"/>
      <c r="M38" s="100"/>
      <c r="N38" s="100"/>
      <c r="O38" s="234"/>
      <c r="R38" s="100"/>
    </row>
    <row r="39" spans="1:18" ht="17.25" customHeight="1" hidden="1">
      <c r="A39" s="233"/>
      <c r="B39" s="222" t="s">
        <v>53</v>
      </c>
      <c r="C39" s="231"/>
      <c r="D39" s="231"/>
      <c r="E39" s="232"/>
      <c r="F39" s="223" t="e">
        <f>IF($F$9="Cá nhân",F38*5%,0)</f>
        <v>#VALUE!</v>
      </c>
      <c r="G39" s="228"/>
      <c r="J39" s="235"/>
      <c r="K39" s="235"/>
      <c r="L39" s="235"/>
      <c r="M39" s="236"/>
      <c r="N39" s="237"/>
      <c r="O39" s="236"/>
      <c r="R39" s="100"/>
    </row>
    <row r="40" spans="1:18" ht="17.25" customHeight="1" hidden="1">
      <c r="A40" s="238"/>
      <c r="B40" s="239" t="s">
        <v>54</v>
      </c>
      <c r="C40" s="240"/>
      <c r="D40" s="240"/>
      <c r="E40" s="241"/>
      <c r="F40" s="242" t="e">
        <f>+F38-F39</f>
        <v>#VALUE!</v>
      </c>
      <c r="G40" s="218"/>
      <c r="J40" s="235"/>
      <c r="K40" s="103"/>
      <c r="L40" s="235"/>
      <c r="M40" s="236"/>
      <c r="N40" s="243"/>
      <c r="O40" s="244"/>
      <c r="R40" s="100"/>
    </row>
    <row r="41" spans="1:18" ht="17.25" customHeight="1">
      <c r="A41" s="214">
        <v>9</v>
      </c>
      <c r="B41" s="215" t="s">
        <v>75</v>
      </c>
      <c r="C41" s="245"/>
      <c r="D41" s="245"/>
      <c r="E41" s="246"/>
      <c r="F41" s="247"/>
      <c r="G41" s="218"/>
      <c r="J41" s="235"/>
      <c r="K41" s="103"/>
      <c r="L41" s="235"/>
      <c r="M41" s="236"/>
      <c r="N41" s="237"/>
      <c r="O41" s="244"/>
      <c r="R41" s="100"/>
    </row>
    <row r="42" spans="1:18" ht="20.25" customHeight="1">
      <c r="A42" s="232"/>
      <c r="B42" s="222" t="s">
        <v>76</v>
      </c>
      <c r="C42" s="248"/>
      <c r="D42" s="231"/>
      <c r="E42" s="231"/>
      <c r="F42" s="249">
        <f>+$E$54</f>
        <v>45657</v>
      </c>
      <c r="G42" s="218"/>
      <c r="J42" s="235"/>
      <c r="K42" s="103"/>
      <c r="L42" s="235"/>
      <c r="M42" s="236"/>
      <c r="N42" s="237"/>
      <c r="O42" s="244"/>
      <c r="R42" s="100"/>
    </row>
    <row r="43" spans="1:31" ht="20.25" customHeight="1">
      <c r="A43" s="241"/>
      <c r="B43" s="239" t="s">
        <v>77</v>
      </c>
      <c r="C43" s="250"/>
      <c r="D43" s="240"/>
      <c r="E43" s="240"/>
      <c r="F43" s="251">
        <f>+$E$55</f>
        <v>45838</v>
      </c>
      <c r="G43" s="218"/>
      <c r="J43" s="252"/>
      <c r="K43" s="252"/>
      <c r="L43" s="253"/>
      <c r="M43" s="100"/>
      <c r="N43" s="145"/>
      <c r="O43" s="164"/>
      <c r="R43" s="100"/>
      <c r="W43" s="107"/>
      <c r="X43" s="254"/>
      <c r="Y43" s="255"/>
      <c r="Z43" s="256"/>
      <c r="AA43" s="257"/>
      <c r="AB43" s="257"/>
      <c r="AC43" s="258"/>
      <c r="AD43" s="259"/>
      <c r="AE43" s="260"/>
    </row>
    <row r="44" spans="1:31" ht="17.25" customHeight="1">
      <c r="A44" s="261"/>
      <c r="B44" s="262"/>
      <c r="C44" s="245"/>
      <c r="D44" s="245"/>
      <c r="E44" s="263"/>
      <c r="F44" s="218"/>
      <c r="J44" s="264"/>
      <c r="K44" s="264"/>
      <c r="L44" s="265"/>
      <c r="M44" s="100"/>
      <c r="N44" s="266"/>
      <c r="O44" s="103"/>
      <c r="R44" s="100"/>
      <c r="W44" s="267"/>
      <c r="X44" s="254"/>
      <c r="Y44" s="255"/>
      <c r="Z44" s="256"/>
      <c r="AA44" s="257"/>
      <c r="AB44" s="257"/>
      <c r="AC44" s="258"/>
      <c r="AD44" s="259"/>
      <c r="AE44" s="260"/>
    </row>
    <row r="45" spans="1:37" s="161" customFormat="1" ht="18" customHeight="1">
      <c r="A45" s="268">
        <v>10</v>
      </c>
      <c r="B45" s="269" t="s">
        <v>35</v>
      </c>
      <c r="C45" s="270"/>
      <c r="D45" s="270"/>
      <c r="E45" s="169"/>
      <c r="F45" s="271"/>
      <c r="G45" s="100"/>
      <c r="H45" s="100"/>
      <c r="I45" s="100"/>
      <c r="J45" s="145"/>
      <c r="K45" s="145"/>
      <c r="L45" s="145"/>
      <c r="M45" s="100"/>
      <c r="N45" s="234"/>
      <c r="O45" s="103"/>
      <c r="P45" s="100"/>
      <c r="Q45" s="100"/>
      <c r="R45" s="100"/>
      <c r="S45" s="100"/>
      <c r="T45" s="100"/>
      <c r="U45" s="100"/>
      <c r="V45" s="100"/>
      <c r="W45" s="267"/>
      <c r="X45" s="254"/>
      <c r="Y45" s="255"/>
      <c r="Z45" s="256"/>
      <c r="AA45" s="257"/>
      <c r="AB45" s="257"/>
      <c r="AC45" s="258"/>
      <c r="AD45" s="259"/>
      <c r="AE45" s="260"/>
      <c r="AF45" s="100"/>
      <c r="AG45" s="100"/>
      <c r="AH45" s="100"/>
      <c r="AI45" s="100"/>
      <c r="AJ45" s="100"/>
      <c r="AK45" s="100"/>
    </row>
    <row r="46" spans="2:37" s="161" customFormat="1" ht="27.75" customHeight="1">
      <c r="B46" s="478" t="s">
        <v>6</v>
      </c>
      <c r="C46" s="479"/>
      <c r="D46" s="272" t="s">
        <v>25</v>
      </c>
      <c r="E46" s="272" t="s">
        <v>3</v>
      </c>
      <c r="F46" s="272" t="s">
        <v>2</v>
      </c>
      <c r="H46" s="273"/>
      <c r="I46" s="117"/>
      <c r="J46" s="100"/>
      <c r="K46" s="100"/>
      <c r="L46" s="100"/>
      <c r="M46" s="100"/>
      <c r="N46" s="102"/>
      <c r="O46" s="103"/>
      <c r="P46" s="100"/>
      <c r="Q46" s="100"/>
      <c r="R46" s="100"/>
      <c r="S46" s="100"/>
      <c r="T46" s="100"/>
      <c r="U46" s="100"/>
      <c r="V46" s="100"/>
      <c r="W46" s="274"/>
      <c r="X46" s="254"/>
      <c r="Y46" s="255"/>
      <c r="Z46" s="256"/>
      <c r="AA46" s="257"/>
      <c r="AB46" s="257"/>
      <c r="AC46" s="258"/>
      <c r="AD46" s="259"/>
      <c r="AE46" s="260"/>
      <c r="AF46" s="100"/>
      <c r="AG46" s="100"/>
      <c r="AH46" s="100"/>
      <c r="AI46" s="100"/>
      <c r="AJ46" s="100"/>
      <c r="AK46" s="100"/>
    </row>
    <row r="47" spans="1:37" s="161" customFormat="1" ht="23.25" customHeight="1">
      <c r="A47" s="100"/>
      <c r="B47" s="480" t="s">
        <v>130</v>
      </c>
      <c r="C47" s="481"/>
      <c r="D47" s="275"/>
      <c r="E47" s="276">
        <v>45464</v>
      </c>
      <c r="F47" s="277">
        <v>200000000</v>
      </c>
      <c r="G47" s="203" t="s">
        <v>116</v>
      </c>
      <c r="H47" s="100"/>
      <c r="I47" s="221"/>
      <c r="J47" s="125"/>
      <c r="K47" s="100"/>
      <c r="L47" s="100"/>
      <c r="M47" s="170"/>
      <c r="N47" s="103"/>
      <c r="O47" s="103"/>
      <c r="P47" s="170"/>
      <c r="Q47" s="170"/>
      <c r="R47" s="170"/>
      <c r="S47" s="170"/>
      <c r="T47" s="100"/>
      <c r="U47" s="100"/>
      <c r="V47" s="100"/>
      <c r="W47" s="274"/>
      <c r="X47" s="254"/>
      <c r="Y47" s="255"/>
      <c r="Z47" s="256"/>
      <c r="AA47" s="257"/>
      <c r="AB47" s="257"/>
      <c r="AC47" s="258"/>
      <c r="AD47" s="259"/>
      <c r="AE47" s="260"/>
      <c r="AF47" s="100"/>
      <c r="AG47" s="100"/>
      <c r="AH47" s="100"/>
      <c r="AI47" s="100"/>
      <c r="AJ47" s="100"/>
      <c r="AK47" s="100"/>
    </row>
    <row r="48" spans="2:37" s="161" customFormat="1" ht="23.25" customHeight="1">
      <c r="B48" s="480" t="s">
        <v>32</v>
      </c>
      <c r="C48" s="481"/>
      <c r="D48" s="275"/>
      <c r="E48" s="278"/>
      <c r="F48" s="279"/>
      <c r="I48" s="145"/>
      <c r="J48" s="253"/>
      <c r="K48" s="100"/>
      <c r="L48" s="100"/>
      <c r="M48" s="100"/>
      <c r="N48" s="103"/>
      <c r="O48" s="103"/>
      <c r="P48" s="100"/>
      <c r="Q48" s="100"/>
      <c r="R48" s="100"/>
      <c r="S48" s="100"/>
      <c r="T48" s="100"/>
      <c r="U48" s="100"/>
      <c r="V48" s="100"/>
      <c r="W48" s="274"/>
      <c r="X48" s="254"/>
      <c r="Y48" s="255"/>
      <c r="Z48" s="256"/>
      <c r="AA48" s="257"/>
      <c r="AB48" s="257"/>
      <c r="AC48" s="258"/>
      <c r="AD48" s="259"/>
      <c r="AE48" s="260"/>
      <c r="AF48" s="100"/>
      <c r="AG48" s="100"/>
      <c r="AH48" s="100"/>
      <c r="AI48" s="100"/>
      <c r="AJ48" s="100"/>
      <c r="AK48" s="100"/>
    </row>
    <row r="49" spans="1:37" s="274" customFormat="1" ht="23.25" customHeight="1">
      <c r="A49" s="161"/>
      <c r="B49" s="482" t="s">
        <v>117</v>
      </c>
      <c r="C49" s="483"/>
      <c r="D49" s="280">
        <v>0.15</v>
      </c>
      <c r="E49" s="276">
        <f>E47+10</f>
        <v>45474</v>
      </c>
      <c r="F49" s="281" t="e">
        <f>ROUND(($F$28+$F$29)*D49-F47,0)</f>
        <v>#VALUE!</v>
      </c>
      <c r="G49" s="282" t="s">
        <v>78</v>
      </c>
      <c r="H49" s="161"/>
      <c r="I49" s="145"/>
      <c r="J49" s="125"/>
      <c r="K49" s="100"/>
      <c r="L49" s="100"/>
      <c r="M49" s="100"/>
      <c r="N49" s="103"/>
      <c r="O49" s="103"/>
      <c r="P49" s="100"/>
      <c r="Q49" s="100"/>
      <c r="R49" s="283"/>
      <c r="S49" s="221"/>
      <c r="T49" s="100"/>
      <c r="U49" s="100"/>
      <c r="V49" s="100"/>
      <c r="X49" s="254"/>
      <c r="Y49" s="255"/>
      <c r="Z49" s="256"/>
      <c r="AA49" s="257"/>
      <c r="AB49" s="257"/>
      <c r="AC49" s="258"/>
      <c r="AD49" s="259"/>
      <c r="AE49" s="260"/>
      <c r="AF49" s="100"/>
      <c r="AG49" s="100"/>
      <c r="AH49" s="100"/>
      <c r="AI49" s="100"/>
      <c r="AJ49" s="100"/>
      <c r="AK49" s="100"/>
    </row>
    <row r="50" spans="1:37" s="274" customFormat="1" ht="23.25" customHeight="1">
      <c r="A50" s="161"/>
      <c r="B50" s="472" t="s">
        <v>120</v>
      </c>
      <c r="C50" s="473"/>
      <c r="D50" s="280">
        <v>0.05</v>
      </c>
      <c r="E50" s="284">
        <f>E49</f>
        <v>45474</v>
      </c>
      <c r="F50" s="285" t="e">
        <f>ROUND($F$28*D50,0)</f>
        <v>#VALUE!</v>
      </c>
      <c r="G50" s="274" t="e">
        <f>F49+F47</f>
        <v>#VALUE!</v>
      </c>
      <c r="H50" s="161"/>
      <c r="I50" s="100"/>
      <c r="J50" s="125"/>
      <c r="K50" s="100"/>
      <c r="L50" s="100"/>
      <c r="M50" s="100"/>
      <c r="N50" s="103"/>
      <c r="O50" s="103"/>
      <c r="P50" s="100"/>
      <c r="Q50" s="100"/>
      <c r="R50" s="100"/>
      <c r="S50" s="145"/>
      <c r="T50" s="100"/>
      <c r="U50" s="100"/>
      <c r="V50" s="100"/>
      <c r="W50" s="100"/>
      <c r="X50" s="254"/>
      <c r="Y50" s="255"/>
      <c r="Z50" s="256"/>
      <c r="AA50" s="257"/>
      <c r="AB50" s="257"/>
      <c r="AC50" s="258"/>
      <c r="AD50" s="259"/>
      <c r="AE50" s="260"/>
      <c r="AF50" s="100"/>
      <c r="AG50" s="100"/>
      <c r="AH50" s="100"/>
      <c r="AI50" s="100"/>
      <c r="AJ50" s="100"/>
      <c r="AK50" s="100"/>
    </row>
    <row r="51" spans="1:31" ht="23.25" customHeight="1">
      <c r="A51" s="274"/>
      <c r="B51" s="482" t="s">
        <v>39</v>
      </c>
      <c r="C51" s="483"/>
      <c r="D51" s="280">
        <v>0.15</v>
      </c>
      <c r="E51" s="284">
        <v>45524</v>
      </c>
      <c r="F51" s="281" t="e">
        <f>ROUND(($F$28+$F$29)*D51,0)</f>
        <v>#VALUE!</v>
      </c>
      <c r="G51" s="274"/>
      <c r="H51" s="274"/>
      <c r="J51" s="125"/>
      <c r="M51" s="118"/>
      <c r="O51" s="103"/>
      <c r="R51" s="484"/>
      <c r="S51" s="484"/>
      <c r="X51" s="254"/>
      <c r="Y51" s="255"/>
      <c r="Z51" s="256"/>
      <c r="AA51" s="257"/>
      <c r="AB51" s="257"/>
      <c r="AC51" s="258"/>
      <c r="AD51" s="259"/>
      <c r="AE51" s="260"/>
    </row>
    <row r="52" spans="1:31" ht="23.25" customHeight="1">
      <c r="A52" s="274"/>
      <c r="B52" s="497" t="s">
        <v>40</v>
      </c>
      <c r="C52" s="498"/>
      <c r="D52" s="280">
        <v>0.20</v>
      </c>
      <c r="E52" s="284">
        <v>45555</v>
      </c>
      <c r="F52" s="281" t="e">
        <f>ROUND(($F$28+$F$29)*D52,0)</f>
        <v>#VALUE!</v>
      </c>
      <c r="G52" s="274"/>
      <c r="H52" s="274"/>
      <c r="J52" s="125"/>
      <c r="K52" s="137"/>
      <c r="L52" s="137"/>
      <c r="M52" s="118"/>
      <c r="O52" s="103"/>
      <c r="R52" s="286"/>
      <c r="S52" s="286"/>
      <c r="X52" s="254"/>
      <c r="Y52" s="255"/>
      <c r="Z52" s="256"/>
      <c r="AA52" s="257"/>
      <c r="AB52" s="257"/>
      <c r="AC52" s="258"/>
      <c r="AD52" s="259"/>
      <c r="AE52" s="260"/>
    </row>
    <row r="53" spans="2:31" ht="23.25" customHeight="1">
      <c r="B53" s="497" t="s">
        <v>41</v>
      </c>
      <c r="C53" s="498"/>
      <c r="D53" s="280">
        <v>0.20</v>
      </c>
      <c r="E53" s="284">
        <v>45585</v>
      </c>
      <c r="F53" s="281" t="e">
        <f>ROUND(($F$28+$F$29)*D53,0)</f>
        <v>#VALUE!</v>
      </c>
      <c r="G53" s="274"/>
      <c r="J53" s="125"/>
      <c r="M53" s="287"/>
      <c r="N53" s="288"/>
      <c r="O53" s="288"/>
      <c r="P53" s="257"/>
      <c r="Q53" s="257"/>
      <c r="R53" s="289"/>
      <c r="S53" s="290"/>
      <c r="T53" s="260"/>
      <c r="U53" s="221"/>
      <c r="X53" s="254"/>
      <c r="Y53" s="255"/>
      <c r="Z53" s="256"/>
      <c r="AA53" s="257"/>
      <c r="AB53" s="257"/>
      <c r="AC53" s="258"/>
      <c r="AD53" s="259"/>
      <c r="AE53" s="260"/>
    </row>
    <row r="54" spans="2:31" ht="32.55" customHeight="1">
      <c r="B54" s="291" t="s">
        <v>118</v>
      </c>
      <c r="C54" s="292" t="s">
        <v>70</v>
      </c>
      <c r="D54" s="280">
        <v>0.25</v>
      </c>
      <c r="E54" s="284">
        <v>45657</v>
      </c>
      <c r="F54" s="293" t="e">
        <f>ROUND($F$28+$F$29-F47-F49-F50-F51-F52-F53,0)</f>
        <v>#VALUE!</v>
      </c>
      <c r="G54" s="294"/>
      <c r="I54" s="137"/>
      <c r="J54" s="125"/>
      <c r="M54" s="287"/>
      <c r="N54" s="288"/>
      <c r="O54" s="288"/>
      <c r="P54" s="257"/>
      <c r="Q54" s="257"/>
      <c r="R54" s="289"/>
      <c r="S54" s="290"/>
      <c r="T54" s="260"/>
      <c r="U54" s="161"/>
      <c r="X54" s="254"/>
      <c r="Y54" s="255"/>
      <c r="Z54" s="256"/>
      <c r="AA54" s="257"/>
      <c r="AB54" s="257"/>
      <c r="AC54" s="258"/>
      <c r="AD54" s="259"/>
      <c r="AE54" s="260"/>
    </row>
    <row r="55" spans="2:33" ht="31.05" customHeight="1">
      <c r="B55" s="487" t="s">
        <v>119</v>
      </c>
      <c r="C55" s="488"/>
      <c r="D55" s="280">
        <v>0.05</v>
      </c>
      <c r="E55" s="284">
        <f>EDATE(E54,6)</f>
        <v>45838</v>
      </c>
      <c r="F55" s="281" t="e">
        <f>+D55*F28-F50</f>
        <v>#VALUE!</v>
      </c>
      <c r="G55" s="294"/>
      <c r="J55" s="125"/>
      <c r="K55" s="137"/>
      <c r="L55" s="137"/>
      <c r="M55" s="287"/>
      <c r="N55" s="295"/>
      <c r="O55" s="288"/>
      <c r="P55" s="257"/>
      <c r="Q55" s="257"/>
      <c r="R55" s="289"/>
      <c r="S55" s="290"/>
      <c r="T55" s="260"/>
      <c r="U55" s="161"/>
      <c r="X55" s="254"/>
      <c r="Y55" s="255"/>
      <c r="Z55" s="256"/>
      <c r="AA55" s="257"/>
      <c r="AB55" s="257"/>
      <c r="AC55" s="258"/>
      <c r="AD55" s="259"/>
      <c r="AE55" s="260"/>
      <c r="AG55" s="274"/>
    </row>
    <row r="56" spans="2:33" ht="33" customHeight="1">
      <c r="B56" s="489" t="s">
        <v>13</v>
      </c>
      <c r="C56" s="490"/>
      <c r="D56" s="296">
        <f>SUM(D49:D54)</f>
        <v>1</v>
      </c>
      <c r="E56" s="297"/>
      <c r="F56" s="298" t="e">
        <f>F47+F49+F50+F51+F52+F53+F54</f>
        <v>#VALUE!</v>
      </c>
      <c r="G56" s="274" t="e">
        <f>F27-F56</f>
        <v>#VALUE!</v>
      </c>
      <c r="H56" s="299"/>
      <c r="M56" s="287"/>
      <c r="N56" s="295"/>
      <c r="O56" s="288"/>
      <c r="P56" s="257"/>
      <c r="Q56" s="257"/>
      <c r="R56" s="289"/>
      <c r="S56" s="290"/>
      <c r="T56" s="260"/>
      <c r="U56" s="161"/>
      <c r="X56" s="254"/>
      <c r="Y56" s="300"/>
      <c r="Z56" s="300"/>
      <c r="AA56" s="301"/>
      <c r="AB56" s="301"/>
      <c r="AC56" s="301"/>
      <c r="AD56" s="254"/>
      <c r="AE56" s="301"/>
      <c r="AG56" s="274"/>
    </row>
    <row r="57" spans="1:33" ht="24" customHeight="1">
      <c r="A57" s="302"/>
      <c r="B57" s="302"/>
      <c r="C57" s="303"/>
      <c r="D57" s="137"/>
      <c r="E57" s="303"/>
      <c r="F57" s="137"/>
      <c r="G57" s="273"/>
      <c r="M57" s="254"/>
      <c r="N57" s="255"/>
      <c r="O57" s="256"/>
      <c r="P57" s="257"/>
      <c r="Q57" s="304"/>
      <c r="R57" s="258"/>
      <c r="S57" s="259"/>
      <c r="T57" s="260"/>
      <c r="U57" s="161"/>
      <c r="X57" s="305"/>
      <c r="Y57" s="306"/>
      <c r="Z57" s="307"/>
      <c r="AA57" s="308"/>
      <c r="AB57" s="309"/>
      <c r="AC57" s="310"/>
      <c r="AE57" s="145"/>
      <c r="AG57" s="274"/>
    </row>
    <row r="58" spans="1:33" ht="24" customHeight="1">
      <c r="A58" s="268">
        <v>11</v>
      </c>
      <c r="B58" s="269" t="s">
        <v>44</v>
      </c>
      <c r="C58" s="270"/>
      <c r="D58" s="270"/>
      <c r="E58" s="169"/>
      <c r="F58" s="311"/>
      <c r="M58" s="254"/>
      <c r="N58" s="255"/>
      <c r="O58" s="256"/>
      <c r="P58" s="257"/>
      <c r="Q58" s="257"/>
      <c r="R58" s="258"/>
      <c r="S58" s="259"/>
      <c r="T58" s="260"/>
      <c r="U58" s="161"/>
      <c r="X58" s="254"/>
      <c r="Y58" s="255"/>
      <c r="Z58" s="256"/>
      <c r="AA58" s="257"/>
      <c r="AB58" s="257"/>
      <c r="AC58" s="258"/>
      <c r="AD58" s="259"/>
      <c r="AE58" s="260"/>
      <c r="AG58" s="145"/>
    </row>
    <row r="59" spans="1:33" ht="29.55" customHeight="1">
      <c r="A59" s="161"/>
      <c r="B59" s="478" t="s">
        <v>6</v>
      </c>
      <c r="C59" s="479"/>
      <c r="D59" s="272" t="s">
        <v>25</v>
      </c>
      <c r="E59" s="272" t="s">
        <v>3</v>
      </c>
      <c r="F59" s="272" t="s">
        <v>2</v>
      </c>
      <c r="G59" s="272" t="s">
        <v>45</v>
      </c>
      <c r="H59" s="439" t="s">
        <v>46</v>
      </c>
      <c r="M59" s="254"/>
      <c r="N59" s="255"/>
      <c r="O59" s="256"/>
      <c r="P59" s="257"/>
      <c r="Q59" s="257"/>
      <c r="R59" s="258"/>
      <c r="S59" s="259"/>
      <c r="T59" s="260"/>
      <c r="U59" s="161"/>
      <c r="X59" s="254"/>
      <c r="Y59" s="300"/>
      <c r="Z59" s="300"/>
      <c r="AA59" s="301"/>
      <c r="AB59" s="301"/>
      <c r="AC59" s="301"/>
      <c r="AD59" s="254"/>
      <c r="AE59" s="301"/>
      <c r="AG59" s="145"/>
    </row>
    <row r="60" spans="1:33" ht="24.75" customHeight="1">
      <c r="A60" s="161"/>
      <c r="B60" s="480" t="s">
        <v>130</v>
      </c>
      <c r="C60" s="481"/>
      <c r="D60" s="275"/>
      <c r="E60" s="312">
        <f>E47</f>
        <v>45464</v>
      </c>
      <c r="F60" s="277">
        <f>F47</f>
        <v>200000000</v>
      </c>
      <c r="G60" s="433">
        <f>+F60</f>
        <v>200000000</v>
      </c>
      <c r="H60" s="279"/>
      <c r="J60" s="125"/>
      <c r="M60" s="255"/>
      <c r="N60" s="256"/>
      <c r="O60" s="257"/>
      <c r="P60" s="257"/>
      <c r="Q60" s="258"/>
      <c r="R60" s="259"/>
      <c r="S60" s="260"/>
      <c r="X60" s="305"/>
      <c r="Y60" s="306"/>
      <c r="Z60" s="307"/>
      <c r="AA60" s="308"/>
      <c r="AB60" s="309"/>
      <c r="AC60" s="310"/>
      <c r="AE60" s="145"/>
      <c r="AG60" s="145"/>
    </row>
    <row r="61" spans="1:39" ht="24.75" customHeight="1">
      <c r="A61" s="161"/>
      <c r="B61" s="491" t="s">
        <v>32</v>
      </c>
      <c r="C61" s="492"/>
      <c r="D61" s="313"/>
      <c r="E61" s="284"/>
      <c r="F61" s="279"/>
      <c r="G61" s="279"/>
      <c r="H61" s="279"/>
      <c r="J61" s="184"/>
      <c r="M61" s="255"/>
      <c r="N61" s="256"/>
      <c r="O61" s="257"/>
      <c r="P61" s="257"/>
      <c r="Q61" s="258"/>
      <c r="R61" s="259"/>
      <c r="S61" s="260"/>
      <c r="Y61" s="234"/>
      <c r="Z61" s="103"/>
      <c r="AA61" s="145"/>
      <c r="AB61" s="145"/>
      <c r="AC61" s="145"/>
      <c r="AD61" s="184"/>
      <c r="AE61" s="145"/>
      <c r="AG61" s="145"/>
      <c r="AM61" s="229"/>
    </row>
    <row r="62" spans="2:19" ht="24.75" customHeight="1">
      <c r="B62" s="482" t="s">
        <v>117</v>
      </c>
      <c r="C62" s="483"/>
      <c r="D62" s="313">
        <v>0.15</v>
      </c>
      <c r="E62" s="312">
        <f>E49</f>
        <v>45474</v>
      </c>
      <c r="F62" s="281" t="e">
        <f>ROUND(($F$28+$F$29)*D62-F60,0)</f>
        <v>#VALUE!</v>
      </c>
      <c r="G62" s="279" t="e">
        <f>+F62</f>
        <v>#VALUE!</v>
      </c>
      <c r="H62" s="279"/>
      <c r="J62" s="187"/>
      <c r="M62" s="255"/>
      <c r="N62" s="256"/>
      <c r="O62" s="257"/>
      <c r="P62" s="257"/>
      <c r="Q62" s="258"/>
      <c r="R62" s="259"/>
      <c r="S62" s="260"/>
    </row>
    <row r="63" spans="2:19" ht="24.75" customHeight="1">
      <c r="B63" s="493" t="s">
        <v>121</v>
      </c>
      <c r="C63" s="494"/>
      <c r="D63" s="313">
        <v>0.05</v>
      </c>
      <c r="E63" s="312">
        <f>E62</f>
        <v>45474</v>
      </c>
      <c r="F63" s="314" t="e">
        <f>$F$28*$D$63</f>
        <v>#VALUE!</v>
      </c>
      <c r="G63" s="285" t="e">
        <f>+F63</f>
        <v>#VALUE!</v>
      </c>
      <c r="H63" s="281"/>
      <c r="J63" s="187"/>
      <c r="M63" s="255"/>
      <c r="N63" s="256"/>
      <c r="O63" s="257"/>
      <c r="P63" s="257"/>
      <c r="Q63" s="258"/>
      <c r="R63" s="259"/>
      <c r="S63" s="260"/>
    </row>
    <row r="64" spans="1:19" ht="24.75" customHeight="1">
      <c r="A64" s="274"/>
      <c r="B64" s="482" t="s">
        <v>88</v>
      </c>
      <c r="C64" s="483"/>
      <c r="D64" s="313">
        <v>0.70</v>
      </c>
      <c r="E64" s="312">
        <f>E62+15</f>
        <v>45489</v>
      </c>
      <c r="F64" s="281" t="e">
        <f>($F$28+$F$29)*D64</f>
        <v>#VALUE!</v>
      </c>
      <c r="G64" s="279"/>
      <c r="H64" s="279" t="e">
        <f>+F64</f>
        <v>#VALUE!</v>
      </c>
      <c r="J64" s="187"/>
      <c r="M64" s="255"/>
      <c r="N64" s="256"/>
      <c r="O64" s="257"/>
      <c r="P64" s="257"/>
      <c r="Q64" s="258"/>
      <c r="R64" s="259"/>
      <c r="S64" s="260"/>
    </row>
    <row r="65" spans="1:19" ht="24.75" customHeight="1">
      <c r="A65" s="274"/>
      <c r="B65" s="487" t="s">
        <v>86</v>
      </c>
      <c r="C65" s="495"/>
      <c r="D65" s="313">
        <v>0.10</v>
      </c>
      <c r="E65" s="312">
        <v>45524</v>
      </c>
      <c r="F65" s="281" t="e">
        <f>($F$28+$F$29)*D65</f>
        <v>#VALUE!</v>
      </c>
      <c r="G65" s="279" t="e">
        <f>+F65</f>
        <v>#VALUE!</v>
      </c>
      <c r="H65" s="279"/>
      <c r="J65" s="187"/>
      <c r="M65" s="255"/>
      <c r="N65" s="256"/>
      <c r="O65" s="257"/>
      <c r="P65" s="257"/>
      <c r="Q65" s="258"/>
      <c r="R65" s="259"/>
      <c r="S65" s="260"/>
    </row>
    <row r="66" spans="2:18" ht="29.55" customHeight="1">
      <c r="B66" s="291" t="s">
        <v>71</v>
      </c>
      <c r="C66" s="292" t="s">
        <v>74</v>
      </c>
      <c r="D66" s="313"/>
      <c r="E66" s="312">
        <v>45657</v>
      </c>
      <c r="F66" s="279" t="e">
        <f>+F29*D67</f>
        <v>#VALUE!</v>
      </c>
      <c r="G66" s="281" t="e">
        <f>+F66</f>
        <v>#VALUE!</v>
      </c>
      <c r="H66" s="281"/>
      <c r="J66" s="187"/>
      <c r="M66" s="100"/>
      <c r="N66" s="100"/>
      <c r="R66" s="100"/>
    </row>
    <row r="67" spans="2:18" ht="29.55" customHeight="1">
      <c r="B67" s="487" t="s">
        <v>87</v>
      </c>
      <c r="C67" s="488"/>
      <c r="D67" s="313">
        <v>0.05</v>
      </c>
      <c r="E67" s="312">
        <f>EDATE(E66,6)</f>
        <v>45838</v>
      </c>
      <c r="F67" s="281" t="e">
        <f>$F$28*$D$63-F63</f>
        <v>#VALUE!</v>
      </c>
      <c r="G67" s="281" t="e">
        <f>+F67</f>
        <v>#VALUE!</v>
      </c>
      <c r="H67" s="279"/>
      <c r="J67" s="187"/>
      <c r="M67" s="100"/>
      <c r="N67" s="100"/>
      <c r="R67" s="100"/>
    </row>
    <row r="68" spans="2:18" ht="30" customHeight="1">
      <c r="B68" s="489" t="s">
        <v>13</v>
      </c>
      <c r="C68" s="490"/>
      <c r="D68" s="296">
        <f>SUM(D62:D65)</f>
        <v>0.99999999999999989</v>
      </c>
      <c r="E68" s="297"/>
      <c r="F68" s="315" t="e">
        <f>ROUND(SUM(F60:F67),0)</f>
        <v>#VALUE!</v>
      </c>
      <c r="G68" s="315" t="e">
        <f>ROUND(SUM(G60:G67),0)</f>
        <v>#VALUE!</v>
      </c>
      <c r="H68" s="298" t="e">
        <f>ROUND(SUM(H60:H67),0)</f>
        <v>#VALUE!</v>
      </c>
      <c r="M68" s="100"/>
      <c r="N68" s="100"/>
      <c r="R68" s="100"/>
    </row>
    <row r="69" spans="1:18" ht="19.5" customHeight="1">
      <c r="A69" s="302"/>
      <c r="B69" s="302"/>
      <c r="C69" s="303"/>
      <c r="D69" s="137"/>
      <c r="E69" s="303"/>
      <c r="F69" s="438" t="e">
        <f>F68-F28-F29</f>
        <v>#VALUE!</v>
      </c>
      <c r="G69" s="316"/>
      <c r="H69" s="316" t="e">
        <f>+H68/($F$28+$F$29)</f>
        <v>#VALUE!</v>
      </c>
      <c r="M69" s="100"/>
      <c r="N69" s="100"/>
      <c r="R69" s="100"/>
    </row>
    <row r="70" spans="1:18" ht="19.5" customHeight="1">
      <c r="A70" s="317">
        <v>12</v>
      </c>
      <c r="B70" s="318" t="s">
        <v>122</v>
      </c>
      <c r="C70" s="303"/>
      <c r="D70" s="319"/>
      <c r="E70" s="303"/>
      <c r="F70" s="316"/>
      <c r="G70" s="316"/>
      <c r="H70" s="316"/>
      <c r="M70" s="100"/>
      <c r="N70" s="100"/>
      <c r="R70" s="100"/>
    </row>
    <row r="71" spans="1:18" ht="28.5" customHeight="1">
      <c r="A71" s="302"/>
      <c r="B71" s="478" t="s">
        <v>6</v>
      </c>
      <c r="C71" s="479"/>
      <c r="D71" s="272" t="s">
        <v>25</v>
      </c>
      <c r="E71" s="272" t="s">
        <v>3</v>
      </c>
      <c r="F71" s="272" t="s">
        <v>2</v>
      </c>
      <c r="G71" s="316"/>
      <c r="H71" s="316"/>
      <c r="M71" s="100"/>
      <c r="N71" s="100"/>
      <c r="R71" s="100"/>
    </row>
    <row r="72" spans="1:18" ht="25.95" customHeight="1">
      <c r="A72" s="302"/>
      <c r="B72" s="480" t="s">
        <v>123</v>
      </c>
      <c r="C72" s="481"/>
      <c r="D72" s="275"/>
      <c r="E72" s="312">
        <v>45449</v>
      </c>
      <c r="F72" s="279">
        <f>$F$47</f>
        <v>200000000</v>
      </c>
      <c r="G72" s="316"/>
      <c r="H72" s="316"/>
      <c r="M72" s="100"/>
      <c r="N72" s="100"/>
      <c r="R72" s="100"/>
    </row>
    <row r="73" spans="1:18" ht="25.5" customHeight="1">
      <c r="A73" s="302"/>
      <c r="B73" s="480" t="s">
        <v>32</v>
      </c>
      <c r="C73" s="481"/>
      <c r="D73" s="275"/>
      <c r="E73" s="284"/>
      <c r="F73" s="279"/>
      <c r="G73" s="316"/>
      <c r="H73" s="316"/>
      <c r="M73" s="100"/>
      <c r="N73" s="100"/>
      <c r="R73" s="100"/>
    </row>
    <row r="74" spans="1:18" ht="23.55" customHeight="1">
      <c r="A74" s="302"/>
      <c r="B74" s="482" t="s">
        <v>117</v>
      </c>
      <c r="C74" s="483"/>
      <c r="D74" s="320">
        <v>0.15</v>
      </c>
      <c r="E74" s="312">
        <v>45499</v>
      </c>
      <c r="F74" s="281" t="e">
        <f>ROUND(($F$28+$F$29)*D74-F72,0)</f>
        <v>#VALUE!</v>
      </c>
      <c r="G74" s="434" t="e">
        <f>F72+F74</f>
        <v>#VALUE!</v>
      </c>
      <c r="H74" s="316"/>
      <c r="M74" s="100"/>
      <c r="N74" s="100"/>
      <c r="R74" s="100"/>
    </row>
    <row r="75" spans="1:18" ht="26.55" customHeight="1">
      <c r="A75" s="302"/>
      <c r="B75" s="472" t="s">
        <v>120</v>
      </c>
      <c r="C75" s="473"/>
      <c r="D75" s="280">
        <v>0.05</v>
      </c>
      <c r="E75" s="284">
        <f>E74</f>
        <v>45499</v>
      </c>
      <c r="F75" s="285" t="e">
        <f>ROUND($F$28*D75,0)</f>
        <v>#VALUE!</v>
      </c>
      <c r="G75" s="316"/>
      <c r="H75" s="316"/>
      <c r="M75" s="100"/>
      <c r="N75" s="100"/>
      <c r="R75" s="100"/>
    </row>
    <row r="76" spans="1:18" ht="37.05" customHeight="1">
      <c r="A76" s="302"/>
      <c r="B76" s="487" t="s">
        <v>124</v>
      </c>
      <c r="C76" s="488"/>
      <c r="D76" s="320">
        <v>0.80</v>
      </c>
      <c r="E76" s="312">
        <f>E74+15</f>
        <v>45514</v>
      </c>
      <c r="F76" s="281" t="e">
        <f>ROUND($F$27-F72-F74-F75,0)</f>
        <v>#VALUE!</v>
      </c>
      <c r="G76" s="316"/>
      <c r="H76" s="316"/>
      <c r="M76" s="100"/>
      <c r="N76" s="100"/>
      <c r="R76" s="100"/>
    </row>
    <row r="77" spans="1:18" ht="33.45" customHeight="1">
      <c r="A77" s="302"/>
      <c r="B77" s="487" t="s">
        <v>126</v>
      </c>
      <c r="C77" s="488"/>
      <c r="D77" s="320">
        <v>0.05</v>
      </c>
      <c r="E77" s="312">
        <f>F43</f>
        <v>45838</v>
      </c>
      <c r="F77" s="281">
        <v>0</v>
      </c>
      <c r="G77" s="316"/>
      <c r="H77" s="316"/>
      <c r="M77" s="100"/>
      <c r="N77" s="100"/>
      <c r="R77" s="100"/>
    </row>
    <row r="78" spans="1:18" ht="33" customHeight="1">
      <c r="A78" s="302"/>
      <c r="B78" s="489" t="s">
        <v>13</v>
      </c>
      <c r="C78" s="490"/>
      <c r="D78" s="296">
        <v>1</v>
      </c>
      <c r="E78" s="321"/>
      <c r="F78" s="322" t="e">
        <f>ROUND(SUM(F72:F77),0)</f>
        <v>#VALUE!</v>
      </c>
      <c r="G78" s="316"/>
      <c r="H78" s="316"/>
      <c r="M78" s="100"/>
      <c r="N78" s="100"/>
      <c r="R78" s="100"/>
    </row>
    <row r="79" spans="6:19" ht="30" customHeight="1">
      <c r="F79" s="151" t="e">
        <f>ROUND(F78,0)=ROUND(F28+F29,0)</f>
        <v>#VALUE!</v>
      </c>
      <c r="M79" s="109" t="s">
        <v>66</v>
      </c>
      <c r="O79" s="103"/>
      <c r="R79" s="323">
        <f>IF(F10=2,8%,0)</f>
        <v>0</v>
      </c>
      <c r="S79" s="324"/>
    </row>
    <row r="80" spans="8:24" ht="35.25" customHeight="1">
      <c r="H80" s="305"/>
      <c r="I80" s="305"/>
      <c r="M80" s="325" t="s">
        <v>15</v>
      </c>
      <c r="N80" s="326" t="s">
        <v>16</v>
      </c>
      <c r="O80" s="326" t="s">
        <v>8</v>
      </c>
      <c r="P80" s="327" t="s">
        <v>17</v>
      </c>
      <c r="Q80" s="328" t="s">
        <v>99</v>
      </c>
      <c r="R80" s="329" t="s">
        <v>19</v>
      </c>
      <c r="S80" s="330" t="s">
        <v>20</v>
      </c>
      <c r="T80" s="331" t="s">
        <v>24</v>
      </c>
      <c r="U80" s="332" t="s">
        <v>95</v>
      </c>
      <c r="V80" s="328" t="s">
        <v>96</v>
      </c>
      <c r="W80" s="328" t="s">
        <v>97</v>
      </c>
      <c r="X80" s="328" t="s">
        <v>98</v>
      </c>
    </row>
    <row r="81" spans="13:24" ht="19.5" customHeight="1">
      <c r="M81" s="333" t="s">
        <v>67</v>
      </c>
      <c r="N81" s="334">
        <f>E47</f>
        <v>45464</v>
      </c>
      <c r="O81" s="335">
        <f>N81</f>
        <v>45464</v>
      </c>
      <c r="P81" s="336"/>
      <c r="Q81" s="336">
        <f>$F$47</f>
        <v>200000000</v>
      </c>
      <c r="R81" s="337"/>
      <c r="S81" s="338"/>
      <c r="T81" s="339">
        <f>Q81-Q81*(1/(1+S81)^P81)</f>
        <v>0</v>
      </c>
      <c r="U81" s="340">
        <v>300000000</v>
      </c>
      <c r="V81" s="341"/>
      <c r="W81" s="341"/>
      <c r="X81" s="341"/>
    </row>
    <row r="82" spans="1:24" ht="13.8">
      <c r="A82" s="184" t="s">
        <v>64</v>
      </c>
      <c r="M82" s="342" t="str">
        <f>+B62</f>
        <v>Lần 2 - Ngay khi ký HĐMB</v>
      </c>
      <c r="N82" s="343">
        <f>$E$49</f>
        <v>45474</v>
      </c>
      <c r="O82" s="344"/>
      <c r="P82" s="345">
        <f>IF(OR(O82&gt;=N82,O82=""),0,N82-O82)</f>
        <v>0</v>
      </c>
      <c r="Q82" s="345" t="e">
        <f>$F$49</f>
        <v>#VALUE!</v>
      </c>
      <c r="R82" s="346">
        <f>+$R$79</f>
        <v>0</v>
      </c>
      <c r="S82" s="347">
        <f>ROUNDDOWN($R$79/365,7)</f>
        <v>0</v>
      </c>
      <c r="T82" s="348" t="e">
        <f>Q82-Q82*(1/(1+S82)^P82)</f>
        <v>#VALUE!</v>
      </c>
      <c r="U82" s="349"/>
      <c r="V82" s="350">
        <f t="shared" si="1" ref="V82:V109">U82*(1+S82)^P82-U82</f>
        <v>0</v>
      </c>
      <c r="W82" s="350">
        <f t="shared" si="2" ref="W82:W109">U82+V82</f>
        <v>0</v>
      </c>
      <c r="X82" s="350" t="e">
        <f>$Q$82-SUM($U$82:U82)-SUM($V$82:V82)</f>
        <v>#VALUE!</v>
      </c>
    </row>
    <row r="83" spans="1:24" ht="21.75" customHeight="1">
      <c r="A83" s="351" t="s">
        <v>110</v>
      </c>
      <c r="M83" s="352" t="str">
        <f>+M82</f>
        <v>Lần 2 - Ngay khi ký HĐMB</v>
      </c>
      <c r="N83" s="353">
        <f>N82</f>
        <v>45474</v>
      </c>
      <c r="O83" s="354"/>
      <c r="P83" s="355">
        <f t="shared" si="3" ref="P83:P97">IF(OR(O83&gt;=N83,O83=""),0,N83-O83)</f>
        <v>0</v>
      </c>
      <c r="Q83" s="355"/>
      <c r="R83" s="356">
        <f t="shared" si="4" ref="R83:S98">+R82</f>
        <v>0</v>
      </c>
      <c r="S83" s="357">
        <f t="shared" si="4"/>
        <v>0</v>
      </c>
      <c r="T83" s="358">
        <f t="shared" si="5" ref="T83:T109">Q83-Q83*(1/(1+S83)^P83)</f>
        <v>0</v>
      </c>
      <c r="U83" s="359" t="e">
        <f>X82/(1+S83)^P83</f>
        <v>#VALUE!</v>
      </c>
      <c r="V83" s="360" t="e">
        <f t="shared" si="1"/>
        <v>#VALUE!</v>
      </c>
      <c r="W83" s="360" t="e">
        <f t="shared" si="2"/>
        <v>#VALUE!</v>
      </c>
      <c r="X83" s="360" t="e">
        <f>$Q$82-SUM($U$82:U83)-SUM($V$82:V83)</f>
        <v>#VALUE!</v>
      </c>
    </row>
    <row r="84" spans="1:24" ht="21.75" customHeight="1">
      <c r="A84" s="361" t="s">
        <v>111</v>
      </c>
      <c r="M84" s="352" t="str">
        <f>+M83</f>
        <v>Lần 2 - Ngay khi ký HĐMB</v>
      </c>
      <c r="N84" s="353">
        <f>N83</f>
        <v>45474</v>
      </c>
      <c r="O84" s="354"/>
      <c r="P84" s="355">
        <f t="shared" si="3"/>
        <v>0</v>
      </c>
      <c r="Q84" s="355"/>
      <c r="R84" s="356">
        <f t="shared" si="4"/>
        <v>0</v>
      </c>
      <c r="S84" s="357">
        <f t="shared" si="4"/>
        <v>0</v>
      </c>
      <c r="T84" s="358">
        <f t="shared" si="5"/>
        <v>0</v>
      </c>
      <c r="U84" s="359" t="e">
        <f>X83/(1+S84)^P84</f>
        <v>#VALUE!</v>
      </c>
      <c r="V84" s="360" t="e">
        <f t="shared" si="1"/>
        <v>#VALUE!</v>
      </c>
      <c r="W84" s="360" t="e">
        <f t="shared" si="2"/>
        <v>#VALUE!</v>
      </c>
      <c r="X84" s="360" t="e">
        <f>$Q$82-SUM($U$82:U84)-SUM($V$82:V84)</f>
        <v>#VALUE!</v>
      </c>
    </row>
    <row r="85" spans="1:24" ht="21.75" customHeight="1">
      <c r="A85" s="361" t="s">
        <v>113</v>
      </c>
      <c r="G85" s="362"/>
      <c r="M85" s="352" t="str">
        <f>+M84</f>
        <v>Lần 2 - Ngay khi ký HĐMB</v>
      </c>
      <c r="N85" s="363">
        <f>N84</f>
        <v>45474</v>
      </c>
      <c r="O85" s="364"/>
      <c r="P85" s="365">
        <f t="shared" si="3"/>
        <v>0</v>
      </c>
      <c r="Q85" s="365"/>
      <c r="R85" s="366">
        <f t="shared" si="4"/>
        <v>0</v>
      </c>
      <c r="S85" s="367">
        <f t="shared" si="4"/>
        <v>0</v>
      </c>
      <c r="T85" s="368">
        <f t="shared" si="5"/>
        <v>0</v>
      </c>
      <c r="U85" s="359" t="e">
        <f>X84/(1+S85)^P85</f>
        <v>#VALUE!</v>
      </c>
      <c r="V85" s="369" t="e">
        <f t="shared" si="1"/>
        <v>#VALUE!</v>
      </c>
      <c r="W85" s="369" t="e">
        <f t="shared" si="2"/>
        <v>#VALUE!</v>
      </c>
      <c r="X85" s="369" t="e">
        <f>$Q$82-SUM($U$82:U85)-SUM($V$82:V85)</f>
        <v>#VALUE!</v>
      </c>
    </row>
    <row r="86" spans="1:24" ht="21.75" customHeight="1">
      <c r="A86" s="361" t="s">
        <v>112</v>
      </c>
      <c r="M86" s="370" t="str">
        <f>+B51</f>
        <v>Lần 3 - HĐMB</v>
      </c>
      <c r="N86" s="371">
        <f>$E$51</f>
        <v>45524</v>
      </c>
      <c r="O86" s="344">
        <v>45309</v>
      </c>
      <c r="P86" s="372">
        <f t="shared" si="3"/>
        <v>215</v>
      </c>
      <c r="Q86" s="372" t="e">
        <f>+F51</f>
        <v>#VALUE!</v>
      </c>
      <c r="R86" s="373">
        <f t="shared" si="4"/>
        <v>0</v>
      </c>
      <c r="S86" s="374">
        <f t="shared" si="4"/>
        <v>0</v>
      </c>
      <c r="T86" s="375" t="e">
        <f>Q86-Q86*(1/(1+S86)^P86)</f>
        <v>#VALUE!</v>
      </c>
      <c r="U86" s="349"/>
      <c r="V86" s="376">
        <f t="shared" si="1"/>
        <v>0</v>
      </c>
      <c r="W86" s="376">
        <f t="shared" si="2"/>
        <v>0</v>
      </c>
      <c r="X86" s="376" t="e">
        <f>$Q$86-SUM($U$86:U86)-SUM($V$86:V86)</f>
        <v>#VALUE!</v>
      </c>
    </row>
    <row r="87" spans="1:24" ht="21.75" customHeight="1">
      <c r="A87" s="377" t="s">
        <v>21</v>
      </c>
      <c r="M87" s="378" t="str">
        <f>+M86</f>
        <v>Lần 3 - HĐMB</v>
      </c>
      <c r="N87" s="379">
        <f>N86</f>
        <v>45524</v>
      </c>
      <c r="O87" s="354"/>
      <c r="P87" s="380">
        <f t="shared" si="3"/>
        <v>0</v>
      </c>
      <c r="Q87" s="380"/>
      <c r="R87" s="381">
        <f t="shared" si="4"/>
        <v>0</v>
      </c>
      <c r="S87" s="382">
        <f t="shared" si="4"/>
        <v>0</v>
      </c>
      <c r="T87" s="383">
        <f t="shared" si="5"/>
        <v>0</v>
      </c>
      <c r="U87" s="359" t="e">
        <f>X86/(1+S87)^P87</f>
        <v>#VALUE!</v>
      </c>
      <c r="V87" s="376" t="e">
        <f t="shared" si="1"/>
        <v>#VALUE!</v>
      </c>
      <c r="W87" s="376" t="e">
        <f t="shared" si="2"/>
        <v>#VALUE!</v>
      </c>
      <c r="X87" s="376" t="e">
        <f>$Q$86-SUM($U$86:U87)-SUM($V$86:V87)</f>
        <v>#VALUE!</v>
      </c>
    </row>
    <row r="88" spans="2:24" ht="21.75" customHeight="1">
      <c r="B88" s="351"/>
      <c r="C88" s="351"/>
      <c r="D88" s="184"/>
      <c r="M88" s="378" t="str">
        <f>+M87</f>
        <v>Lần 3 - HĐMB</v>
      </c>
      <c r="N88" s="379">
        <f>N87</f>
        <v>45524</v>
      </c>
      <c r="O88" s="354"/>
      <c r="P88" s="380">
        <f t="shared" si="3"/>
        <v>0</v>
      </c>
      <c r="Q88" s="380"/>
      <c r="R88" s="381">
        <f t="shared" si="4"/>
        <v>0</v>
      </c>
      <c r="S88" s="382">
        <f t="shared" si="4"/>
        <v>0</v>
      </c>
      <c r="T88" s="383">
        <f t="shared" si="5"/>
        <v>0</v>
      </c>
      <c r="U88" s="359" t="e">
        <f>X87/(1+S88)^P88</f>
        <v>#VALUE!</v>
      </c>
      <c r="V88" s="376" t="e">
        <f t="shared" si="1"/>
        <v>#VALUE!</v>
      </c>
      <c r="W88" s="376" t="e">
        <f t="shared" si="2"/>
        <v>#VALUE!</v>
      </c>
      <c r="X88" s="376" t="e">
        <f>$Q$86-SUM($U$86:U88)-SUM($V$86:V88)</f>
        <v>#VALUE!</v>
      </c>
    </row>
    <row r="89" spans="1:24" ht="21.75" customHeight="1">
      <c r="A89" s="496" t="s">
        <v>22</v>
      </c>
      <c r="B89" s="496"/>
      <c r="C89" s="496"/>
      <c r="D89" s="496"/>
      <c r="E89" s="496"/>
      <c r="F89" s="496"/>
      <c r="M89" s="378" t="str">
        <f>+M88</f>
        <v>Lần 3 - HĐMB</v>
      </c>
      <c r="N89" s="379">
        <f>N88</f>
        <v>45524</v>
      </c>
      <c r="O89" s="364"/>
      <c r="P89" s="384">
        <f t="shared" si="3"/>
        <v>0</v>
      </c>
      <c r="Q89" s="384"/>
      <c r="R89" s="385">
        <f t="shared" si="4"/>
        <v>0</v>
      </c>
      <c r="S89" s="386">
        <f t="shared" si="4"/>
        <v>0</v>
      </c>
      <c r="T89" s="387">
        <f t="shared" si="5"/>
        <v>0</v>
      </c>
      <c r="U89" s="359" t="e">
        <f>X88/(1+S89)^P89</f>
        <v>#VALUE!</v>
      </c>
      <c r="V89" s="376" t="e">
        <f t="shared" si="1"/>
        <v>#VALUE!</v>
      </c>
      <c r="W89" s="376" t="e">
        <f t="shared" si="2"/>
        <v>#VALUE!</v>
      </c>
      <c r="X89" s="376" t="e">
        <f>$Q$86-SUM($U$86:U89)-SUM($V$86:V89)</f>
        <v>#VALUE!</v>
      </c>
    </row>
    <row r="90" spans="1:24" ht="21.75" customHeight="1">
      <c r="A90" s="496"/>
      <c r="B90" s="496"/>
      <c r="C90" s="496"/>
      <c r="D90" s="496"/>
      <c r="E90" s="496"/>
      <c r="F90" s="496"/>
      <c r="M90" s="342" t="str">
        <f>+B52</f>
        <v>Lần 4 - HĐMB</v>
      </c>
      <c r="N90" s="343">
        <f>$E$52</f>
        <v>45555</v>
      </c>
      <c r="O90" s="344"/>
      <c r="P90" s="345">
        <f t="shared" si="3"/>
        <v>0</v>
      </c>
      <c r="Q90" s="345" t="e">
        <f>$F$52</f>
        <v>#VALUE!</v>
      </c>
      <c r="R90" s="388">
        <f t="shared" si="4"/>
        <v>0</v>
      </c>
      <c r="S90" s="347">
        <f t="shared" si="4"/>
        <v>0</v>
      </c>
      <c r="T90" s="348" t="e">
        <f>Q90-Q90*(1/(1+S90)^P90)</f>
        <v>#VALUE!</v>
      </c>
      <c r="U90" s="349">
        <v>1000000000</v>
      </c>
      <c r="V90" s="350">
        <f t="shared" si="1"/>
        <v>0</v>
      </c>
      <c r="W90" s="350">
        <f t="shared" si="2"/>
        <v>1000000000</v>
      </c>
      <c r="X90" s="350" t="e">
        <f>$Q$90-SUM($U$90:U90)-SUM($V$90:V90)</f>
        <v>#VALUE!</v>
      </c>
    </row>
    <row r="91" spans="2:24" ht="19.5" customHeight="1">
      <c r="B91" s="184"/>
      <c r="C91" s="184"/>
      <c r="D91" s="389"/>
      <c r="M91" s="352" t="str">
        <f>+M90</f>
        <v>Lần 4 - HĐMB</v>
      </c>
      <c r="N91" s="353">
        <f>N90</f>
        <v>45555</v>
      </c>
      <c r="O91" s="354"/>
      <c r="P91" s="355">
        <f t="shared" si="3"/>
        <v>0</v>
      </c>
      <c r="Q91" s="355"/>
      <c r="R91" s="356">
        <f t="shared" si="4"/>
        <v>0</v>
      </c>
      <c r="S91" s="357">
        <f t="shared" si="4"/>
        <v>0</v>
      </c>
      <c r="T91" s="358">
        <f t="shared" si="5"/>
        <v>0</v>
      </c>
      <c r="U91" s="359" t="e">
        <f>X90/(1+S91)^P91</f>
        <v>#VALUE!</v>
      </c>
      <c r="V91" s="360" t="e">
        <f t="shared" si="1"/>
        <v>#VALUE!</v>
      </c>
      <c r="W91" s="360" t="e">
        <f t="shared" si="2"/>
        <v>#VALUE!</v>
      </c>
      <c r="X91" s="360" t="e">
        <f>$Q$90-SUM($U$90:U91)-SUM($V$90:V91)</f>
        <v>#VALUE!</v>
      </c>
    </row>
    <row r="92" spans="2:24" ht="19.5" customHeight="1">
      <c r="B92" s="390"/>
      <c r="C92" s="390"/>
      <c r="D92" s="390"/>
      <c r="M92" s="352" t="str">
        <f>+M91</f>
        <v>Lần 4 - HĐMB</v>
      </c>
      <c r="N92" s="353">
        <f>N91</f>
        <v>45555</v>
      </c>
      <c r="O92" s="354"/>
      <c r="P92" s="355">
        <f t="shared" si="3"/>
        <v>0</v>
      </c>
      <c r="Q92" s="355"/>
      <c r="R92" s="356">
        <f t="shared" si="4"/>
        <v>0</v>
      </c>
      <c r="S92" s="357">
        <f t="shared" si="4"/>
        <v>0</v>
      </c>
      <c r="T92" s="358">
        <f t="shared" si="5"/>
        <v>0</v>
      </c>
      <c r="U92" s="359" t="e">
        <f>X91/(1+S92)^P92</f>
        <v>#VALUE!</v>
      </c>
      <c r="V92" s="360" t="e">
        <f t="shared" si="1"/>
        <v>#VALUE!</v>
      </c>
      <c r="W92" s="360" t="e">
        <f t="shared" si="2"/>
        <v>#VALUE!</v>
      </c>
      <c r="X92" s="360" t="e">
        <f>$Q$90-SUM($U$90:U92)-SUM($V$90:V92)</f>
        <v>#VALUE!</v>
      </c>
    </row>
    <row r="93" spans="2:24" ht="19.5" customHeight="1">
      <c r="B93" s="390"/>
      <c r="C93" s="390"/>
      <c r="D93" s="390"/>
      <c r="L93" s="391"/>
      <c r="M93" s="352" t="str">
        <f>+M92</f>
        <v>Lần 4 - HĐMB</v>
      </c>
      <c r="N93" s="363">
        <f>N92</f>
        <v>45555</v>
      </c>
      <c r="O93" s="364"/>
      <c r="P93" s="365">
        <f t="shared" si="3"/>
        <v>0</v>
      </c>
      <c r="Q93" s="365"/>
      <c r="R93" s="366">
        <f t="shared" si="4"/>
        <v>0</v>
      </c>
      <c r="S93" s="367">
        <f t="shared" si="4"/>
        <v>0</v>
      </c>
      <c r="T93" s="368">
        <f t="shared" si="5"/>
        <v>0</v>
      </c>
      <c r="U93" s="359" t="e">
        <f>X92/(1+S93)^P93</f>
        <v>#VALUE!</v>
      </c>
      <c r="V93" s="369" t="e">
        <f t="shared" si="1"/>
        <v>#VALUE!</v>
      </c>
      <c r="W93" s="369" t="e">
        <f t="shared" si="2"/>
        <v>#VALUE!</v>
      </c>
      <c r="X93" s="360" t="e">
        <f>$Q$90-SUM($U$90:U93)-SUM($V$90:V93)</f>
        <v>#VALUE!</v>
      </c>
    </row>
    <row r="94" spans="2:24" ht="19.5" customHeight="1">
      <c r="B94" s="390"/>
      <c r="C94" s="390"/>
      <c r="D94" s="390"/>
      <c r="M94" s="370" t="str">
        <f>+B53</f>
        <v>Lần 5 - HĐMB</v>
      </c>
      <c r="N94" s="371">
        <f>$E$53</f>
        <v>45585</v>
      </c>
      <c r="O94" s="344"/>
      <c r="P94" s="372">
        <f>IF(N94="",0,IF(OR(O94&gt;=N94,O94=""),0,N94-O94))</f>
        <v>0</v>
      </c>
      <c r="Q94" s="372" t="e">
        <f>$F$53</f>
        <v>#VALUE!</v>
      </c>
      <c r="R94" s="373">
        <f t="shared" si="4"/>
        <v>0</v>
      </c>
      <c r="S94" s="374">
        <f t="shared" si="4"/>
        <v>0</v>
      </c>
      <c r="T94" s="375" t="e">
        <f>Q94-Q94*(1/(1+S94)^P94)</f>
        <v>#VALUE!</v>
      </c>
      <c r="U94" s="349">
        <v>1000000000</v>
      </c>
      <c r="V94" s="392">
        <f t="shared" si="1"/>
        <v>0</v>
      </c>
      <c r="W94" s="392">
        <f t="shared" si="2"/>
        <v>1000000000</v>
      </c>
      <c r="X94" s="392" t="e">
        <f>$Q$94-SUM($U$94:U94)-SUM($V$94:V94)</f>
        <v>#VALUE!</v>
      </c>
    </row>
    <row r="95" spans="13:24" ht="19.5" customHeight="1">
      <c r="M95" s="378" t="str">
        <f>+M94</f>
        <v>Lần 5 - HĐMB</v>
      </c>
      <c r="N95" s="379">
        <f>N94</f>
        <v>45585</v>
      </c>
      <c r="O95" s="354"/>
      <c r="P95" s="380">
        <f t="shared" si="3"/>
        <v>0</v>
      </c>
      <c r="Q95" s="380"/>
      <c r="R95" s="381">
        <f t="shared" si="4"/>
        <v>0</v>
      </c>
      <c r="S95" s="382">
        <f t="shared" si="4"/>
        <v>0</v>
      </c>
      <c r="T95" s="383">
        <f t="shared" si="5"/>
        <v>0</v>
      </c>
      <c r="U95" s="359" t="e">
        <f>X94/(1+S95)^P95</f>
        <v>#VALUE!</v>
      </c>
      <c r="V95" s="376" t="e">
        <f t="shared" si="1"/>
        <v>#VALUE!</v>
      </c>
      <c r="W95" s="376" t="e">
        <f t="shared" si="2"/>
        <v>#VALUE!</v>
      </c>
      <c r="X95" s="376" t="e">
        <f>$Q$94-SUM($U$94:U95)-SUM($V$94:V95)</f>
        <v>#VALUE!</v>
      </c>
    </row>
    <row r="96" spans="1:24" ht="19.5" customHeight="1">
      <c r="A96" s="390"/>
      <c r="M96" s="378" t="str">
        <f>+M95</f>
        <v>Lần 5 - HĐMB</v>
      </c>
      <c r="N96" s="379">
        <f>N95</f>
        <v>45585</v>
      </c>
      <c r="O96" s="393"/>
      <c r="P96" s="380">
        <f t="shared" si="3"/>
        <v>0</v>
      </c>
      <c r="Q96" s="380"/>
      <c r="R96" s="381">
        <f t="shared" si="4"/>
        <v>0</v>
      </c>
      <c r="S96" s="382">
        <f t="shared" si="4"/>
        <v>0</v>
      </c>
      <c r="T96" s="383">
        <f t="shared" si="5"/>
        <v>0</v>
      </c>
      <c r="U96" s="359" t="e">
        <f>X95/(1+S96)^P96</f>
        <v>#VALUE!</v>
      </c>
      <c r="V96" s="376" t="e">
        <f t="shared" si="1"/>
        <v>#VALUE!</v>
      </c>
      <c r="W96" s="376" t="e">
        <f t="shared" si="2"/>
        <v>#VALUE!</v>
      </c>
      <c r="X96" s="376" t="e">
        <f>$Q$94-SUM($U$94:U96)-SUM($V$94:V96)</f>
        <v>#VALUE!</v>
      </c>
    </row>
    <row r="97" spans="1:24" ht="19.5" customHeight="1">
      <c r="A97" s="390"/>
      <c r="M97" s="378" t="str">
        <f>+M96</f>
        <v>Lần 5 - HĐMB</v>
      </c>
      <c r="N97" s="394">
        <f>N96</f>
        <v>45585</v>
      </c>
      <c r="O97" s="395"/>
      <c r="P97" s="384">
        <f t="shared" si="3"/>
        <v>0</v>
      </c>
      <c r="Q97" s="384"/>
      <c r="R97" s="385">
        <f t="shared" si="4"/>
        <v>0</v>
      </c>
      <c r="S97" s="386">
        <f t="shared" si="4"/>
        <v>0</v>
      </c>
      <c r="T97" s="387">
        <f t="shared" si="5"/>
        <v>0</v>
      </c>
      <c r="U97" s="359" t="e">
        <f>X96/(1+S97)^P97</f>
        <v>#VALUE!</v>
      </c>
      <c r="V97" s="396" t="e">
        <f t="shared" si="1"/>
        <v>#VALUE!</v>
      </c>
      <c r="W97" s="396" t="e">
        <f t="shared" si="2"/>
        <v>#VALUE!</v>
      </c>
      <c r="X97" s="396" t="e">
        <f>$Q$94-SUM($U$94:U97)-SUM($V$94:V97)</f>
        <v>#VALUE!</v>
      </c>
    </row>
    <row r="98" spans="13:24" ht="17.25" customHeight="1">
      <c r="M98" s="342" t="e">
        <f>+#REF!</f>
        <v>#REF!</v>
      </c>
      <c r="N98" s="343" t="e">
        <f>#REF!</f>
        <v>#REF!</v>
      </c>
      <c r="O98" s="344"/>
      <c r="P98" s="345" t="e">
        <f>IF(N98="",0,IF(OR(O98&gt;=N98,O98=""),0,N98-O98))</f>
        <v>#REF!</v>
      </c>
      <c r="Q98" s="345" t="e">
        <f>#REF!</f>
        <v>#REF!</v>
      </c>
      <c r="R98" s="388">
        <f t="shared" si="4"/>
        <v>0</v>
      </c>
      <c r="S98" s="347">
        <f t="shared" si="4"/>
        <v>0</v>
      </c>
      <c r="T98" s="348" t="e">
        <f t="shared" si="5"/>
        <v>#REF!</v>
      </c>
      <c r="U98" s="349">
        <v>1000000000</v>
      </c>
      <c r="V98" s="350" t="e">
        <f t="shared" si="1"/>
        <v>#REF!</v>
      </c>
      <c r="W98" s="350" t="e">
        <f t="shared" si="2"/>
        <v>#REF!</v>
      </c>
      <c r="X98" s="350" t="e">
        <f>$Q$98-SUM($U$98:U98)-SUM($V$98:V98)</f>
        <v>#REF!</v>
      </c>
    </row>
    <row r="99" spans="13:24" ht="17.25" customHeight="1">
      <c r="M99" s="352" t="e">
        <f>+M98</f>
        <v>#REF!</v>
      </c>
      <c r="N99" s="353" t="e">
        <f>N98</f>
        <v>#REF!</v>
      </c>
      <c r="O99" s="354"/>
      <c r="P99" s="355" t="e">
        <f>IF(OR(O99&gt;=N99,O99=""),0,N99-O99)</f>
        <v>#REF!</v>
      </c>
      <c r="Q99" s="355"/>
      <c r="R99" s="356">
        <f t="shared" si="6" ref="R99:S109">+R98</f>
        <v>0</v>
      </c>
      <c r="S99" s="357">
        <f t="shared" si="6"/>
        <v>0</v>
      </c>
      <c r="T99" s="358" t="e">
        <f t="shared" si="5"/>
        <v>#REF!</v>
      </c>
      <c r="U99" s="359" t="e">
        <f>X98/(1+S99)^P99</f>
        <v>#REF!</v>
      </c>
      <c r="V99" s="360" t="e">
        <f t="shared" si="1"/>
        <v>#REF!</v>
      </c>
      <c r="W99" s="360" t="e">
        <f t="shared" si="2"/>
        <v>#REF!</v>
      </c>
      <c r="X99" s="360" t="e">
        <f>$Q$98-SUM($U$98:U99)-SUM($V$98:V99)</f>
        <v>#REF!</v>
      </c>
    </row>
    <row r="100" spans="13:24" ht="17.25" customHeight="1">
      <c r="M100" s="352" t="e">
        <f>+M99</f>
        <v>#REF!</v>
      </c>
      <c r="N100" s="353" t="e">
        <f>N99</f>
        <v>#REF!</v>
      </c>
      <c r="O100" s="393"/>
      <c r="P100" s="355" t="e">
        <f>IF(OR(O100&gt;=N100,O100=""),0,N100-O100)</f>
        <v>#REF!</v>
      </c>
      <c r="Q100" s="355"/>
      <c r="R100" s="356">
        <f t="shared" si="6"/>
        <v>0</v>
      </c>
      <c r="S100" s="357">
        <f t="shared" si="6"/>
        <v>0</v>
      </c>
      <c r="T100" s="358" t="e">
        <f t="shared" si="5"/>
        <v>#REF!</v>
      </c>
      <c r="U100" s="359" t="e">
        <f>X99/(1+S100)^P100</f>
        <v>#REF!</v>
      </c>
      <c r="V100" s="360" t="e">
        <f t="shared" si="1"/>
        <v>#REF!</v>
      </c>
      <c r="W100" s="360" t="e">
        <f t="shared" si="2"/>
        <v>#REF!</v>
      </c>
      <c r="X100" s="360" t="e">
        <f>$Q$98-SUM($U$98:U100)-SUM($V$98:V100)</f>
        <v>#REF!</v>
      </c>
    </row>
    <row r="101" spans="13:24" ht="17.25" customHeight="1">
      <c r="M101" s="352" t="e">
        <f>+M100</f>
        <v>#REF!</v>
      </c>
      <c r="N101" s="353" t="e">
        <f>N100</f>
        <v>#REF!</v>
      </c>
      <c r="O101" s="393"/>
      <c r="P101" s="355" t="e">
        <f>IF(OR(O101&gt;=N101,O101=""),0,N101-O101)</f>
        <v>#REF!</v>
      </c>
      <c r="Q101" s="355"/>
      <c r="R101" s="366">
        <f t="shared" si="6"/>
        <v>0</v>
      </c>
      <c r="S101" s="357">
        <f t="shared" si="6"/>
        <v>0</v>
      </c>
      <c r="T101" s="358" t="e">
        <f t="shared" si="5"/>
        <v>#REF!</v>
      </c>
      <c r="U101" s="359" t="e">
        <f>X100/(1+S101)^P101</f>
        <v>#REF!</v>
      </c>
      <c r="V101" s="369" t="e">
        <f t="shared" si="1"/>
        <v>#REF!</v>
      </c>
      <c r="W101" s="369" t="e">
        <f t="shared" si="2"/>
        <v>#REF!</v>
      </c>
      <c r="X101" s="369" t="e">
        <f>$Q$98-SUM($U$98:U101)-SUM($V$98:V101)</f>
        <v>#REF!</v>
      </c>
    </row>
    <row r="102" spans="13:24" ht="17.25" customHeight="1">
      <c r="M102" s="370" t="e">
        <f>+#REF!</f>
        <v>#REF!</v>
      </c>
      <c r="N102" s="371" t="e">
        <f>#REF!</f>
        <v>#REF!</v>
      </c>
      <c r="O102" s="397"/>
      <c r="P102" s="372" t="e">
        <f t="shared" si="7" ref="P102:P109">IF(OR(O102&gt;=N102,O102=""),0,N102-O102)</f>
        <v>#REF!</v>
      </c>
      <c r="Q102" s="372" t="e">
        <f>#REF!</f>
        <v>#REF!</v>
      </c>
      <c r="R102" s="381">
        <f t="shared" si="6"/>
        <v>0</v>
      </c>
      <c r="S102" s="374">
        <f t="shared" si="6"/>
        <v>0</v>
      </c>
      <c r="T102" s="398" t="e">
        <f t="shared" si="5"/>
        <v>#REF!</v>
      </c>
      <c r="U102" s="399">
        <v>1000000000</v>
      </c>
      <c r="V102" s="392" t="e">
        <f t="shared" si="1"/>
        <v>#REF!</v>
      </c>
      <c r="W102" s="392" t="e">
        <f t="shared" si="2"/>
        <v>#REF!</v>
      </c>
      <c r="X102" s="392" t="e">
        <f>$Q$102-SUM($U$102:U102)-SUM($V$102:V102)</f>
        <v>#REF!</v>
      </c>
    </row>
    <row r="103" spans="13:24" ht="17.25" customHeight="1">
      <c r="M103" s="378" t="e">
        <f>+M102</f>
        <v>#REF!</v>
      </c>
      <c r="N103" s="379" t="e">
        <f>#REF!</f>
        <v>#REF!</v>
      </c>
      <c r="O103" s="354"/>
      <c r="P103" s="380" t="e">
        <f t="shared" si="7"/>
        <v>#REF!</v>
      </c>
      <c r="Q103" s="380"/>
      <c r="R103" s="381">
        <f t="shared" si="6"/>
        <v>0</v>
      </c>
      <c r="S103" s="382">
        <f t="shared" si="6"/>
        <v>0</v>
      </c>
      <c r="T103" s="400" t="e">
        <f t="shared" si="5"/>
        <v>#REF!</v>
      </c>
      <c r="U103" s="359" t="e">
        <f>X102/(1+S103)^P103</f>
        <v>#REF!</v>
      </c>
      <c r="V103" s="376" t="e">
        <f t="shared" si="1"/>
        <v>#REF!</v>
      </c>
      <c r="W103" s="376" t="e">
        <f t="shared" si="2"/>
        <v>#REF!</v>
      </c>
      <c r="X103" s="376" t="e">
        <f>$Q$102-SUM($U$102:U103)-SUM($V$102:V103)</f>
        <v>#REF!</v>
      </c>
    </row>
    <row r="104" spans="13:24" ht="17.25" customHeight="1">
      <c r="M104" s="378" t="e">
        <f>+M103</f>
        <v>#REF!</v>
      </c>
      <c r="N104" s="379" t="e">
        <f>#REF!</f>
        <v>#REF!</v>
      </c>
      <c r="O104" s="393"/>
      <c r="P104" s="380" t="e">
        <f t="shared" si="7"/>
        <v>#REF!</v>
      </c>
      <c r="Q104" s="380"/>
      <c r="R104" s="381">
        <f t="shared" si="6"/>
        <v>0</v>
      </c>
      <c r="S104" s="382">
        <f t="shared" si="6"/>
        <v>0</v>
      </c>
      <c r="T104" s="400" t="e">
        <f t="shared" si="5"/>
        <v>#REF!</v>
      </c>
      <c r="U104" s="359" t="e">
        <f>X103/(1+S104)^P104</f>
        <v>#REF!</v>
      </c>
      <c r="V104" s="376" t="e">
        <f t="shared" si="1"/>
        <v>#REF!</v>
      </c>
      <c r="W104" s="376" t="e">
        <f t="shared" si="2"/>
        <v>#REF!</v>
      </c>
      <c r="X104" s="376" t="e">
        <f>$Q$102-SUM($U$102:U104)-SUM($V$102:V104)</f>
        <v>#REF!</v>
      </c>
    </row>
    <row r="105" spans="13:24" ht="17.25" customHeight="1">
      <c r="M105" s="401" t="e">
        <f>+M104</f>
        <v>#REF!</v>
      </c>
      <c r="N105" s="394" t="e">
        <f>#REF!</f>
        <v>#REF!</v>
      </c>
      <c r="O105" s="395"/>
      <c r="P105" s="384" t="e">
        <f t="shared" si="7"/>
        <v>#REF!</v>
      </c>
      <c r="Q105" s="384"/>
      <c r="R105" s="385">
        <f t="shared" si="6"/>
        <v>0</v>
      </c>
      <c r="S105" s="382">
        <f t="shared" si="6"/>
        <v>0</v>
      </c>
      <c r="T105" s="400" t="e">
        <f t="shared" si="5"/>
        <v>#REF!</v>
      </c>
      <c r="U105" s="359" t="e">
        <f>X104/(1+S105)^P105</f>
        <v>#REF!</v>
      </c>
      <c r="V105" s="396" t="e">
        <f t="shared" si="1"/>
        <v>#REF!</v>
      </c>
      <c r="W105" s="396" t="e">
        <f t="shared" si="2"/>
        <v>#REF!</v>
      </c>
      <c r="X105" s="376" t="e">
        <f>$Q$102-SUM($U$102:U105)-SUM($V$102:V105)</f>
        <v>#REF!</v>
      </c>
    </row>
    <row r="106" spans="13:24" ht="17.25" customHeight="1">
      <c r="M106" s="342" t="str">
        <f>+B54</f>
        <v>Lần 6 Theo thông báo nhận bàn giao nhà</v>
      </c>
      <c r="N106" s="343">
        <f>$E$54</f>
        <v>45657</v>
      </c>
      <c r="O106" s="397"/>
      <c r="P106" s="345">
        <f t="shared" si="7"/>
        <v>0</v>
      </c>
      <c r="Q106" s="345" t="e">
        <f>+F54</f>
        <v>#VALUE!</v>
      </c>
      <c r="R106" s="388">
        <f t="shared" si="6"/>
        <v>0</v>
      </c>
      <c r="S106" s="347">
        <f t="shared" si="6"/>
        <v>0</v>
      </c>
      <c r="T106" s="402" t="e">
        <f t="shared" si="5"/>
        <v>#VALUE!</v>
      </c>
      <c r="U106" s="399">
        <v>1000000000</v>
      </c>
      <c r="V106" s="360">
        <f t="shared" si="1"/>
        <v>0</v>
      </c>
      <c r="W106" s="360">
        <f t="shared" si="2"/>
        <v>1000000000</v>
      </c>
      <c r="X106" s="350" t="e">
        <f>$Q$106-SUM($U$106:U106)-SUM($V$106:V106)</f>
        <v>#VALUE!</v>
      </c>
    </row>
    <row r="107" spans="13:24" ht="17.25" customHeight="1">
      <c r="M107" s="352" t="str">
        <f>+M106</f>
        <v>Lần 6 Theo thông báo nhận bàn giao nhà</v>
      </c>
      <c r="N107" s="353">
        <f>$E$54</f>
        <v>45657</v>
      </c>
      <c r="O107" s="354"/>
      <c r="P107" s="355">
        <f t="shared" si="7"/>
        <v>0</v>
      </c>
      <c r="Q107" s="355"/>
      <c r="R107" s="356">
        <f t="shared" si="6"/>
        <v>0</v>
      </c>
      <c r="S107" s="357">
        <f t="shared" si="6"/>
        <v>0</v>
      </c>
      <c r="T107" s="403">
        <f t="shared" si="5"/>
        <v>0</v>
      </c>
      <c r="U107" s="359" t="e">
        <f>X106/(1+S107)^P107</f>
        <v>#VALUE!</v>
      </c>
      <c r="V107" s="360" t="e">
        <f t="shared" si="1"/>
        <v>#VALUE!</v>
      </c>
      <c r="W107" s="360" t="e">
        <f t="shared" si="2"/>
        <v>#VALUE!</v>
      </c>
      <c r="X107" s="360" t="e">
        <f>$Q$106-SUM($U$106:U107)-SUM($V$106:V107)</f>
        <v>#VALUE!</v>
      </c>
    </row>
    <row r="108" spans="13:24" ht="17.25" customHeight="1">
      <c r="M108" s="352" t="str">
        <f>+M107</f>
        <v>Lần 6 Theo thông báo nhận bàn giao nhà</v>
      </c>
      <c r="N108" s="353">
        <f>$E$54</f>
        <v>45657</v>
      </c>
      <c r="O108" s="393"/>
      <c r="P108" s="355">
        <f t="shared" si="7"/>
        <v>0</v>
      </c>
      <c r="Q108" s="355"/>
      <c r="R108" s="356">
        <f t="shared" si="6"/>
        <v>0</v>
      </c>
      <c r="S108" s="357">
        <f t="shared" si="6"/>
        <v>0</v>
      </c>
      <c r="T108" s="403">
        <f t="shared" si="5"/>
        <v>0</v>
      </c>
      <c r="U108" s="359" t="e">
        <f>X107/(1+S108)^P108</f>
        <v>#VALUE!</v>
      </c>
      <c r="V108" s="360" t="e">
        <f t="shared" si="1"/>
        <v>#VALUE!</v>
      </c>
      <c r="W108" s="360" t="e">
        <f t="shared" si="2"/>
        <v>#VALUE!</v>
      </c>
      <c r="X108" s="360" t="e">
        <f>$Q$106-SUM($U$106:U108)-SUM($V$106:V108)</f>
        <v>#VALUE!</v>
      </c>
    </row>
    <row r="109" spans="13:24" ht="17.25" customHeight="1">
      <c r="M109" s="404" t="str">
        <f>+M108</f>
        <v>Lần 6 Theo thông báo nhận bàn giao nhà</v>
      </c>
      <c r="N109" s="363">
        <f>$E$54</f>
        <v>45657</v>
      </c>
      <c r="O109" s="395"/>
      <c r="P109" s="365">
        <f t="shared" si="7"/>
        <v>0</v>
      </c>
      <c r="Q109" s="365"/>
      <c r="R109" s="366">
        <f t="shared" si="6"/>
        <v>0</v>
      </c>
      <c r="S109" s="367">
        <f t="shared" si="6"/>
        <v>0</v>
      </c>
      <c r="T109" s="405">
        <f t="shared" si="5"/>
        <v>0</v>
      </c>
      <c r="U109" s="359" t="e">
        <f>X108/(1+S109)^P109</f>
        <v>#VALUE!</v>
      </c>
      <c r="V109" s="360" t="e">
        <f t="shared" si="1"/>
        <v>#VALUE!</v>
      </c>
      <c r="W109" s="360" t="e">
        <f t="shared" si="2"/>
        <v>#VALUE!</v>
      </c>
      <c r="X109" s="369" t="e">
        <f>$Q$106-SUM($U$106:U109)-SUM($V$106:V109)</f>
        <v>#VALUE!</v>
      </c>
    </row>
    <row r="110" spans="13:24" ht="17.25" customHeight="1">
      <c r="M110" s="406" t="s">
        <v>13</v>
      </c>
      <c r="N110" s="407"/>
      <c r="O110" s="407"/>
      <c r="P110" s="408"/>
      <c r="Q110" s="408" t="e">
        <f>SUM(Q81:Q109)</f>
        <v>#VALUE!</v>
      </c>
      <c r="R110" s="408"/>
      <c r="S110" s="409"/>
      <c r="T110" s="410" t="e">
        <f>SUM(T81:T109)</f>
        <v>#VALUE!</v>
      </c>
      <c r="U110" s="410" t="e">
        <f>SUM(U81:U109)</f>
        <v>#VALUE!</v>
      </c>
      <c r="V110" s="410" t="e">
        <f>SUM(V81:V109)</f>
        <v>#VALUE!</v>
      </c>
      <c r="W110" s="410" t="e">
        <f>SUM(W81:W109)</f>
        <v>#VALUE!</v>
      </c>
      <c r="X110" s="410" t="e">
        <f>SUM(X81:X109)</f>
        <v>#VALUE!</v>
      </c>
    </row>
    <row r="111" spans="13:23" ht="17.25" customHeight="1">
      <c r="M111" s="305"/>
      <c r="N111" s="411"/>
      <c r="O111" s="412"/>
      <c r="P111" s="413"/>
      <c r="Q111" s="414" t="e">
        <f>ROUND(Q110,0)=ROUND(F28*0.95+F29,0)</f>
        <v>#VALUE!</v>
      </c>
      <c r="R111" s="415"/>
      <c r="W111" s="109" t="e">
        <f>V110=F30+F33</f>
        <v>#VALUE!</v>
      </c>
    </row>
    <row r="112" spans="13:19" ht="17.25" customHeight="1">
      <c r="M112" s="100"/>
      <c r="N112" s="102"/>
      <c r="O112" s="103"/>
      <c r="R112" s="164"/>
      <c r="S112" s="161"/>
    </row>
    <row r="113" spans="13:21" ht="17.25" customHeight="1">
      <c r="M113" s="99" t="s">
        <v>63</v>
      </c>
      <c r="N113" s="416"/>
      <c r="O113" s="416"/>
      <c r="P113" s="417"/>
      <c r="Q113" s="418"/>
      <c r="R113" s="418"/>
      <c r="S113" s="419">
        <v>0.12</v>
      </c>
      <c r="T113" s="420"/>
      <c r="U113" s="125"/>
    </row>
    <row r="114" spans="13:21" ht="41.4">
      <c r="M114" s="421" t="s">
        <v>15</v>
      </c>
      <c r="N114" s="422" t="s">
        <v>16</v>
      </c>
      <c r="O114" s="422" t="s">
        <v>8</v>
      </c>
      <c r="P114" s="423" t="s">
        <v>17</v>
      </c>
      <c r="Q114" s="423" t="s">
        <v>50</v>
      </c>
      <c r="R114" s="423" t="s">
        <v>18</v>
      </c>
      <c r="S114" s="421" t="s">
        <v>62</v>
      </c>
      <c r="T114" s="421" t="s">
        <v>20</v>
      </c>
      <c r="U114" s="424" t="s">
        <v>49</v>
      </c>
    </row>
    <row r="115" spans="13:21" ht="41.4">
      <c r="M115" s="425" t="str">
        <f>+B50</f>
        <v>Lần 2 - TTĐC đảm bảo HĐMB-5% giá trị nhà ở chưa VAT</v>
      </c>
      <c r="N115" s="426">
        <f>$E$55</f>
        <v>45838</v>
      </c>
      <c r="O115" s="427">
        <f>+E50</f>
        <v>45474</v>
      </c>
      <c r="P115" s="428">
        <f>IF(OR(O115&gt;=N115,O115=""),0,N115-O115)</f>
        <v>364</v>
      </c>
      <c r="Q115" s="428" t="e">
        <f>+F50</f>
        <v>#VALUE!</v>
      </c>
      <c r="R115" s="429" t="e">
        <f>Q115</f>
        <v>#VALUE!</v>
      </c>
      <c r="S115" s="430">
        <f>S113</f>
        <v>0.12</v>
      </c>
      <c r="T115" s="431">
        <f>S115/365</f>
        <v>0.00032876712328767124</v>
      </c>
      <c r="U115" s="432" t="e">
        <f>R115*T115*P115</f>
        <v>#VALUE!</v>
      </c>
    </row>
  </sheetData>
  <sheetProtection autoFilter="0"/>
  <protectedRanges>
    <protectedRange sqref="F11:F12 F25 F14:F15 U7 I46" name="Range1"/>
    <protectedRange sqref="Q86:R109 Q82:Q85 O82:O109" name="Range1_2"/>
    <protectedRange sqref="F22:F23" name="Range1_1"/>
    <protectedRange sqref="AB58:AC58 Z58 AC49:AC50 Z49:Z55 AB51:AC55" name="Range1_2_1_1"/>
    <protectedRange sqref="F20" name="Range1_1_1"/>
    <protectedRange sqref="F24" name="Range1_1_2"/>
    <protectedRange sqref="F21" name="Range1_1_3"/>
  </protectedRanges>
  <mergeCells count="41">
    <mergeCell ref="A89:F90"/>
    <mergeCell ref="B67:C67"/>
    <mergeCell ref="B68:C68"/>
    <mergeCell ref="B71:C71"/>
    <mergeCell ref="B72:C72"/>
    <mergeCell ref="B73:C73"/>
    <mergeCell ref="B74:C74"/>
    <mergeCell ref="B75:C75"/>
    <mergeCell ref="B76:C76"/>
    <mergeCell ref="B77:C77"/>
    <mergeCell ref="B78:C78"/>
    <mergeCell ref="B61:C61"/>
    <mergeCell ref="B62:C62"/>
    <mergeCell ref="B63:C63"/>
    <mergeCell ref="B64:C64"/>
    <mergeCell ref="B65:C65"/>
    <mergeCell ref="B60:C60"/>
    <mergeCell ref="B47:C47"/>
    <mergeCell ref="B48:C48"/>
    <mergeCell ref="B49:C49"/>
    <mergeCell ref="B50:C50"/>
    <mergeCell ref="B51:C51"/>
    <mergeCell ref="B52:C52"/>
    <mergeCell ref="B53:C53"/>
    <mergeCell ref="B55:C55"/>
    <mergeCell ref="B56:C56"/>
    <mergeCell ref="B59:C59"/>
    <mergeCell ref="R51:S51"/>
    <mergeCell ref="G8:H8"/>
    <mergeCell ref="G9:H9"/>
    <mergeCell ref="D10:E10"/>
    <mergeCell ref="G20:H20"/>
    <mergeCell ref="G21:H21"/>
    <mergeCell ref="B46:C46"/>
    <mergeCell ref="G19:H19"/>
    <mergeCell ref="A3:F3"/>
    <mergeCell ref="A4:F4"/>
    <mergeCell ref="A5:F5"/>
    <mergeCell ref="C6:D6"/>
    <mergeCell ref="C7:D7"/>
    <mergeCell ref="G7:H7"/>
  </mergeCells>
  <conditionalFormatting sqref="E69:E74 E76:E78">
    <cfRule type="expression" priority="69" dxfId="309">
      <formula>PTG_CSBH02!#REF!=1</formula>
    </cfRule>
  </conditionalFormatting>
  <conditionalFormatting sqref="F45">
    <cfRule type="cellIs" priority="88" dxfId="309" operator="equal">
      <formula>"KIỂM TRA LẠI"</formula>
    </cfRule>
  </conditionalFormatting>
  <conditionalFormatting sqref="F58">
    <cfRule type="cellIs" priority="70" dxfId="309" operator="equal">
      <formula>"KIỂM TRA LẠI"</formula>
    </cfRule>
  </conditionalFormatting>
  <conditionalFormatting sqref="G26">
    <cfRule type="cellIs" priority="83" dxfId="309" operator="equal">
      <formula>"KIỂM TRA LẠI"</formula>
    </cfRule>
  </conditionalFormatting>
  <conditionalFormatting sqref="L35:L36 Y43:AC44 M53:R59 M60:Q65 P86:P97">
    <cfRule type="expression" priority="85" dxfId="309">
      <formula>PTG_CSBH02!#REF!=1</formula>
    </cfRule>
  </conditionalFormatting>
  <conditionalFormatting sqref="M61:M65">
    <cfRule type="expression" priority="34" dxfId="309">
      <formula>PTG_CSBH02!#REF!=1</formula>
    </cfRule>
  </conditionalFormatting>
  <conditionalFormatting sqref="M86:N86 M87:O89 M90:N90 M91:O93 M94:N94 M95:O97">
    <cfRule type="expression" priority="86" dxfId="309">
      <formula>PTG_CSBH02!#REF!=1</formula>
    </cfRule>
  </conditionalFormatting>
  <conditionalFormatting sqref="M98:N99 M100:O102 M103:N103 M104:O106 M107:N107 M108:O109">
    <cfRule type="expression" priority="13" dxfId="309">
      <formula>PTG_CSBH02!#REF!=1</formula>
    </cfRule>
  </conditionalFormatting>
  <conditionalFormatting sqref="M115:N115">
    <cfRule type="expression" priority="67" dxfId="309">
      <formula>PTG_CSBH02!#REF!=1</formula>
    </cfRule>
  </conditionalFormatting>
  <conditionalFormatting sqref="M81:R81">
    <cfRule type="expression" priority="48" dxfId="309">
      <formula>PTG_CSBH02!#REF!=1</formula>
    </cfRule>
  </conditionalFormatting>
  <conditionalFormatting sqref="M114:S114 P115:S115">
    <cfRule type="expression" priority="68" dxfId="309">
      <formula>PTG_CSBH02!#REF!=1</formula>
    </cfRule>
  </conditionalFormatting>
  <conditionalFormatting sqref="N61:O65">
    <cfRule type="expression" priority="37" dxfId="309">
      <formula>PTG_CSBH02!#REF!=1</formula>
    </cfRule>
  </conditionalFormatting>
  <conditionalFormatting sqref="O86">
    <cfRule type="expression" priority="79" dxfId="309">
      <formula>PTG_CSBH02!#REF!=1</formula>
    </cfRule>
  </conditionalFormatting>
  <conditionalFormatting sqref="O90">
    <cfRule type="expression" priority="78" dxfId="309">
      <formula>PTG_CSBH02!#REF!=1</formula>
    </cfRule>
  </conditionalFormatting>
  <conditionalFormatting sqref="O94">
    <cfRule type="expression" priority="77" dxfId="309">
      <formula>PTG_CSBH02!#REF!=1</formula>
    </cfRule>
  </conditionalFormatting>
  <conditionalFormatting sqref="O98">
    <cfRule type="expression" priority="9" dxfId="309">
      <formula>PTG_CSBH02!#REF!=1</formula>
    </cfRule>
  </conditionalFormatting>
  <conditionalFormatting sqref="O99">
    <cfRule type="expression" priority="3" dxfId="309">
      <formula>PTG_CSBH02!#REF!=1</formula>
    </cfRule>
  </conditionalFormatting>
  <conditionalFormatting sqref="O103">
    <cfRule type="expression" priority="2" dxfId="309">
      <formula>PTG_CSBH02!#REF!=1</formula>
    </cfRule>
  </conditionalFormatting>
  <conditionalFormatting sqref="O107">
    <cfRule type="expression" priority="1" dxfId="309">
      <formula>PTG_CSBH02!#REF!=1</formula>
    </cfRule>
  </conditionalFormatting>
  <conditionalFormatting sqref="O115">
    <cfRule type="expression" priority="66" dxfId="309">
      <formula>PTG_CSBH02!#REF!=1</formula>
    </cfRule>
  </conditionalFormatting>
  <conditionalFormatting sqref="P61:P65">
    <cfRule type="expression" priority="62" dxfId="309">
      <formula>PTG_CSBH02!#REF!=1</formula>
    </cfRule>
  </conditionalFormatting>
  <conditionalFormatting sqref="P98:P109">
    <cfRule type="expression" priority="12" dxfId="309">
      <formula>PTG_CSBH02!#REF!=1</formula>
    </cfRule>
  </conditionalFormatting>
  <conditionalFormatting sqref="Q61:Q65">
    <cfRule type="expression" priority="64" dxfId="309">
      <formula>PTG_CSBH02!#REF!=1</formula>
    </cfRule>
  </conditionalFormatting>
  <conditionalFormatting sqref="Q80">
    <cfRule type="expression" priority="4" dxfId="309">
      <formula>PTG_CSBH02!#REF!=1</formula>
    </cfRule>
  </conditionalFormatting>
  <conditionalFormatting sqref="Q86">
    <cfRule type="expression" priority="72" dxfId="309">
      <formula>PTG_CSBH02!#REF!=1</formula>
    </cfRule>
  </conditionalFormatting>
  <conditionalFormatting sqref="Q87:Q89 Q91:Q93 Q95:Q97">
    <cfRule type="expression" priority="84" dxfId="309">
      <formula>PTG_CSBH02!#REF!=1</formula>
    </cfRule>
  </conditionalFormatting>
  <conditionalFormatting sqref="Q90">
    <cfRule type="expression" priority="71" dxfId="309">
      <formula>PTG_CSBH02!#REF!=1</formula>
    </cfRule>
  </conditionalFormatting>
  <conditionalFormatting sqref="Q94">
    <cfRule type="expression" priority="47" dxfId="309">
      <formula>PTG_CSBH02!#REF!=1</formula>
    </cfRule>
  </conditionalFormatting>
  <conditionalFormatting sqref="Q98">
    <cfRule type="expression" priority="8" dxfId="309">
      <formula>PTG_CSBH02!#REF!=1</formula>
    </cfRule>
  </conditionalFormatting>
  <conditionalFormatting sqref="Q99:Q101 Q103:R109">
    <cfRule type="expression" priority="11" dxfId="309">
      <formula>PTG_CSBH02!#REF!=1</formula>
    </cfRule>
  </conditionalFormatting>
  <conditionalFormatting sqref="Q102">
    <cfRule type="expression" priority="7" dxfId="309">
      <formula>PTG_CSBH02!#REF!=1</formula>
    </cfRule>
  </conditionalFormatting>
  <conditionalFormatting sqref="R82:R85">
    <cfRule type="expression" priority="53" dxfId="309">
      <formula>PTG_CSBH02!#REF!=1</formula>
    </cfRule>
  </conditionalFormatting>
  <conditionalFormatting sqref="R86:R89">
    <cfRule type="expression" priority="82" dxfId="309">
      <formula>PTG_CSBH02!#REF!=1</formula>
    </cfRule>
  </conditionalFormatting>
  <conditionalFormatting sqref="R90:R93">
    <cfRule type="expression" priority="81" dxfId="309">
      <formula>PTG_CSBH02!#REF!=1</formula>
    </cfRule>
  </conditionalFormatting>
  <conditionalFormatting sqref="R94:R97">
    <cfRule type="expression" priority="80" dxfId="309">
      <formula>PTG_CSBH02!#REF!=1</formula>
    </cfRule>
  </conditionalFormatting>
  <conditionalFormatting sqref="R98:R102">
    <cfRule type="expression" priority="10" dxfId="309">
      <formula>PTG_CSBH02!#REF!=1</formula>
    </cfRule>
  </conditionalFormatting>
  <conditionalFormatting sqref="U7 W44:W45 H46:I46 H56 A57:C57 E57 G57 A69:C74 A75 A76:B77 A78:C78 M80:P80 R80 M82:Q85">
    <cfRule type="expression" priority="87" dxfId="309">
      <formula>PTG_CSBH02!#REF!=1</formula>
    </cfRule>
  </conditionalFormatting>
  <conditionalFormatting sqref="U80:X80">
    <cfRule type="expression" priority="6" dxfId="309">
      <formula>PTG_CSBH02!#REF!=1</formula>
    </cfRule>
  </conditionalFormatting>
  <conditionalFormatting sqref="U81:X81">
    <cfRule type="expression" priority="5" dxfId="309">
      <formula>PTG_CSBH02!#REF!=1</formula>
    </cfRule>
  </conditionalFormatting>
  <conditionalFormatting sqref="X43:X53">
    <cfRule type="expression" priority="21" dxfId="309">
      <formula>PTG_CSBH02!#REF!=1</formula>
    </cfRule>
  </conditionalFormatting>
  <conditionalFormatting sqref="X48:Z48 X51:Z51">
    <cfRule type="expression" priority="65" dxfId="309">
      <formula>PTG_CSBH02!#REF!=1</formula>
    </cfRule>
  </conditionalFormatting>
  <conditionalFormatting sqref="X58:Z58">
    <cfRule type="expression" priority="76" dxfId="309">
      <formula>PTG_CSBH02!#REF!=1</formula>
    </cfRule>
  </conditionalFormatting>
  <conditionalFormatting sqref="X55:AA58">
    <cfRule type="expression" priority="39" dxfId="309">
      <formula>PTG_CSBH02!#REF!=1</formula>
    </cfRule>
  </conditionalFormatting>
  <conditionalFormatting sqref="Y49:Y52">
    <cfRule type="expression" priority="14" dxfId="309">
      <formula>PTG_CSBH02!#REF!=1</formula>
    </cfRule>
  </conditionalFormatting>
  <conditionalFormatting sqref="Y52">
    <cfRule type="expression" priority="15" dxfId="309">
      <formula>PTG_CSBH02!#REF!=1</formula>
    </cfRule>
  </conditionalFormatting>
  <conditionalFormatting sqref="Y53:Y54">
    <cfRule type="expression" priority="33" dxfId="309">
      <formula>PTG_CSBH02!#REF!=1</formula>
    </cfRule>
  </conditionalFormatting>
  <conditionalFormatting sqref="Y47:Z47">
    <cfRule type="expression" priority="54" dxfId="309">
      <formula>PTG_CSBH02!#REF!=1</formula>
    </cfRule>
  </conditionalFormatting>
  <conditionalFormatting sqref="Y49:Z50">
    <cfRule type="expression" priority="46" dxfId="309">
      <formula>PTG_CSBH02!#REF!=1</formula>
    </cfRule>
  </conditionalFormatting>
  <conditionalFormatting sqref="Y51:Z51 X53:Z54">
    <cfRule type="expression" priority="60" dxfId="309">
      <formula>PTG_CSBH02!#REF!=1</formula>
    </cfRule>
  </conditionalFormatting>
  <conditionalFormatting sqref="Y43:AA48">
    <cfRule type="expression" priority="20" dxfId="309">
      <formula>PTG_CSBH02!#REF!=1</formula>
    </cfRule>
  </conditionalFormatting>
  <conditionalFormatting sqref="Z45">
    <cfRule type="expression" priority="18" dxfId="309">
      <formula>PTG_CSBH02!#REF!=1</formula>
    </cfRule>
  </conditionalFormatting>
  <conditionalFormatting sqref="Z49:Z50">
    <cfRule type="expression" priority="23" dxfId="309">
      <formula>PTG_CSBH02!#REF!=1</formula>
    </cfRule>
  </conditionalFormatting>
  <conditionalFormatting sqref="Z52">
    <cfRule type="expression" priority="56" dxfId="309">
      <formula>PTG_CSBH02!#REF!=1</formula>
    </cfRule>
  </conditionalFormatting>
  <conditionalFormatting sqref="Z53:Z54">
    <cfRule type="expression" priority="35" dxfId="309">
      <formula>PTG_CSBH02!#REF!=1</formula>
    </cfRule>
  </conditionalFormatting>
  <conditionalFormatting sqref="AA49:AA51">
    <cfRule type="expression" priority="44" dxfId="309">
      <formula>PTG_CSBH02!#REF!=1</formula>
    </cfRule>
  </conditionalFormatting>
  <conditionalFormatting sqref="AA49:AA54">
    <cfRule type="expression" priority="24" dxfId="309">
      <formula>PTG_CSBH02!#REF!=1</formula>
    </cfRule>
  </conditionalFormatting>
  <conditionalFormatting sqref="AB43:AB51">
    <cfRule type="expression" priority="19" dxfId="309">
      <formula>PTG_CSBH02!#REF!=1</formula>
    </cfRule>
  </conditionalFormatting>
  <conditionalFormatting sqref="AB49:AB54">
    <cfRule type="expression" priority="22" dxfId="309">
      <formula>PTG_CSBH02!#REF!=1</formula>
    </cfRule>
  </conditionalFormatting>
  <conditionalFormatting sqref="AB55:AB58">
    <cfRule type="expression" priority="38" dxfId="309">
      <formula>PTG_CSBH02!#REF!=1</formula>
    </cfRule>
  </conditionalFormatting>
  <conditionalFormatting sqref="AC43:AC51">
    <cfRule type="expression" priority="30" dxfId="309">
      <formula>PTG_CSBH02!#REF!=1</formula>
    </cfRule>
  </conditionalFormatting>
  <conditionalFormatting sqref="AC49:AC54">
    <cfRule type="expression" priority="25" dxfId="309">
      <formula>PTG_CSBH02!#REF!=1</formula>
    </cfRule>
  </conditionalFormatting>
  <conditionalFormatting sqref="AC55:AC58">
    <cfRule type="expression" priority="40" dxfId="309">
      <formula>PTG_CSBH02!#REF!=1</formula>
    </cfRule>
  </conditionalFormatting>
  <dataValidations count="11">
    <dataValidation type="list" allowBlank="1" showInputMessage="1" showErrorMessage="1" sqref="IV1:JC2 SR1:SY2 ACN1:ACU2 AMJ1:AMQ2 AWF1:AWM2 BGB1:BGI2 BPX1:BQE2 BZT1:CAA2 CJP1:CJW2 CTL1:CTS2 DDH1:DDO2 DND1:DNK2 DWZ1:DXG2 EGV1:EHC2 EQR1:EQY2 FAN1:FAU2 FKJ1:FKQ2 FUF1:FUM2 GEB1:GEI2 GNX1:GOE2 GXT1:GYA2 HHP1:HHW2 HRL1:HRS2 IBH1:IBO2 ILD1:ILK2 IUZ1:IVG2 JEV1:JFC2 JOR1:JOY2 JYN1:JYU2 KIJ1:KIQ2 KSF1:KSM2 LCB1:LCI2 LLX1:LME2 LVT1:LWA2 MFP1:MFW2 MPL1:MPS2 MZH1:MZO2 NJD1:NJK2 NSZ1:NTG2 OCV1:ODC2 OMR1:OMY2 OWN1:OWU2 PGJ1:PGQ2 PQF1:PQM2 QAB1:QAI2 QJX1:QKE2 QTT1:QUA2 RDP1:RDW2 RNL1:RNS2 RXH1:RXO2 SHD1:SHK2 SQZ1:SRG2 TAV1:TBC2 TKR1:TKY2 TUN1:TUU2 UEJ1:UEQ2 UOF1:UOM2 UYB1:UYI2 VHX1:VIE2 VRT1:VSA2 WBP1:WBW2 WLL1:WLS2 WVH1:WVO2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B65504:E65504 A65507 F65512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B131040:E131040 A131043 F131048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B196576:E196576 A196579 F196584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B262112:E262112 A262115 F262120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B327648:E327648 A327651 F327656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B393184:E393184 A393187 F393192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B458720:E458720 A458723 F458728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B524256:E524256 A524259 F524264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B589792:E589792 A589795 F589800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B655328:E655328 A655331 F655336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B720864:E720864 A720867 F720872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B786400:E786400 A786403 F786408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B851936:E851936 A851939 F851944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B917472:E917472 A917475 F917480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formula1>$P$3:$P$7</formula1>
    </dataValidation>
    <dataValidation type="list" allowBlank="1" showInputMessage="1" showErrorMessage="1" sqref="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WVH982999:WVO982999 B983008:E983008 A983011 F983016">
      <formula1>$P$3:$P$7</formula1>
    </dataValidation>
    <dataValidation type="list" allowBlank="1" showInputMessage="1" showErrorMessage="1" sqref="F8">
      <formula1>$M$8:$M$21</formula1>
    </dataValidation>
    <dataValidation type="list" allowBlank="1" showInputMessage="1" showErrorMessage="1" sqref="F10">
      <formula1>$I$6:$I$9</formula1>
    </dataValidation>
    <dataValidation type="list" allowBlank="1" showInputMessage="1" showErrorMessage="1" sqref="F20">
      <formula1>$I$10:$I$11</formula1>
    </dataValidation>
    <dataValidation type="list" allowBlank="1" showInputMessage="1" showErrorMessage="1" sqref="F9">
      <formula1>"Cá nhân, Tổ chức"</formula1>
    </dataValidation>
    <dataValidation allowBlank="1" showInputMessage="1" showErrorMessage="1" sqref="JD65525:JD65562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WVP983029:WVP983066"/>
    <dataValidation allowBlank="1" showInputMessage="1" showErrorMessage="1" prompt="Số tiền" sqref="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WVS983024:WVS983025"/>
    <dataValidation allowBlank="1" showInputMessage="1" showErrorMessage="1" prompt="Ngày cần kiểm tra" sqref="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WVT983024"/>
    <dataValidation allowBlank="1" showInputMessage="1" showErrorMessage="1" promptTitle="Ô dữ liệu" prompt="CẤM XÓA" sqref="JF65525:JF65563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WVR983029:WVR983067"/>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WVT983025"/>
  </dataValidations>
  <printOptions horizontalCentered="1"/>
  <pageMargins left="0.31496062992126" right="0.15748031496063" top="0.393700787401575" bottom="0.78740157480315" header="0.15748031496063" footer="0.31496062992126"/>
  <pageSetup orientation="portrait" paperSize="9" scale="70" r:id="rId2"/>
  <headerFooter>
    <oddFooter>&amp;C&amp;G</oddFooter>
  </headerFooter>
  <legacyDrawingHF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629484-6e34-423a-8778-ecd76d7d8c69}">
  <sheetPr codeName=""/>
  <dimension ref="A1:G32"/>
  <sheetViews>
    <sheetView workbookViewId="0" topLeftCell="A13">
      <selection pane="topLeft" activeCell="C23" sqref="C23"/>
    </sheetView>
  </sheetViews>
  <sheetFormatPr defaultColWidth="9.14285714285714" defaultRowHeight="13.8"/>
  <cols>
    <col min="1" max="1" width="14.7142857142857" customWidth="1"/>
    <col min="2" max="2" width="14.2857142857143" customWidth="1"/>
    <col min="3" max="3" width="12.7142857142857" customWidth="1"/>
    <col min="4" max="4" width="15.7142857142857" customWidth="1"/>
    <col min="5" max="5" width="15.5714285714286" customWidth="1"/>
    <col min="6" max="6" width="13.5714285714286" customWidth="1"/>
    <col min="8" max="8" width="49.2857142857143" customWidth="1"/>
    <col min="9" max="9" width="13" customWidth="1"/>
  </cols>
  <sheetData>
    <row r="1" spans="1:2" ht="14.4" thickBot="1">
      <c r="A1" s="22" t="s">
        <v>14</v>
      </c>
      <c r="B1" s="23">
        <v>0.00050000000000000001</v>
      </c>
    </row>
    <row r="3" spans="1:7" ht="15" customHeight="1">
      <c r="A3" s="504" t="s">
        <v>3</v>
      </c>
      <c r="B3" s="502" t="s">
        <v>8</v>
      </c>
      <c r="C3" s="502" t="s">
        <v>9</v>
      </c>
      <c r="D3" s="502" t="s">
        <v>10</v>
      </c>
      <c r="E3" s="502" t="s">
        <v>11</v>
      </c>
      <c r="F3" s="502" t="s">
        <v>12</v>
      </c>
      <c r="G3" s="502" t="s">
        <v>1</v>
      </c>
    </row>
    <row r="4" spans="1:7" ht="24" customHeight="1">
      <c r="A4" s="505"/>
      <c r="B4" s="503"/>
      <c r="C4" s="503"/>
      <c r="D4" s="503"/>
      <c r="E4" s="503"/>
      <c r="F4" s="503"/>
      <c r="G4" s="503"/>
    </row>
    <row r="5" spans="1:7" ht="13.8">
      <c r="A5" s="7" t="str">
        <f>#REF!</f>
        <v>Lần 1 - Khi ký TTKQ</v>
      </c>
      <c r="B5" s="2"/>
      <c r="C5" s="6"/>
      <c r="D5" s="1">
        <v>1000000000</v>
      </c>
      <c r="E5" s="1">
        <f>#REF!</f>
        <v>100000000</v>
      </c>
      <c r="F5" s="1"/>
      <c r="G5" s="1"/>
    </row>
    <row r="6" spans="1:7" ht="13.8">
      <c r="A6" s="7" t="str">
        <f>#REF!</f>
        <v>Lần 2 - Ngay khi ký HĐMB</v>
      </c>
      <c r="B6" s="2" t="e">
        <f>A7</f>
        <v>#REF!</v>
      </c>
      <c r="C6" s="1"/>
      <c r="D6" s="1">
        <f>SUBTOTAL(9,D7:D12)</f>
        <v>24135164000.177597</v>
      </c>
      <c r="E6" s="1" t="e">
        <f>#REF!</f>
        <v>#VALUE!</v>
      </c>
      <c r="F6" s="1" t="e">
        <f>SUBTOTAL(9,F7:F12)</f>
        <v>#VALUE!</v>
      </c>
      <c r="G6" s="1"/>
    </row>
    <row r="7" spans="1:7" ht="13.8">
      <c r="A7" s="20" t="e">
        <f>#REF!</f>
        <v>#REF!</v>
      </c>
      <c r="B7" s="8">
        <v>42073</v>
      </c>
      <c r="C7" s="13" t="e">
        <f>IF(B7&lt;=B6,0,B7-MAX(B6,A7))</f>
        <v>#REF!</v>
      </c>
      <c r="D7" s="9">
        <v>4000000000</v>
      </c>
      <c r="E7" s="10" t="e">
        <f t="shared" si="0" ref="E7:E12">E6-D7</f>
        <v>#VALUE!</v>
      </c>
      <c r="F7" s="10" t="e">
        <f t="shared" si="1" ref="F7:F12">E6*C7*$B$1</f>
        <v>#VALUE!</v>
      </c>
      <c r="G7" s="11"/>
    </row>
    <row r="8" spans="1:7" ht="13.8">
      <c r="A8" s="3" t="e">
        <f>A7</f>
        <v>#REF!</v>
      </c>
      <c r="B8" s="12">
        <v>42078</v>
      </c>
      <c r="C8" s="13" t="e">
        <f t="shared" si="2" ref="C8:C30">IF(B8&lt;=B7,0,B8-MAX(B7,A8))</f>
        <v>#REF!</v>
      </c>
      <c r="D8" s="14">
        <v>1090290998</v>
      </c>
      <c r="E8" s="15" t="e">
        <f t="shared" si="0"/>
        <v>#VALUE!</v>
      </c>
      <c r="F8" s="15" t="e">
        <f t="shared" si="1"/>
        <v>#VALUE!</v>
      </c>
      <c r="G8" s="16"/>
    </row>
    <row r="9" spans="1:7" ht="13.8">
      <c r="A9" s="3" t="e">
        <f>A8</f>
        <v>#REF!</v>
      </c>
      <c r="B9" s="12">
        <v>42083</v>
      </c>
      <c r="C9" s="13" t="e">
        <f t="shared" si="2"/>
        <v>#REF!</v>
      </c>
      <c r="D9" s="14">
        <v>19044873002.177597</v>
      </c>
      <c r="E9" s="15" t="e">
        <f t="shared" si="0"/>
        <v>#VALUE!</v>
      </c>
      <c r="F9" s="15" t="e">
        <f t="shared" si="1"/>
        <v>#VALUE!</v>
      </c>
      <c r="G9" s="16"/>
    </row>
    <row r="10" spans="1:7" ht="13.8">
      <c r="A10" s="3" t="e">
        <f>A9</f>
        <v>#REF!</v>
      </c>
      <c r="B10" s="12"/>
      <c r="C10" s="13">
        <f t="shared" si="2"/>
        <v>0</v>
      </c>
      <c r="D10" s="14"/>
      <c r="E10" s="15" t="e">
        <f t="shared" si="0"/>
        <v>#VALUE!</v>
      </c>
      <c r="F10" s="15" t="e">
        <f t="shared" si="1"/>
        <v>#VALUE!</v>
      </c>
      <c r="G10" s="16"/>
    </row>
    <row r="11" spans="1:7" ht="13.8">
      <c r="A11" s="3" t="e">
        <f>A10</f>
        <v>#REF!</v>
      </c>
      <c r="B11" s="12"/>
      <c r="C11" s="13">
        <f t="shared" si="2"/>
        <v>0</v>
      </c>
      <c r="D11" s="14"/>
      <c r="E11" s="15" t="e">
        <f t="shared" si="0"/>
        <v>#VALUE!</v>
      </c>
      <c r="F11" s="15" t="e">
        <f t="shared" si="1"/>
        <v>#VALUE!</v>
      </c>
      <c r="G11" s="16"/>
    </row>
    <row r="12" spans="1:7" ht="13.8">
      <c r="A12" s="4" t="e">
        <f>A11</f>
        <v>#REF!</v>
      </c>
      <c r="B12" s="17"/>
      <c r="C12" s="13">
        <f t="shared" si="2"/>
        <v>0</v>
      </c>
      <c r="D12" s="18"/>
      <c r="E12" s="19" t="e">
        <f t="shared" si="0"/>
        <v>#VALUE!</v>
      </c>
      <c r="F12" s="19" t="e">
        <f t="shared" si="1"/>
        <v>#VALUE!</v>
      </c>
      <c r="G12" s="21"/>
    </row>
    <row r="13" spans="1:7" ht="13.8">
      <c r="A13" s="7" t="s">
        <v>7</v>
      </c>
      <c r="B13" s="2" t="e">
        <f>A14</f>
        <v>#REF!</v>
      </c>
      <c r="C13" s="6"/>
      <c r="D13" s="1">
        <f>SUBTOTAL(9,D14:D21)</f>
        <v>50270328000.355194</v>
      </c>
      <c r="E13" s="1" t="e">
        <f>#REF!</f>
        <v>#REF!</v>
      </c>
      <c r="F13" s="1" t="e">
        <f>SUBTOTAL(9,F14:F21)</f>
        <v>#REF!</v>
      </c>
      <c r="G13" s="1"/>
    </row>
    <row r="14" spans="1:7" ht="13.8">
      <c r="A14" s="20" t="e">
        <f>#REF!</f>
        <v>#REF!</v>
      </c>
      <c r="B14" s="8">
        <v>42139</v>
      </c>
      <c r="C14" s="13" t="e">
        <f t="shared" si="2"/>
        <v>#REF!</v>
      </c>
      <c r="D14" s="9">
        <v>10000000000</v>
      </c>
      <c r="E14" s="10" t="e">
        <f>E13-D14</f>
        <v>#REF!</v>
      </c>
      <c r="F14" s="10" t="e">
        <f t="shared" si="3" ref="F14:F21">E13*C14*$B$1</f>
        <v>#REF!</v>
      </c>
      <c r="G14" s="11"/>
    </row>
    <row r="15" spans="1:7" ht="13.8">
      <c r="A15" s="3" t="e">
        <f>A14</f>
        <v>#REF!</v>
      </c>
      <c r="B15" s="12">
        <v>42141</v>
      </c>
      <c r="C15" s="13" t="e">
        <f t="shared" si="2"/>
        <v>#REF!</v>
      </c>
      <c r="D15" s="14">
        <v>2180581997</v>
      </c>
      <c r="E15" s="15" t="e">
        <f>E14-D15</f>
        <v>#REF!</v>
      </c>
      <c r="F15" s="15" t="e">
        <f t="shared" si="3"/>
        <v>#REF!</v>
      </c>
      <c r="G15" s="16"/>
    </row>
    <row r="16" spans="1:7" ht="13.8">
      <c r="A16" s="3" t="e">
        <f t="shared" si="4" ref="A16:A21">A15</f>
        <v>#REF!</v>
      </c>
      <c r="B16" s="12">
        <v>42144</v>
      </c>
      <c r="C16" s="13" t="e">
        <f t="shared" si="2"/>
        <v>#REF!</v>
      </c>
      <c r="D16" s="14">
        <v>38089746003.355194</v>
      </c>
      <c r="E16" s="15" t="e">
        <f t="shared" si="5" ref="E16:E21">E15-D16</f>
        <v>#REF!</v>
      </c>
      <c r="F16" s="15" t="e">
        <f t="shared" si="3"/>
        <v>#REF!</v>
      </c>
      <c r="G16" s="16"/>
    </row>
    <row r="17" spans="1:7" ht="13.8">
      <c r="A17" s="3" t="e">
        <f t="shared" si="4"/>
        <v>#REF!</v>
      </c>
      <c r="B17" s="12"/>
      <c r="C17" s="13">
        <f t="shared" si="2"/>
        <v>0</v>
      </c>
      <c r="D17" s="14"/>
      <c r="E17" s="15" t="e">
        <f t="shared" si="5"/>
        <v>#REF!</v>
      </c>
      <c r="F17" s="15" t="e">
        <f t="shared" si="3"/>
        <v>#REF!</v>
      </c>
      <c r="G17" s="16"/>
    </row>
    <row r="18" spans="1:7" ht="13.8">
      <c r="A18" s="3" t="e">
        <f t="shared" si="4"/>
        <v>#REF!</v>
      </c>
      <c r="B18" s="12"/>
      <c r="C18" s="13">
        <f t="shared" si="2"/>
        <v>0</v>
      </c>
      <c r="D18" s="14"/>
      <c r="E18" s="15" t="e">
        <f t="shared" si="5"/>
        <v>#REF!</v>
      </c>
      <c r="F18" s="15" t="e">
        <f t="shared" si="3"/>
        <v>#REF!</v>
      </c>
      <c r="G18" s="16"/>
    </row>
    <row r="19" spans="1:7" ht="13.8">
      <c r="A19" s="3" t="e">
        <f t="shared" si="4"/>
        <v>#REF!</v>
      </c>
      <c r="B19" s="12"/>
      <c r="C19" s="13">
        <f t="shared" si="2"/>
        <v>0</v>
      </c>
      <c r="D19" s="14"/>
      <c r="E19" s="15" t="e">
        <f t="shared" si="5"/>
        <v>#REF!</v>
      </c>
      <c r="F19" s="15" t="e">
        <f t="shared" si="3"/>
        <v>#REF!</v>
      </c>
      <c r="G19" s="16"/>
    </row>
    <row r="20" spans="1:7" ht="13.8">
      <c r="A20" s="3" t="e">
        <f t="shared" si="4"/>
        <v>#REF!</v>
      </c>
      <c r="B20" s="12"/>
      <c r="C20" s="13">
        <f t="shared" si="2"/>
        <v>0</v>
      </c>
      <c r="D20" s="14"/>
      <c r="E20" s="15" t="e">
        <f t="shared" si="5"/>
        <v>#REF!</v>
      </c>
      <c r="F20" s="15" t="e">
        <f t="shared" si="3"/>
        <v>#REF!</v>
      </c>
      <c r="G20" s="16"/>
    </row>
    <row r="21" spans="1:7" ht="13.8">
      <c r="A21" s="4" t="e">
        <f t="shared" si="4"/>
        <v>#REF!</v>
      </c>
      <c r="B21" s="17"/>
      <c r="C21" s="13">
        <f t="shared" si="2"/>
        <v>0</v>
      </c>
      <c r="D21" s="18"/>
      <c r="E21" s="19" t="e">
        <f t="shared" si="5"/>
        <v>#REF!</v>
      </c>
      <c r="F21" s="19" t="e">
        <f t="shared" si="3"/>
        <v>#REF!</v>
      </c>
      <c r="G21" s="21"/>
    </row>
    <row r="22" spans="1:7" ht="13.8">
      <c r="A22" s="7" t="e">
        <f>#REF!</f>
        <v>#REF!</v>
      </c>
      <c r="B22" s="2" t="e">
        <f>A23</f>
        <v>#REF!</v>
      </c>
      <c r="C22" s="6"/>
      <c r="D22" s="1">
        <f>SUBTOTAL(9,D23:D30)</f>
        <v>50270328000.355194</v>
      </c>
      <c r="E22" s="1" t="e">
        <f>#REF!</f>
        <v>#REF!</v>
      </c>
      <c r="F22" s="1" t="e">
        <f>SUBTOTAL(9,F23:F30)</f>
        <v>#REF!</v>
      </c>
      <c r="G22" s="1"/>
    </row>
    <row r="23" spans="1:7" ht="13.8">
      <c r="A23" s="20" t="e">
        <f>#REF!</f>
        <v>#REF!</v>
      </c>
      <c r="B23" s="8">
        <v>42195</v>
      </c>
      <c r="C23" s="13" t="e">
        <f t="shared" si="2"/>
        <v>#REF!</v>
      </c>
      <c r="D23" s="9">
        <v>12000000000</v>
      </c>
      <c r="E23" s="10" t="e">
        <f>E22-D23</f>
        <v>#REF!</v>
      </c>
      <c r="F23" s="10" t="e">
        <f t="shared" si="6" ref="F23:F30">E22*C23*$B$1</f>
        <v>#REF!</v>
      </c>
      <c r="G23" s="11"/>
    </row>
    <row r="24" spans="1:7" ht="13.8">
      <c r="A24" s="3" t="e">
        <f>A23</f>
        <v>#REF!</v>
      </c>
      <c r="B24" s="12">
        <v>42201</v>
      </c>
      <c r="C24" s="13" t="e">
        <f t="shared" si="2"/>
        <v>#REF!</v>
      </c>
      <c r="D24" s="14">
        <v>1203581997</v>
      </c>
      <c r="E24" s="15" t="e">
        <f>E23-D24</f>
        <v>#REF!</v>
      </c>
      <c r="F24" s="15" t="e">
        <f t="shared" si="6"/>
        <v>#REF!</v>
      </c>
      <c r="G24" s="16"/>
    </row>
    <row r="25" spans="1:7" ht="13.8">
      <c r="A25" s="3" t="e">
        <f t="shared" si="7" ref="A25:A30">A24</f>
        <v>#REF!</v>
      </c>
      <c r="B25" s="12">
        <v>42205</v>
      </c>
      <c r="C25" s="13" t="e">
        <f t="shared" si="2"/>
        <v>#REF!</v>
      </c>
      <c r="D25" s="14">
        <v>37066746003.355194</v>
      </c>
      <c r="E25" s="15" t="e">
        <f t="shared" si="8" ref="E25:E30">E24-D25</f>
        <v>#REF!</v>
      </c>
      <c r="F25" s="15" t="e">
        <f t="shared" si="6"/>
        <v>#REF!</v>
      </c>
      <c r="G25" s="16"/>
    </row>
    <row r="26" spans="1:7" ht="13.8">
      <c r="A26" s="3" t="e">
        <f t="shared" si="7"/>
        <v>#REF!</v>
      </c>
      <c r="B26" s="12"/>
      <c r="C26" s="13">
        <f t="shared" si="2"/>
        <v>0</v>
      </c>
      <c r="D26" s="14"/>
      <c r="E26" s="15" t="e">
        <f t="shared" si="8"/>
        <v>#REF!</v>
      </c>
      <c r="F26" s="15" t="e">
        <f t="shared" si="6"/>
        <v>#REF!</v>
      </c>
      <c r="G26" s="16"/>
    </row>
    <row r="27" spans="1:7" ht="13.8">
      <c r="A27" s="3" t="e">
        <f t="shared" si="7"/>
        <v>#REF!</v>
      </c>
      <c r="B27" s="12"/>
      <c r="C27" s="13">
        <f t="shared" si="2"/>
        <v>0</v>
      </c>
      <c r="D27" s="14"/>
      <c r="E27" s="15" t="e">
        <f t="shared" si="8"/>
        <v>#REF!</v>
      </c>
      <c r="F27" s="15" t="e">
        <f t="shared" si="6"/>
        <v>#REF!</v>
      </c>
      <c r="G27" s="16"/>
    </row>
    <row r="28" spans="1:7" ht="13.8">
      <c r="A28" s="3" t="e">
        <f t="shared" si="7"/>
        <v>#REF!</v>
      </c>
      <c r="B28" s="12"/>
      <c r="C28" s="13">
        <f t="shared" si="2"/>
        <v>0</v>
      </c>
      <c r="D28" s="14"/>
      <c r="E28" s="15" t="e">
        <f t="shared" si="8"/>
        <v>#REF!</v>
      </c>
      <c r="F28" s="15" t="e">
        <f t="shared" si="6"/>
        <v>#REF!</v>
      </c>
      <c r="G28" s="16"/>
    </row>
    <row r="29" spans="1:7" ht="13.8">
      <c r="A29" s="3" t="e">
        <f t="shared" si="7"/>
        <v>#REF!</v>
      </c>
      <c r="B29" s="12"/>
      <c r="C29" s="13">
        <f t="shared" si="2"/>
        <v>0</v>
      </c>
      <c r="D29" s="14"/>
      <c r="E29" s="15" t="e">
        <f t="shared" si="8"/>
        <v>#REF!</v>
      </c>
      <c r="F29" s="15" t="e">
        <f t="shared" si="6"/>
        <v>#REF!</v>
      </c>
      <c r="G29" s="16"/>
    </row>
    <row r="30" spans="1:7" ht="13.8">
      <c r="A30" s="4" t="e">
        <f t="shared" si="7"/>
        <v>#REF!</v>
      </c>
      <c r="B30" s="17"/>
      <c r="C30" s="13">
        <f t="shared" si="2"/>
        <v>0</v>
      </c>
      <c r="D30" s="18"/>
      <c r="E30" s="19" t="e">
        <f t="shared" si="8"/>
        <v>#REF!</v>
      </c>
      <c r="F30" s="19" t="e">
        <f t="shared" si="6"/>
        <v>#REF!</v>
      </c>
      <c r="G30" s="21"/>
    </row>
    <row r="31" spans="1:7" ht="13.8">
      <c r="A31" s="7" t="s">
        <v>13</v>
      </c>
      <c r="B31" s="2"/>
      <c r="C31" s="1"/>
      <c r="D31" s="1">
        <f>D6+D5+D13+D22</f>
        <v>125675820000.88799</v>
      </c>
      <c r="E31" s="1" t="e">
        <f>E6+E5+E13+E22</f>
        <v>#VALUE!</v>
      </c>
      <c r="F31" s="1" t="e">
        <f>F6+F5+F13+F22</f>
        <v>#VALUE!</v>
      </c>
      <c r="G31" s="1"/>
    </row>
    <row r="32" spans="4:5" ht="13.8">
      <c r="D32" t="e">
        <f>D31=E31</f>
        <v>#VALUE!</v>
      </c>
      <c r="E32" s="5" t="e">
        <f>E31=#REF!</f>
        <v>#VALUE!</v>
      </c>
    </row>
  </sheetData>
  <sheetProtection/>
  <protectedRanges>
    <protectedRange sqref="D14:D21 D5 B24:B30 D23:D30 B14:B21 D7:D12 B7:B12" name="Range1"/>
    <protectedRange sqref="B23" name="Range1_1"/>
  </protectedRanges>
  <mergeCells count="7">
    <mergeCell ref="G3:G4"/>
    <mergeCell ref="A3:A4"/>
    <mergeCell ref="B3:B4"/>
    <mergeCell ref="C3:C4"/>
    <mergeCell ref="D3:D4"/>
    <mergeCell ref="E3:E4"/>
    <mergeCell ref="F3:F4"/>
  </mergeCells>
  <conditionalFormatting sqref="A23:A30">
    <cfRule type="expression" priority="1" dxfId="309">
      <formula>'Tinh lai tra cham'!#REF!=1</formula>
    </cfRule>
  </conditionalFormatting>
  <conditionalFormatting sqref="A7:G12 A13:C13 E13:G30 A14:D21 A22:C22 B23:D30 E32">
    <cfRule type="expression" priority="2" dxfId="309">
      <formula>'Tinh lai tra cham'!#REF!=1</formula>
    </cfRule>
  </conditionalFormatting>
  <pageMargins left="0.7" right="0.7" top="0.75" bottom="0.75" header="0.3" footer="0.3"/>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DC97C1A0AD0E4F9319F5F39EE14B33" ma:contentTypeVersion="0" ma:contentTypeDescription="Create a new document." ma:contentTypeScope="" ma:versionID="68f1ae51732d0c5f42c5627d7c1cdb6c">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F83157-0D07-4860-9EB5-94BCDF63B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BF11954-80BE-444B-AF99-64B1C88A5C25}">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C0A0E0F9-A221-4295-9438-746F8A25CC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4</vt:i4>
      </vt:variant>
    </vt:vector>
  </HeadingPairs>
  <TitlesOfParts>
    <vt:vector size="4" baseType="lpstr">
      <vt:lpstr>PTG_CSBH05</vt:lpstr>
      <vt:lpstr>PTG_CSBH04</vt:lpstr>
      <vt:lpstr>PTG_CSBH02</vt:lpstr>
      <vt:lpstr>Tinh lai tra cham</vt:lpstr>
    </vt:vector>
  </TitlesOfParts>
  <Template/>
  <Manager/>
  <Company>VINCOM JSC</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thangtt</dc:creator>
  <cp:keywords/>
  <dc:description/>
  <cp:lastModifiedBy>HP</cp:lastModifiedBy>
  <cp:lastPrinted>2024-07-25T12:41:29Z</cp:lastPrinted>
  <dcterms:created xsi:type="dcterms:W3CDTF">2012-04-14T05:20:50Z</dcterms:created>
  <dcterms:modified xsi:type="dcterms:W3CDTF">2024-10-07T02:25:50Z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0x0101006DDC97C1A0AD0E4F9319F5F39EE14B33</vt:lpwstr>
  </property>
</Properties>
</file>