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png" ContentType="image/png"/>
  <Override PartName="/xl/styles.xml" ContentType="application/vnd.openxmlformats-officedocument.spreadsheetml.styles+xml"/>
  <Override PartName="/xl/worksheets/sheet1.xml" ContentType="application/vnd.openxmlformats-officedocument.spreadsheetml.worksheet+xml"/>
  <Default Extension="vml" ContentType="application/vnd.openxmlformats-officedocument.vmlDrawing"/>
  <Default Extension="bin" ContentType="application/vnd.openxmlformats-officedocument.spreadsheetml.printerSettings"/>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2"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codeName="ThisWorkbook" defaultThemeVersion="124226"/>
  <mc:AlternateContent xmlns:mc="http://schemas.openxmlformats.org/markup-compatibility/2006">
    <mc:Choice Requires="x15">
      <x15ac:absPath xmlns:x15ac="http://schemas.microsoft.com/office/spreadsheetml/2010/11/ac" url="C:\Users\Admin\OneDrive\Máy tính\GDP\CSBH GDP\"/>
    </mc:Choice>
  </mc:AlternateContent>
  <bookViews>
    <workbookView xWindow="0" yWindow="0" windowWidth="19200" windowHeight="8108" tabRatio="530" firstSheet="1" activeTab="1"/>
  </bookViews>
  <sheets>
    <sheet name="foxz" sheetId="3" state="veryHidden" r:id="rId3"/>
    <sheet name="PTG_CSBH04" sheetId="21" r:id="rId4"/>
    <sheet name="PTG_CSBH03" sheetId="20" state="hidden" r:id="rId5"/>
    <sheet name="PTG_CSBH02" sheetId="19" state="hidden" r:id="rId6"/>
    <sheet name="PTG_CSBH01" sheetId="12" state="hidden" r:id="rId7"/>
    <sheet name="Tinh lai tra cham" sheetId="13" state="hidden" r:id="rId8"/>
    <sheet name="HTLS" sheetId="17" state="hidden" r:id="rId9"/>
  </sheets>
  <externalReferences>
    <externalReference r:id="rId14"/>
    <externalReference r:id="rId15"/>
  </externalReferences>
  <definedNames>
    <definedName name="_xlnm._FilterDatabase" localSheetId="4" hidden="1">PTG_CSBH01!#REF!</definedName>
    <definedName name="_xlnm._FilterDatabase" localSheetId="3" hidden="1">PTG_CSBH02!#REF!</definedName>
    <definedName name="_xlnm._FilterDatabase" localSheetId="2" hidden="1">PTG_CSBH03!#REF!</definedName>
    <definedName name="_xlnm._FilterDatabase" localSheetId="1" hidden="1">PTG_CSBH04!#REF!</definedName>
    <definedName name="_xlfn.NUMBERVALUE" hidden="1">#NAME?</definedName>
    <definedName name="_xlfn.SUMIFS" hidden="1">#NAME?</definedName>
    <definedName name="data_hdvv" localSheetId="4">#REF!</definedName>
    <definedName name="data_hdvv" localSheetId="3">#REF!</definedName>
    <definedName name="data_hdvv" localSheetId="2">#REF!</definedName>
    <definedName name="data_hdvv" localSheetId="1">#REF!</definedName>
    <definedName name="data_hdvv">#REF!</definedName>
    <definedName name="data_hdvv_royalcity" localSheetId="4">#REF!</definedName>
    <definedName name="data_hdvv_royalcity" localSheetId="3">#REF!</definedName>
    <definedName name="data_hdvv_royalcity" localSheetId="2">#REF!</definedName>
    <definedName name="data_hdvv_royalcity" localSheetId="1">#REF!</definedName>
    <definedName name="data_hdvv_royalcity">#REF!</definedName>
    <definedName name="data_hdvv_timescity" localSheetId="4">#REF!</definedName>
    <definedName name="data_hdvv_timescity" localSheetId="3">#REF!</definedName>
    <definedName name="data_hdvv_timescity" localSheetId="2">#REF!</definedName>
    <definedName name="data_hdvv_timescity" localSheetId="1">#REF!</definedName>
    <definedName name="data_hdvv_timescity">#REF!</definedName>
    <definedName name="data_r2_hdmb_4060" localSheetId="4">#REF!</definedName>
    <definedName name="data_r2_hdmb_4060" localSheetId="3">#REF!</definedName>
    <definedName name="data_r2_hdmb_4060" localSheetId="2">#REF!</definedName>
    <definedName name="data_r2_hdmb_4060" localSheetId="1">#REF!</definedName>
    <definedName name="data_r2_hdmb_4060">#REF!</definedName>
    <definedName name="data_r2_hdmb_cpi" localSheetId="4">#REF!</definedName>
    <definedName name="data_r2_hdmb_cpi" localSheetId="3">#REF!</definedName>
    <definedName name="data_r2_hdmb_cpi" localSheetId="2">#REF!</definedName>
    <definedName name="data_r2_hdmb_cpi" localSheetId="1">#REF!</definedName>
    <definedName name="data_r2_hdmb_cpi">#REF!</definedName>
    <definedName name="data_r3" localSheetId="4">#REF!</definedName>
    <definedName name="data_r3" localSheetId="3">#REF!</definedName>
    <definedName name="data_r3" localSheetId="2">#REF!</definedName>
    <definedName name="data_r3" localSheetId="1">#REF!</definedName>
    <definedName name="data_r3">#REF!</definedName>
    <definedName name="data_r4" localSheetId="4">#REF!</definedName>
    <definedName name="data_r4" localSheetId="3">#REF!</definedName>
    <definedName name="data_r4" localSheetId="2">#REF!</definedName>
    <definedName name="data_r4" localSheetId="1">#REF!</definedName>
    <definedName name="data_r4">#REF!</definedName>
    <definedName name="data_r5" localSheetId="4">#REF!</definedName>
    <definedName name="data_r5" localSheetId="3">#REF!</definedName>
    <definedName name="data_r5" localSheetId="2">#REF!</definedName>
    <definedName name="data_r5" localSheetId="1">#REF!</definedName>
    <definedName name="data_r5">#REF!</definedName>
    <definedName name="data_r6" localSheetId="4">#REF!</definedName>
    <definedName name="data_r6" localSheetId="3">#REF!</definedName>
    <definedName name="data_r6" localSheetId="2">#REF!</definedName>
    <definedName name="data_r6" localSheetId="1">#REF!</definedName>
    <definedName name="data_r6">#REF!</definedName>
    <definedName name="_xlnm.Database" localSheetId="4">#REF!</definedName>
    <definedName name="_xlnm.Database" localSheetId="3">#REF!</definedName>
    <definedName name="_xlnm.Database" localSheetId="2">#REF!</definedName>
    <definedName name="_xlnm.Database" localSheetId="1">#REF!</definedName>
    <definedName name="_xlnm.Database">#REF!</definedName>
    <definedName name="dataR3" localSheetId="4">#REF!</definedName>
    <definedName name="dataR3" localSheetId="3">#REF!</definedName>
    <definedName name="dataR3" localSheetId="2">#REF!</definedName>
    <definedName name="dataR3" localSheetId="1">#REF!</definedName>
    <definedName name="dataR3">#REF!</definedName>
    <definedName name="dataR6" localSheetId="4">#REF!</definedName>
    <definedName name="dataR6" localSheetId="3">#REF!</definedName>
    <definedName name="dataR6" localSheetId="2">#REF!</definedName>
    <definedName name="dataR6" localSheetId="1">#REF!</definedName>
    <definedName name="dataR6">#REF!</definedName>
    <definedName name="du_lieu_VV" localSheetId="4">#REF!</definedName>
    <definedName name="du_lieu_VV" localSheetId="3">#REF!</definedName>
    <definedName name="du_lieu_VV" localSheetId="2">#REF!</definedName>
    <definedName name="du_lieu_VV" localSheetId="1">#REF!</definedName>
    <definedName name="du_lieu_VV">#REF!</definedName>
    <definedName name="_xlnm.Extract" localSheetId="4">#REF!</definedName>
    <definedName name="_xlnm.Extract" localSheetId="3">#REF!</definedName>
    <definedName name="_xlnm.Extract" localSheetId="2">#REF!</definedName>
    <definedName name="_xlnm.Extract" localSheetId="1">#REF!</definedName>
    <definedName name="_xlnm.Extract">#REF!</definedName>
    <definedName name="HTML_OBDlg4" hidden="1">TRUE</definedName>
    <definedName name="HTML_OS" hidden="1">0</definedName>
    <definedName name="HTML_PathFile" hidden="1">"C:\2689\Q\國內\00q3961台化龍德PTA3建造\MyHTML.htm"</definedName>
    <definedName name="HTML_Title" hidden="1">"00Q3961-SUM"</definedName>
    <definedName name="List_MB">'[1]Tinh lai gia HDMB CPI'!$C$8:$C$800</definedName>
    <definedName name="_xlnm.Print_Area" localSheetId="4">PTG_CSBH01!$A$1:$H$92</definedName>
    <definedName name="_xlnm.Print_Area" localSheetId="3">PTG_CSBH02!$A$1:$F$57</definedName>
    <definedName name="_xlnm.Print_Area" localSheetId="2">PTG_CSBH03!$A$1:$F$58</definedName>
    <definedName name="_xlnm.Print_Area" localSheetId="1">PTG_CSBH04!$A$1:$F$57</definedName>
    <definedName name="_xlnm.Print_Titles">#N/A</definedName>
    <definedName name="_xlnm.Recorder" localSheetId="4">#REF!</definedName>
    <definedName name="_xlnm.Recorder" localSheetId="3">#REF!</definedName>
    <definedName name="_xlnm.Recorder" localSheetId="2">#REF!</definedName>
    <definedName name="_xlnm.Recorder" localSheetId="1">#REF!</definedName>
    <definedName name="_xlnm.Recorder">#REF!</definedName>
    <definedName name="RECOUT">#N/A</definedName>
    <definedName name="T020612B" localSheetId="4">#REF!</definedName>
    <definedName name="T020612B" localSheetId="3">#REF!</definedName>
    <definedName name="T020612B" localSheetId="2">#REF!</definedName>
    <definedName name="T020612B" localSheetId="1">#REF!</definedName>
    <definedName name="T020612B">#REF!</definedName>
  </definedNames>
  <calcPr calcId="162913"/>
</workbook>
</file>

<file path=xl/calcChain.xml><?xml version="1.0" encoding="utf-8"?>
<calcChain xmlns="http://schemas.openxmlformats.org/spreadsheetml/2006/main">
  <c r="A5" i="13" l="1"/>
</calcChain>
</file>

<file path=xl/sharedStrings.xml><?xml version="1.0" encoding="utf-8"?>
<sst xmlns="http://schemas.openxmlformats.org/spreadsheetml/2006/main" count="672" uniqueCount="176">
  <si>
    <t>Họ và tên khách</t>
  </si>
  <si>
    <t>Ghi chú</t>
  </si>
  <si>
    <t>Tổng thanh toán các đợt theo tiến độ</t>
  </si>
  <si>
    <t>Ngày thanh toán theo tiến độ</t>
  </si>
  <si>
    <t>Tổng thuế GTGT</t>
  </si>
  <si>
    <t>PHIẾU TÍNH GIÁ</t>
  </si>
  <si>
    <t>Tiến độ</t>
  </si>
  <si>
    <t>3. Đợt 2</t>
  </si>
  <si>
    <t>Ngày thanh toán thực tế</t>
  </si>
  <si>
    <t>Số ngày chậm thanh toán</t>
  </si>
  <si>
    <t>Số tiền thực tế đã thanh toán</t>
  </si>
  <si>
    <t>Số tiền sẽ phải thanh toán</t>
  </si>
  <si>
    <t>Lãi chậm trả</t>
  </si>
  <si>
    <t>Tổng cộng</t>
  </si>
  <si>
    <t>Lãi trả chậm</t>
  </si>
  <si>
    <t>Lần</t>
  </si>
  <si>
    <t>Ngày thanh toán theo hạn</t>
  </si>
  <si>
    <t>Số ngày thanh toán sớm</t>
  </si>
  <si>
    <t>Số tiền thanh toán</t>
  </si>
  <si>
    <t>Lãi suất chiết khấu trả trước</t>
  </si>
  <si>
    <t>Lãi suất ngày</t>
  </si>
  <si>
    <t>KH cần lưu ý:</t>
  </si>
  <si>
    <t>“Trường hợp có sai sót trong tính toán và số liệu mà Bên Bán hoặc Bên Mua chứng minh được là sai theo các điều khoản, điều kiện của Hợp đồng, các Phụ lục và/hoặc các văn bản, thỏa thuận liên quan mà các Bên đã ký thì Bên kia phải chấp nhận số liệu tính toán điều chỉnh”.</t>
  </si>
  <si>
    <t>Thủ tục tự cập nhật thông tin vào các ô bôi vàng</t>
  </si>
  <si>
    <t>Số tiền chiết khấu</t>
  </si>
  <si>
    <t>%</t>
  </si>
  <si>
    <t>Thủ tục chọn trong droplist</t>
  </si>
  <si>
    <t>Ký hiệu căn</t>
  </si>
  <si>
    <t>Tính toán giá trị</t>
  </si>
  <si>
    <t>Đơn giá (CHƯA bao gồm VAT)</t>
  </si>
  <si>
    <t>Đơn giá (ĐÃ bao gồm VAT)</t>
  </si>
  <si>
    <t>Đơn giá (CHƯA bao gồm VAT) sau giảm giá</t>
  </si>
  <si>
    <t>Ký HĐMB</t>
  </si>
  <si>
    <t>Tổng giá trị biệt thư chưa gồm VAT</t>
  </si>
  <si>
    <t>Các khoản giảm trừ vào giá khi KH ký HĐMB</t>
  </si>
  <si>
    <t xml:space="preserve">Tiến độ thanh toán </t>
  </si>
  <si>
    <t>Tổng giá trị biệt thự vào HĐMB</t>
  </si>
  <si>
    <t>Diện tích đất (m2)</t>
  </si>
  <si>
    <t>Tổng giá trị biệt thự chưa gồm VAT</t>
  </si>
  <si>
    <t>Lần 3 - HĐMB</t>
  </si>
  <si>
    <t>Lần 4 - HĐMB</t>
  </si>
  <si>
    <t>Lần 5 - HĐMB</t>
  </si>
  <si>
    <t>Hạn dừng HTLS</t>
  </si>
  <si>
    <t>Ngày vào HDMB</t>
  </si>
  <si>
    <t>VAT</t>
  </si>
  <si>
    <t>TCB</t>
  </si>
  <si>
    <t>Nội dung</t>
  </si>
  <si>
    <t>LS</t>
  </si>
  <si>
    <t>Giá trị khoản vay</t>
  </si>
  <si>
    <t>Thủ tục điền ngày giải ngân thực tế</t>
  </si>
  <si>
    <t>Tỷ lệ vay được hỗ trợ</t>
  </si>
  <si>
    <t>Ngày giải ngân</t>
  </si>
  <si>
    <t>Ngày dừng hỗ trợ</t>
  </si>
  <si>
    <t>Tháng hỗ trợ</t>
  </si>
  <si>
    <t xml:space="preserve">LS chi hộ
</t>
  </si>
  <si>
    <t>% TNTH</t>
  </si>
  <si>
    <t>Lãi</t>
  </si>
  <si>
    <t>Phí TNTH</t>
  </si>
  <si>
    <t>Tỷ lệ TNTH</t>
  </si>
  <si>
    <t>Thời hạn vay từ 1-6 tháng</t>
  </si>
  <si>
    <t>Tổng</t>
  </si>
  <si>
    <t>Thời hạn vay từ 13-18 tháng</t>
  </si>
  <si>
    <t>Tiến độ thanh toán đối với KH tham gia chương trình HTLS</t>
  </si>
  <si>
    <t>Vốn tự có</t>
  </si>
  <si>
    <t>Ngân hàng giải ngân</t>
  </si>
  <si>
    <t>Số tiền này vào TT CK TTS</t>
  </si>
  <si>
    <t>Số tiền lãi (sau khấu trừ PIT) trừ vào lần thanh toán tiếp theo</t>
  </si>
  <si>
    <t>Lãi cọc</t>
  </si>
  <si>
    <t>Số tiền cần phải thanh toán theo tiến độ</t>
  </si>
  <si>
    <t>Chiết khấu thanh toán sớm VTC giảm trừ vào giá thanh toán</t>
  </si>
  <si>
    <t>Lãi cọc tạm tính</t>
  </si>
  <si>
    <t>Thuế TNCN KH chịu</t>
  </si>
  <si>
    <t>Lãi cọc KH thực nhận</t>
  </si>
  <si>
    <t>Số tiền vào TTĐC</t>
  </si>
  <si>
    <t xml:space="preserve"> CK TTS giảm trừ vào tiến độ HĐMB </t>
  </si>
  <si>
    <t xml:space="preserve"> Lãi vay từ HĐV dự kiến KH được hưởng</t>
  </si>
  <si>
    <t xml:space="preserve"> Số tiền KH phải thanh toán sau khi giảm trừ CK TTS</t>
  </si>
  <si>
    <t xml:space="preserve"> Số tiền vào HĐV</t>
  </si>
  <si>
    <t>Giai đoạn HĐMB</t>
  </si>
  <si>
    <t>Thời hạn vay từ 7-12 tháng</t>
  </si>
  <si>
    <t>Thời hạn vay từ 19-24 tháng</t>
  </si>
  <si>
    <t>Diện tích Sàn xây dựng Nhà ở (m2)</t>
  </si>
  <si>
    <t>Tổng giá trị biệt thự đã gồm VAT</t>
  </si>
  <si>
    <t>Lãi suất</t>
  </si>
  <si>
    <t>Lãi TTĐC đảm bảo thực hiện HĐMB</t>
  </si>
  <si>
    <t xml:space="preserve">Quý KH vui lòng thanh toán theo số tài khoản sau: </t>
  </si>
  <si>
    <t>Option thanh toán</t>
  </si>
  <si>
    <t>Chiết khấu thanh toán sớm giai đoạn HĐMB bằng vốn tự có</t>
  </si>
  <si>
    <t>Giá trị nhà ở (chưa VAT)</t>
  </si>
  <si>
    <t>Giá trị nhà ở</t>
  </si>
  <si>
    <t>TTĐC - lần 1</t>
  </si>
  <si>
    <t>Cá nhân</t>
  </si>
  <si>
    <t>Vay Hỗ trợ lãi suất</t>
  </si>
  <si>
    <t xml:space="preserve"> 25% giá trị gồm VAT+ VAT 5%</t>
  </si>
  <si>
    <t xml:space="preserve">Lần 5 - Theo thông báo bàn giao nhà ở của CĐT: 
</t>
  </si>
  <si>
    <t>MBB</t>
  </si>
  <si>
    <t>Thủ tục điền mã căn</t>
  </si>
  <si>
    <t>Thủ tục điền</t>
  </si>
  <si>
    <t>VAT của 5% giá trị nhà ở</t>
  </si>
  <si>
    <t>Ngày dự kiến bàn giao và cấp GCN quyền sở hữu</t>
  </si>
  <si>
    <t>Ngày dự kiến bàn giao:</t>
  </si>
  <si>
    <t>Ngày dự kiến cấp GCN quyền sở hữu:</t>
  </si>
  <si>
    <t>Thủ tục điền ngày kí HĐMB</t>
  </si>
  <si>
    <t>Nhóm KH</t>
  </si>
  <si>
    <t>Khách hàng lựa chọn phương án</t>
  </si>
  <si>
    <t>CK không nhận bảo lãnh ngân hàng</t>
  </si>
  <si>
    <t>CK cho KH lựa chọn TTS 100% bằng VTC trong vòng 15 ngày</t>
  </si>
  <si>
    <t>CK cho KH lựa chọn TT theo tiến độ thông thường bằng VTC</t>
  </si>
  <si>
    <t>Chiết khấu khác (%, nếu có)</t>
  </si>
  <si>
    <t>Thủ tục điền % giảm trừ theo PD</t>
  </si>
  <si>
    <t>Lần 4 - HĐMB- 10% giá trị nhà ở gồm VAT</t>
  </si>
  <si>
    <t>Lần 6 - Theo thông báo của CĐT khi nhà ở được cấp GCN quyền sở hữu- khấu trừ từ TTĐC</t>
  </si>
  <si>
    <t>Giá trị nhà ở (gồm VAT)</t>
  </si>
  <si>
    <t>Từ</t>
  </si>
  <si>
    <t>Đến</t>
  </si>
  <si>
    <t>Lần 3- Trong vòng 15 ngày kể từ ngày ký HĐMB</t>
  </si>
  <si>
    <t>PHÂN KHU:</t>
  </si>
  <si>
    <t>Thanh toán theo tiến độ chuẩn bằng VTC</t>
  </si>
  <si>
    <t>Tỷ lệ CK TTS 100%</t>
  </si>
  <si>
    <t>Phân khu</t>
  </si>
  <si>
    <t>TTS từng đợt tròn tiến độ</t>
  </si>
  <si>
    <t>QSD đất/m2 đất</t>
  </si>
  <si>
    <t>Thủ tục điền diện tích tính giá (S sàn xây dựng)</t>
  </si>
  <si>
    <t>Số tiền KH thực nộp</t>
  </si>
  <si>
    <t>Số tiền lãi thực nhận</t>
  </si>
  <si>
    <t>Số tiền KH nộp gồm TTS</t>
  </si>
  <si>
    <t>Số tiền còn phải thanh toán</t>
  </si>
  <si>
    <t>Số tiền phải thanh toán theo tiến độ</t>
  </si>
  <si>
    <t>BẢNG TÍNH LÃI CHẬM</t>
  </si>
  <si>
    <t>Hạn TT</t>
  </si>
  <si>
    <t>Ngày tính lãi</t>
  </si>
  <si>
    <t>Ngày thực TT</t>
  </si>
  <si>
    <t>Số ngày chậm</t>
  </si>
  <si>
    <t>Số tiền</t>
  </si>
  <si>
    <t>CÔNG TY TNHH ĐẦU TƯ VÀ PHÁT TRIỂN BẤT ĐỘNG SẢN VẠN PHÚC ĐIỀN</t>
  </si>
  <si>
    <t>LK01</t>
  </si>
  <si>
    <t>LK02</t>
  </si>
  <si>
    <t>LK01-92</t>
  </si>
  <si>
    <t>Tên chủ tài khoản: CÔNG TY TNHH ĐẦU TƯ VÀ PHÁT TRIỂN BẤT ĐỘNG SẢN VẠN PHÚC ĐIỀN</t>
  </si>
  <si>
    <t>Số TK: …………………..</t>
  </si>
  <si>
    <t>Ngân Hàng: ……………………………………</t>
  </si>
  <si>
    <t>Nội dung: Thanh toán tiền theo HĐMB số  ……. Dự án ……………….., của ông/bà………</t>
  </si>
  <si>
    <t xml:space="preserve"> Số tiền KH phải thanh toán sau khi giảm trừ CK TTS bao gồm PBT</t>
  </si>
  <si>
    <t>DỰ ÁN GOLDEN POINT</t>
  </si>
  <si>
    <t>Thủ tục điền ngày kí TTKQ</t>
  </si>
  <si>
    <t>Lần 2 - Ngay khi ký HĐMB</t>
  </si>
  <si>
    <t>Lần 6 Theo thông báo nhận bàn giao nhà</t>
  </si>
  <si>
    <t>Lần 7 Theo thông báo của CĐT khi nhà ở được cấp GCN quyền sở hữu- khấu trừ từ TTĐC</t>
  </si>
  <si>
    <t>Lần 2 - TTĐC đảm bảo HĐMB-5% giá trị nhà ở chưa VAT</t>
  </si>
  <si>
    <t>Lần 2 - TTĐC đảm bảo HĐMB-5% giá trị nhà ở chưa gồm VAT</t>
  </si>
  <si>
    <t>Tiến độ thanh toán sớm 100% bằng vốn tự có trong vòng 15 ngày kể từ khi kí HĐMB</t>
  </si>
  <si>
    <t>Lần 1 - Khi ký TTKQ</t>
  </si>
  <si>
    <t>Lần 3 - Thanh toán sớm (15 ngày sau ngày ký HDMB)</t>
  </si>
  <si>
    <t>TT sớm 100% bằng vốn tự có trong 15 ngày kể từ khi kí HĐMB</t>
  </si>
  <si>
    <t>Lần 4 Theo thông báo của CĐT khi nhà ở được cấp GCN quyền sở hữu- khấu trừ từ TTĐC</t>
  </si>
  <si>
    <r>
      <t xml:space="preserve">(CSBH V01_ÁP DỤNG: </t>
    </r>
    <r>
      <rPr>
        <b/>
        <sz val="11"/>
        <color rgb="FFFF0000"/>
        <rFont val="Times New Roman"/>
        <family val="1"/>
      </rPr>
      <t>01/06/2024</t>
    </r>
    <r>
      <rPr>
        <b/>
        <sz val="11"/>
        <color theme="1"/>
        <rFont val="Times New Roman"/>
        <family val="1"/>
      </rPr>
      <t>)</t>
    </r>
  </si>
  <si>
    <t>Lần 2 - Khi ký TTKQ</t>
  </si>
  <si>
    <r>
      <t xml:space="preserve">(CSBH V02_ÁP DỤNG: </t>
    </r>
    <r>
      <rPr>
        <b/>
        <sz val="11"/>
        <color rgb="FFFF0000"/>
        <rFont val="Times New Roman"/>
        <family val="1"/>
      </rPr>
      <t>25/07/2024</t>
    </r>
    <r>
      <rPr>
        <b/>
        <sz val="11"/>
        <color theme="1"/>
        <rFont val="Times New Roman"/>
        <family val="1"/>
      </rPr>
      <t>)</t>
    </r>
  </si>
  <si>
    <t>Chiết khấu quà tặng tiền mặt</t>
  </si>
  <si>
    <t>(F16-(F19/F15))</t>
  </si>
  <si>
    <t>Lần 1 - Khi ký TTĐC</t>
  </si>
  <si>
    <t>TĐ3-45</t>
  </si>
  <si>
    <t>67.5</t>
  </si>
  <si>
    <t>243.2</t>
  </si>
  <si>
    <t>TĐ2-11</t>
  </si>
  <si>
    <t>(CSBH V02_ÁP DỤNG: 04/08/2024)</t>
  </si>
  <si>
    <t>KHÔNG</t>
  </si>
  <si>
    <t>Chiết khấu quà tặng gói nội thất</t>
  </si>
  <si>
    <t>Tổng giá trị biệt thư đã gồm VAT</t>
  </si>
  <si>
    <t>Tổng giá trị Nhà Ở vào HĐMB</t>
  </si>
  <si>
    <t>Tổng giá trị Nhà Ở đã gồm VAT</t>
  </si>
  <si>
    <t>Tổng giá trị Nhà Ở chưa gồm VAT</t>
  </si>
  <si>
    <t>Tổng giá trị Nhà ở chưa gồm VAT</t>
  </si>
  <si>
    <t>(CSBH V04_ÁP DỤNG: 04/09/2024)</t>
  </si>
  <si>
    <t>Tính trên giá net (không gồm VAT)</t>
  </si>
  <si>
    <t>HG-10</t>
  </si>
</sst>
</file>

<file path=xl/styles.xml><?xml version="1.0" encoding="utf-8"?>
<styleSheet xmlns="http://schemas.openxmlformats.org/spreadsheetml/2006/main">
  <numFmts count="100">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 #,##0.00_-;\-* #,##0.00_-;_-* &quot;-&quot;??_-;_-@_-"/>
    <numFmt numFmtId="167" formatCode="_-* #,##0\ _₫_-;\-* #,##0\ _₫_-;_-* &quot;-&quot;\ _₫_-;_-@_-"/>
    <numFmt numFmtId="168" formatCode="_-* #,##0.00\ _₫_-;\-* #,##0.00\ _₫_-;_-* &quot;-&quot;??\ _₫_-;_-@_-"/>
    <numFmt numFmtId="169" formatCode="0.0"/>
    <numFmt numFmtId="170" formatCode="_(* #,##0_);_(* \(#,##0\);_(* &quot;-&quot;?_);_(@_)"/>
    <numFmt numFmtId="171" formatCode="_-* #,##0_-;\-* #,##0_-;_-* &quot;-&quot;??_-;_-@_-"/>
    <numFmt numFmtId="172" formatCode="_(* #,##0_);_(* \(#,##0\);_(* &quot;-&quot;??_);_(@_)"/>
    <numFmt numFmtId="173" formatCode="_(* #,##0.0_);_(* \(#,##0.0\);_(* &quot;-&quot;??_);_(@_)"/>
    <numFmt numFmtId="174" formatCode="0_ ;\-0\ "/>
    <numFmt numFmtId="175" formatCode="_-* #,##0.0_-;\-* #,##0.0_-;_-* &quot;-&quot;??_-;_-@_-"/>
    <numFmt numFmtId="176" formatCode="[$-1010000]d/m/yyyy;@"/>
    <numFmt numFmtId="177" formatCode="&quot;$&quot;#,##0_);&quot;$&quot;* \(#,##0\)"/>
    <numFmt numFmtId="178" formatCode="&quot;£&quot;#,##0_);\(&quot;£&quot;#,##0\)"/>
    <numFmt numFmtId="179" formatCode="_-* #,##0.00\ _D_M_-;\-* #,##0.00\ _D_M_-;_-* &quot;-&quot;??\ _D_M_-;_-@_-"/>
    <numFmt numFmtId="180" formatCode="&quot;$&quot;* #,##0.0_);[Red]&quot;$&quot;* \(#,##0.0\)"/>
    <numFmt numFmtId="181" formatCode="#,##0.000000000_);\(#,##0.000000000\)"/>
    <numFmt numFmtId="182" formatCode="&quot;$&quot;* #,##0.000\ ;&quot;$&quot;* \(#,##0.000\)"/>
    <numFmt numFmtId="183" formatCode="_(* #,##0.0_);_(* \(#,##0.0\);_(* &quot;0.0&quot;_);_(@_)"/>
    <numFmt numFmtId="184" formatCode="#,##0.00000000000_);\(#,##0.00000000000\)"/>
    <numFmt numFmtId="185" formatCode="0.0\ %;\(0.0\)%"/>
    <numFmt numFmtId="186" formatCode="_(&quot;$&quot;* #,##0.0_);_(&quot;$&quot;* \(#,##0.0\);_(&quot;$&quot;* &quot;0.0&quot;_);_(@_)"/>
    <numFmt numFmtId="187" formatCode="00.000"/>
    <numFmt numFmtId="188" formatCode="&quot;?&quot;#,##0;&quot;?&quot;\-#,##0"/>
    <numFmt numFmtId="189" formatCode="&quot;$&quot;#,##0.0000000000_);[Red]\(&quot;$&quot;#,##0.0000000000\)"/>
    <numFmt numFmtId="190" formatCode="_(&quot;$&quot;* #,##0.000_);_(&quot;$&quot;* \(#,##0.000\);_(&quot;$&quot;* &quot;-&quot;??_);_(@_)"/>
    <numFmt numFmtId="191" formatCode="_-* #,##0\ _F_-;\-* #,##0\ _F_-;_-* &quot;-&quot;\ _F_-;_-@_-"/>
    <numFmt numFmtId="192" formatCode="_ &quot;\&quot;* #,##0_ ;_ &quot;\&quot;* \-#,##0_ ;_ &quot;\&quot;* &quot;-&quot;_ ;_ @_ "/>
    <numFmt numFmtId="193" formatCode="#,##0.000_);[Red]\(#,##0.000\)"/>
    <numFmt numFmtId="194" formatCode="0.00%;\(0.00%\);&quot;-&quot;"/>
    <numFmt numFmtId="195" formatCode="&quot;¥&quot;#,##0_);\(&quot;¥&quot;#,##0\)"/>
    <numFmt numFmtId="196" formatCode="0.0_)"/>
    <numFmt numFmtId="197" formatCode="_(&quot;¥&quot;* #,##0_);_(&quot;¥&quot;* \(#,##0\);_(&quot;¥&quot;* &quot;-&quot;_);_(@_)"/>
    <numFmt numFmtId="198" formatCode="#,##0.000_);\(#,##0.000\)"/>
    <numFmt numFmtId="199" formatCode="#,##0.0_);[Red]\(#,##0.0\)"/>
    <numFmt numFmtId="200" formatCode="_(* #,##0.000_);_(* \(#,##0.000\);_(* &quot;-&quot;_);_(@_)"/>
    <numFmt numFmtId="201" formatCode="#,##0_);[Red]\ \(#,##0\)"/>
    <numFmt numFmtId="202" formatCode="#,##0\ "/>
    <numFmt numFmtId="203" formatCode="_-&quot;$&quot;* #,##0_-;\-&quot;$&quot;* #,##0_-;_-&quot;$&quot;* &quot;-&quot;_-;_-@_-"/>
    <numFmt numFmtId="204" formatCode="_(* #,##0.0_);_(* \(#,##0.0\);_(* #,##0_);_(@_)"/>
    <numFmt numFmtId="205" formatCode="_ &quot;\&quot;* #,##0.00_ ;_ &quot;\&quot;* \-#,##0.00_ ;_ &quot;\&quot;* &quot;-&quot;??_ ;_ @_ "/>
    <numFmt numFmtId="206" formatCode="_ * #,##0_ ;_ * \-#,##0_ ;_ * &quot;-&quot;_ ;_ @_ "/>
    <numFmt numFmtId="207" formatCode="_ * #,##0.00_ ;_ * \-#,##0.00_ ;_ * &quot;-&quot;??_ ;_ @_ "/>
    <numFmt numFmtId="208" formatCode="#,##0.0_);\(#,##0.0\)"/>
    <numFmt numFmtId="209" formatCode="&quot;Bs.&quot;* #,##0.0_);&quot;Bs.&quot;* \(#,##0.0\)"/>
    <numFmt numFmtId="210" formatCode="0.000"/>
    <numFmt numFmtId="211" formatCode="###0.00_);[Red]\(###0.00\)"/>
    <numFmt numFmtId="212" formatCode="&quot;$&quot;* #,##0_);&quot;$&quot;* \(#,##0\)"/>
    <numFmt numFmtId="213" formatCode="&quot;C&quot;#,##0.00_);\(&quot;C&quot;#,##0.00\)"/>
    <numFmt numFmtId="214" formatCode="\$#,##0.00;[Red]\-\$#,##0.00"/>
    <numFmt numFmtId="215" formatCode="0.0000%"/>
    <numFmt numFmtId="216" formatCode="\$#,##0\ ;\(\$#,##0\)"/>
    <numFmt numFmtId="217" formatCode="&quot;C&quot;#,##0_);\(&quot;C&quot;#,##0\)"/>
    <numFmt numFmtId="218" formatCode="#,##0.0_);\(#,##0.0\);&quot;-&quot;__"/>
    <numFmt numFmtId="219" formatCode="&quot;$&quot;#,##0.0_);\(&quot;$&quot;#,##0.0\)"/>
    <numFmt numFmtId="220" formatCode="&quot;C&quot;#,##0_);[Red]\(&quot;C&quot;#,##0\)"/>
    <numFmt numFmtId="221" formatCode="_(&quot;$&quot;* #,##0.0_);_(&quot;$&quot;* \(#,##0.0\);_(&quot;$&quot;* &quot;-&quot;??_);_(@_)"/>
    <numFmt numFmtId="222" formatCode="0.000_)"/>
    <numFmt numFmtId="223" formatCode="#,##0.00000;[Red]\-#,##0.00000"/>
    <numFmt numFmtId="224" formatCode="&quot;¥&quot;#,###.00"/>
    <numFmt numFmtId="225" formatCode="&quot;£&quot;#,##0.0_);\(&quot;£&quot;#,##0.0\)"/>
    <numFmt numFmtId="226" formatCode="_(&quot;£&quot;* #,##0.0_);_(&quot;£&quot;* \(#,##0.0\);_(&quot;£&quot;* &quot;-&quot;??_);_(@_)"/>
    <numFmt numFmtId="227" formatCode="#,##0\ &quot;$&quot;_);[Red]\(#,##0\ &quot;$&quot;\)"/>
    <numFmt numFmtId="228" formatCode="&quot;$&quot;###,0&quot;.&quot;00_);[Red]\(&quot;$&quot;###,0&quot;.&quot;00\)"/>
    <numFmt numFmtId="229" formatCode="&quot;VND&quot;#,##0_);[Red]\(&quot;VND&quot;#,##0\)"/>
    <numFmt numFmtId="230" formatCode="_(* #,##0.0_);_(* \(#,##0.0\);_(* &quot;-&quot;_);_(@_)"/>
    <numFmt numFmtId="231" formatCode="#,##0.0_)&quot;Pts.&quot;;\(#,##0.0\)&quot;Pts.&quot;"/>
    <numFmt numFmtId="232" formatCode="#,##0.0_)_P_t_s_.;\(#,##0.0\)_P_t_s_."/>
    <numFmt numFmtId="233" formatCode="###0;[Red]\-###0"/>
    <numFmt numFmtId="234" formatCode="_(* #,##0_);_(* \(#,##0\);_(* &quot;0&quot;_);_(@_)"/>
    <numFmt numFmtId="235" formatCode="#,##0.0_)_%;\(#,##0.0\)_%"/>
    <numFmt numFmtId="236" formatCode="#,##0.0_)&quot;%&quot;;\(#,##0.0\)&quot;%&quot;"/>
    <numFmt numFmtId="237" formatCode="0.0%;\(0.0%\)"/>
    <numFmt numFmtId="238" formatCode="#,##0.00\ &quot;F&quot;;[Red]\-#,##0.00\ &quot;F&quot;"/>
    <numFmt numFmtId="239" formatCode="#,##0.000000;[Red]\-#,##0.000000"/>
    <numFmt numFmtId="240" formatCode="_-* #,##0\ &quot;F&quot;_-;\-* #,##0\ &quot;F&quot;_-;_-* &quot;-&quot;\ &quot;F&quot;_-;_-@_-"/>
    <numFmt numFmtId="241" formatCode=";;*__)"/>
    <numFmt numFmtId="242" formatCode="#,##0\ &quot;F&quot;;[Red]\-#,##0\ &quot;F&quot;"/>
    <numFmt numFmtId="243" formatCode="#,##0.00\ &quot;F&quot;;\-#,##0.00\ &quot;F&quot;"/>
    <numFmt numFmtId="244" formatCode="_(&quot;¥&quot;* #,##0.0_);_(&quot;¥&quot;* \(#,##0.0\);_(&quot;¥&quot;* &quot;-&quot;??_);_(@_)"/>
    <numFmt numFmtId="245" formatCode="&quot;\&quot;#,##0;[Red]&quot;\&quot;&quot;\&quot;\-#,##0"/>
    <numFmt numFmtId="246" formatCode="&quot;\&quot;#,##0.00;[Red]&quot;\&quot;&quot;\&quot;&quot;\&quot;&quot;\&quot;&quot;\&quot;&quot;\&quot;\-#,##0.00"/>
    <numFmt numFmtId="247" formatCode="&quot;\&quot;#,##0.00;[Red]&quot;\&quot;\-#,##0.00"/>
    <numFmt numFmtId="248" formatCode="&quot;\&quot;#,##0;[Red]&quot;\&quot;\-#,##0"/>
    <numFmt numFmtId="249" formatCode="&quot;$&quot;#,##0.00;[Red]&quot;$&quot;\-#,##0.00"/>
    <numFmt numFmtId="250" formatCode="_-&quot;$&quot;* #,##0.00_-;\-&quot;$&quot;* #,##0.00_-;_-&quot;$&quot;* &quot;-&quot;??_-;_-@_-"/>
    <numFmt numFmtId="251" formatCode="[$-1010000]d/m/yy;@"/>
    <numFmt numFmtId="252" formatCode="0.0%"/>
    <numFmt numFmtId="253" formatCode="&quot;Tháng&quot;\ #"/>
    <numFmt numFmtId="254" formatCode="0.00000%"/>
    <numFmt numFmtId="255" formatCode="0.000%"/>
    <numFmt numFmtId="256" formatCode="_-* #,##0\ _₫_-;\-* #,##0\ _₫_-;_-* &quot;-&quot;??\ _₫_-;_-@_-"/>
  </numFmts>
  <fonts count="135">
    <font>
      <sz val="11"/>
      <color theme="1"/>
      <name val="Times New Roman"/>
      <family val="2"/>
    </font>
    <font>
      <sz val="10"/>
      <color theme="1"/>
      <name val="Arial"/>
      <family val="2"/>
    </font>
    <font>
      <sz val="11"/>
      <color theme="1"/>
      <name val="Calibri"/>
      <family val="2"/>
      <scheme val="minor"/>
    </font>
    <font>
      <sz val="11"/>
      <color theme="1"/>
      <name val="Arial"/>
      <family val="2"/>
    </font>
    <font>
      <sz val="10"/>
      <color theme="1"/>
      <name val="Times New Roman"/>
      <family val="2"/>
    </font>
    <font>
      <sz val="10"/>
      <name val="Arial"/>
      <family val="2"/>
    </font>
    <font>
      <sz val="11"/>
      <color rgb="FFFF0000"/>
      <name val="Calibri"/>
      <family val="2"/>
      <scheme val="minor"/>
    </font>
    <font>
      <b/>
      <sz val="11"/>
      <color theme="1"/>
      <name val="Calibri"/>
      <family val="2"/>
      <scheme val="minor"/>
    </font>
    <font>
      <sz val="11"/>
      <color indexed="8"/>
      <name val="Calibri"/>
      <family val="2"/>
    </font>
    <font>
      <sz val="10"/>
      <color theme="1"/>
      <name val="VNI-Times"/>
      <family val="2"/>
    </font>
    <font>
      <sz val="12"/>
      <name val="Times New Roman"/>
      <family val="1"/>
    </font>
    <font>
      <sz val="10"/>
      <name val="Microsoft Sans Serif"/>
      <family val="2"/>
    </font>
    <font>
      <sz val="10"/>
      <color theme="1"/>
      <name val="Arial"/>
      <family val="2"/>
    </font>
    <font>
      <b/>
      <sz val="10"/>
      <color theme="1"/>
      <name val="Arial"/>
      <family val="2"/>
    </font>
    <font>
      <b/>
      <sz val="10"/>
      <color rgb="FFFF0000"/>
      <name val="Arial"/>
      <family val="2"/>
    </font>
    <font>
      <i/>
      <sz val="10"/>
      <color theme="1"/>
      <name val="Arial"/>
      <family val="2"/>
    </font>
    <font>
      <sz val="10"/>
      <color rgb="FFFF0000"/>
      <name val="Arial"/>
      <family val="2"/>
    </font>
    <font>
      <b/>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name val="新細明體"/>
      <family val="0"/>
    </font>
    <font>
      <sz val="10"/>
      <name val="Courier"/>
      <family val="3"/>
    </font>
    <font>
      <sz val="10"/>
      <name val="Times New Roman"/>
      <family val="1"/>
    </font>
    <font>
      <b/>
      <sz val="8.5"/>
      <name val="LinePrinter"/>
      <family val="2"/>
    </font>
    <font>
      <sz val="8"/>
      <name val="Arial"/>
      <family val="2"/>
    </font>
    <font>
      <sz val="9"/>
      <name val="Times New Roman"/>
      <family val="1"/>
    </font>
    <font>
      <sz val="11"/>
      <name val="??"/>
      <family val="3"/>
    </font>
    <font>
      <sz val="10"/>
      <name val="?? ??"/>
      <family val="1"/>
    </font>
    <font>
      <sz val="14"/>
      <name val="??"/>
      <family val="3"/>
    </font>
    <font>
      <sz val="12"/>
      <name val="????"/>
      <family val="1"/>
    </font>
    <font>
      <sz val="12"/>
      <name val="Courier"/>
      <family val="3"/>
    </font>
    <font>
      <sz val="8"/>
      <name val="MS Sans Serif"/>
      <family val="2"/>
    </font>
    <font>
      <sz val="11"/>
      <name val="?? ??"/>
      <family val="1"/>
    </font>
    <font>
      <sz val="10"/>
      <name val="MS Sans Serif"/>
      <family val="2"/>
    </font>
    <font>
      <sz val="9"/>
      <name val="MS Sans Serif"/>
      <family val="2"/>
    </font>
    <font>
      <sz val="12"/>
      <name val="|??¢¥¢¬¨Ï"/>
      <family val="1"/>
    </font>
    <font>
      <sz val="11"/>
      <name val=" "/>
      <family val="1"/>
    </font>
    <font>
      <sz val="12"/>
      <name val=".VnTime"/>
      <family val="2"/>
    </font>
    <font>
      <sz val="10"/>
      <name val=".VnTime"/>
      <family val="2"/>
    </font>
    <font>
      <sz val="12"/>
      <name val="???"/>
      <family val="0"/>
    </font>
    <font>
      <i/>
      <sz val="12"/>
      <color indexed="8"/>
      <name val=".VnBook-AntiquaH"/>
      <family val="2"/>
    </font>
    <font>
      <b/>
      <sz val="12"/>
      <color indexed="8"/>
      <name val=".VnBook-Antiqua"/>
      <family val="2"/>
    </font>
    <font>
      <sz val="12"/>
      <name val="·s²Ó©úÅé"/>
      <family val="0"/>
    </font>
    <font>
      <i/>
      <sz val="12"/>
      <color indexed="8"/>
      <name val=".VnBook-Antiqua"/>
      <family val="2"/>
    </font>
    <font>
      <sz val="10"/>
      <color theme="0"/>
      <name val="VNI-Times"/>
      <family val="2"/>
    </font>
    <font>
      <sz val="12"/>
      <name val="Helv"/>
      <family val="0"/>
    </font>
    <font>
      <b/>
      <sz val="12"/>
      <name val="MS Sans Serif"/>
      <family val="2"/>
    </font>
    <font>
      <sz val="12"/>
      <name val="±¼¸²Ã¼"/>
      <family val="3"/>
    </font>
    <font>
      <sz val="12"/>
      <name val="¹UAAA¼"/>
      <family val="3"/>
    </font>
    <font>
      <sz val="11"/>
      <name val="±¼¸²Ã¼"/>
      <family val="3"/>
    </font>
    <font>
      <sz val="8"/>
      <name val="Times New Roman"/>
      <family val="1"/>
    </font>
    <font>
      <sz val="11"/>
      <name val="Arial"/>
      <family val="2"/>
    </font>
    <font>
      <sz val="10"/>
      <color rgb="FF9C0006"/>
      <name val="VNI-Times"/>
      <family val="2"/>
    </font>
    <font>
      <sz val="7"/>
      <color indexed="12"/>
      <name val="MS Sans Serif"/>
      <family val="2"/>
    </font>
    <font>
      <sz val="12"/>
      <name val="µ¸¿òÃ¼"/>
      <family val="3"/>
    </font>
    <font>
      <sz val="10"/>
      <name val="±¼¸²A¼"/>
      <family val="3"/>
    </font>
    <font>
      <b/>
      <sz val="10"/>
      <color rgb="FFFA7D00"/>
      <name val="VNI-Times"/>
      <family val="2"/>
    </font>
    <font>
      <b/>
      <sz val="10"/>
      <name val="Helv"/>
      <family val="0"/>
    </font>
    <font>
      <b/>
      <sz val="10"/>
      <color theme="0"/>
      <name val="VNI-Times"/>
      <family val="2"/>
    </font>
    <font>
      <sz val="10"/>
      <name val=".VnArial"/>
      <family val="2"/>
    </font>
    <font>
      <sz val="8"/>
      <color indexed="12"/>
      <name val="MS Sans Serif"/>
      <family val="2"/>
    </font>
    <font>
      <sz val="10"/>
      <color indexed="8"/>
      <name val="Arial"/>
      <family val="2"/>
    </font>
    <font>
      <sz val="10"/>
      <name val="Arial CE"/>
      <family val="0"/>
    </font>
    <font>
      <i/>
      <sz val="10"/>
      <color rgb="FF7F7F7F"/>
      <name val="VNI-Times"/>
      <family val="2"/>
    </font>
    <font>
      <sz val="11"/>
      <name val="‚l‚r –¾’©"/>
      <family val="3"/>
    </font>
    <font>
      <sz val="10"/>
      <color rgb="FF006100"/>
      <name val="VNI-Times"/>
      <family val="2"/>
    </font>
    <font>
      <b/>
      <sz val="12"/>
      <name val="Helv"/>
      <family val="0"/>
    </font>
    <font>
      <b/>
      <sz val="12"/>
      <name val="Arial"/>
      <family val="2"/>
    </font>
    <font>
      <b/>
      <sz val="15"/>
      <color theme="3"/>
      <name val="VNI-Times"/>
      <family val="2"/>
    </font>
    <font>
      <b/>
      <sz val="13"/>
      <color theme="3"/>
      <name val="VNI-Times"/>
      <family val="2"/>
    </font>
    <font>
      <b/>
      <sz val="11"/>
      <color theme="3"/>
      <name val="VNI-Times"/>
      <family val="2"/>
    </font>
    <font>
      <b/>
      <sz val="18"/>
      <name val="Arial"/>
      <family val="2"/>
    </font>
    <font>
      <b/>
      <sz val="10"/>
      <name val=".VnTime"/>
      <family val="2"/>
    </font>
    <font>
      <b/>
      <sz val="14"/>
      <name val=".VnTimeH"/>
      <family val="2"/>
    </font>
    <font>
      <sz val="10"/>
      <color rgb="FF3F3F76"/>
      <name val="VNI-Times"/>
      <family val="2"/>
    </font>
    <font>
      <sz val="10"/>
      <color rgb="FFFA7D00"/>
      <name val="VNI-Times"/>
      <family val="2"/>
    </font>
    <font>
      <b/>
      <sz val="11"/>
      <name val="Helv"/>
      <family val="0"/>
    </font>
    <font>
      <sz val="12"/>
      <name val="Arial"/>
      <family val="2"/>
    </font>
    <font>
      <sz val="10"/>
      <color rgb="FF9C6500"/>
      <name val="VNI-Times"/>
      <family val="2"/>
    </font>
    <font>
      <sz val="7"/>
      <name val="Small Fonts"/>
      <family val="2"/>
    </font>
    <font>
      <sz val="10"/>
      <name val="VNtimes new roman"/>
      <family val="2"/>
    </font>
    <font>
      <b/>
      <sz val="10"/>
      <color rgb="FF3F3F3F"/>
      <name val="VNI-Times"/>
      <family val="2"/>
    </font>
    <font>
      <b/>
      <sz val="10"/>
      <name val="MS Sans Serif"/>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3"/>
      <name val=".VnTime"/>
      <family val="2"/>
    </font>
    <font>
      <b/>
      <sz val="10"/>
      <color theme="1"/>
      <name val="VNI-Times"/>
      <family val="2"/>
    </font>
    <font>
      <b/>
      <sz val="8"/>
      <name val="VN Helvetica"/>
      <family val="0"/>
    </font>
    <font>
      <b/>
      <sz val="12"/>
      <name val=".VnTime"/>
      <family val="2"/>
    </font>
    <font>
      <b/>
      <sz val="10"/>
      <name val="VN AvantGBook"/>
      <family val="0"/>
    </font>
    <font>
      <b/>
      <sz val="16"/>
      <name val=".VnTime"/>
      <family val="2"/>
    </font>
    <font>
      <sz val="9"/>
      <name val=".VnTime"/>
      <family val="2"/>
    </font>
    <font>
      <sz val="10"/>
      <color rgb="FFFF0000"/>
      <name val="VNI-Times"/>
      <family val="2"/>
    </font>
    <font>
      <sz val="14"/>
      <name val=".VnArial"/>
      <family val="2"/>
    </font>
    <font>
      <sz val="10"/>
      <name val=" "/>
      <family val="1"/>
    </font>
    <font>
      <sz val="14"/>
      <name val="뼻뮝"/>
      <family val="3"/>
    </font>
    <font>
      <sz val="12"/>
      <name val="바탕체"/>
      <family val="3"/>
    </font>
    <font>
      <sz val="12"/>
      <name val="뼻뮝"/>
      <family val="1"/>
    </font>
    <font>
      <sz val="10"/>
      <name val="굴림체"/>
      <family val="3"/>
    </font>
    <font>
      <sz val="9"/>
      <name val="Arial"/>
      <family val="2"/>
    </font>
    <font>
      <b/>
      <sz val="10"/>
      <color theme="0"/>
      <name val="Arial"/>
      <family val="2"/>
    </font>
    <font>
      <b/>
      <sz val="11"/>
      <color rgb="FF000000"/>
      <name val="Times New Roman"/>
      <family val="1"/>
    </font>
    <font>
      <b/>
      <sz val="11"/>
      <color theme="1"/>
      <name val="Times New Roman"/>
      <family val="1"/>
    </font>
    <font>
      <b/>
      <sz val="11"/>
      <color rgb="FFFF0000"/>
      <name val="Times New Roman"/>
      <family val="1"/>
    </font>
    <font>
      <sz val="11"/>
      <color indexed="8"/>
      <name val="Times New Roman"/>
      <family val="1"/>
    </font>
    <font>
      <sz val="11"/>
      <color rgb="FFFF0000"/>
      <name val="Times New Roman"/>
      <family val="1"/>
    </font>
    <font>
      <sz val="11"/>
      <name val="Times New Roman"/>
      <family val="1"/>
    </font>
    <font>
      <b/>
      <sz val="11"/>
      <name val="Times New Roman"/>
      <family val="1"/>
    </font>
    <font>
      <sz val="11"/>
      <color theme="0"/>
      <name val="Times New Roman"/>
      <family val="1"/>
    </font>
    <font>
      <b/>
      <sz val="11"/>
      <color theme="0"/>
      <name val="Times New Roman"/>
      <family val="1"/>
    </font>
    <font>
      <i/>
      <sz val="11"/>
      <color theme="1"/>
      <name val="Times New Roman"/>
      <family val="1"/>
    </font>
    <font>
      <b/>
      <i/>
      <sz val="11"/>
      <color theme="1"/>
      <name val="Times New Roman"/>
      <family val="1"/>
    </font>
    <font>
      <i/>
      <sz val="11"/>
      <color rgb="FF0000FF"/>
      <name val="Times New Roman"/>
      <family val="1"/>
    </font>
    <font>
      <i/>
      <sz val="11"/>
      <color rgb="FFFF0000"/>
      <name val="Times New Roman"/>
      <family val="1"/>
    </font>
    <font>
      <i/>
      <sz val="11"/>
      <name val="Times New Roman"/>
      <family val="1"/>
    </font>
    <font>
      <i/>
      <sz val="11"/>
      <color rgb="FF00B050"/>
      <name val="Times New Roman"/>
      <family val="1"/>
    </font>
    <font>
      <b/>
      <sz val="11"/>
      <color rgb="FF0000FF"/>
      <name val="Times New Roman"/>
      <family val="1"/>
    </font>
    <font>
      <b/>
      <sz val="11"/>
      <color indexed="10"/>
      <name val="Times New Roman"/>
      <family val="1"/>
    </font>
    <font>
      <b/>
      <u val="single"/>
      <sz val="11"/>
      <color theme="1"/>
      <name val="Times New Roman"/>
      <family val="1"/>
    </font>
    <font>
      <i/>
      <sz val="11"/>
      <color theme="0"/>
      <name val="Times New Roman"/>
      <family val="1"/>
    </font>
  </fonts>
  <fills count="58">
    <fill>
      <patternFill patternType="none"/>
    </fill>
    <fill>
      <patternFill patternType="gray125"/>
    </fill>
    <fill>
      <patternFill patternType="solid">
        <fgColor indexed="22"/>
        <bgColor indexed="64"/>
      </patternFill>
    </fill>
    <fill>
      <patternFill patternType="solid">
        <fgColor theme="4" tint="0.799979984760284"/>
        <bgColor indexed="64"/>
      </patternFill>
    </fill>
    <fill>
      <patternFill patternType="solid">
        <fgColor theme="5" tint="0.799979984760284"/>
        <bgColor indexed="64"/>
      </patternFill>
    </fill>
    <fill>
      <patternFill patternType="solid">
        <fgColor theme="6" tint="0.799979984760284"/>
        <bgColor indexed="64"/>
      </patternFill>
    </fill>
    <fill>
      <patternFill patternType="solid">
        <fgColor theme="7" tint="0.799979984760284"/>
        <bgColor indexed="64"/>
      </patternFill>
    </fill>
    <fill>
      <patternFill patternType="solid">
        <fgColor theme="8" tint="0.799979984760284"/>
        <bgColor indexed="64"/>
      </patternFill>
    </fill>
    <fill>
      <patternFill patternType="solid">
        <fgColor theme="9" tint="0.799979984760284"/>
        <bgColor indexed="64"/>
      </patternFill>
    </fill>
    <fill>
      <patternFill patternType="solid">
        <fgColor theme="4" tint="0.599990010261536"/>
        <bgColor indexed="64"/>
      </patternFill>
    </fill>
    <fill>
      <patternFill patternType="solid">
        <fgColor theme="5" tint="0.599990010261536"/>
        <bgColor indexed="64"/>
      </patternFill>
    </fill>
    <fill>
      <patternFill patternType="solid">
        <fgColor theme="6" tint="0.599990010261536"/>
        <bgColor indexed="64"/>
      </patternFill>
    </fill>
    <fill>
      <patternFill patternType="solid">
        <fgColor theme="7" tint="0.599990010261536"/>
        <bgColor indexed="64"/>
      </patternFill>
    </fill>
    <fill>
      <patternFill patternType="solid">
        <fgColor theme="8" tint="0.599990010261536"/>
        <bgColor indexed="64"/>
      </patternFill>
    </fill>
    <fill>
      <patternFill patternType="solid">
        <fgColor theme="9" tint="0.599990010261536"/>
        <bgColor indexed="64"/>
      </patternFill>
    </fill>
    <fill>
      <patternFill patternType="solid">
        <fgColor theme="4" tint="0.399980008602142"/>
        <bgColor indexed="64"/>
      </patternFill>
    </fill>
    <fill>
      <patternFill patternType="solid">
        <fgColor theme="5" tint="0.399980008602142"/>
        <bgColor indexed="64"/>
      </patternFill>
    </fill>
    <fill>
      <patternFill patternType="solid">
        <fgColor theme="6" tint="0.399980008602142"/>
        <bgColor indexed="64"/>
      </patternFill>
    </fill>
    <fill>
      <patternFill patternType="solid">
        <fgColor theme="7" tint="0.399980008602142"/>
        <bgColor indexed="64"/>
      </patternFill>
    </fill>
    <fill>
      <patternFill patternType="solid">
        <fgColor theme="8" tint="0.399980008602142"/>
        <bgColor indexed="64"/>
      </patternFill>
    </fill>
    <fill>
      <patternFill patternType="solid">
        <fgColor theme="9" tint="0.39998000860214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9"/>
        <bgColor indexed="64"/>
      </patternFill>
    </fill>
    <fill>
      <patternFill patternType="solid">
        <fgColor indexed="40"/>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mediumGray">
        <fgColor indexed="22"/>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64"/>
      </patternFill>
    </fill>
    <fill>
      <patternFill patternType="solid">
        <fgColor indexed="9"/>
        <bgColor indexed="64"/>
      </patternFill>
    </fill>
    <fill>
      <patternFill patternType="solid">
        <fgColor theme="0" tint="-0.149990007281303"/>
        <bgColor indexed="64"/>
      </patternFill>
    </fill>
    <fill>
      <patternFill patternType="solid">
        <fgColor rgb="FFFFFF00"/>
        <bgColor indexed="64"/>
      </patternFill>
    </fill>
    <fill>
      <patternFill patternType="solid">
        <fgColor theme="0"/>
        <bgColor indexed="64"/>
      </patternFill>
    </fill>
  </fills>
  <borders count="46">
    <border>
      <left/>
      <right/>
      <top/>
      <bottom/>
      <diagonal/>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style="medium">
        <color auto="1"/>
      </top>
      <bottom style="medium">
        <color auto="1"/>
      </bottom>
    </border>
    <border>
      <left/>
      <right/>
      <top style="thin">
        <color auto="1"/>
      </top>
      <bottom style="thin">
        <color auto="1"/>
      </bottom>
    </border>
    <border>
      <left/>
      <right/>
      <top/>
      <bottom style="thick">
        <color theme="4"/>
      </bottom>
    </border>
    <border>
      <left/>
      <right/>
      <top/>
      <bottom style="thick">
        <color theme="4" tint="0.499980002641678"/>
      </bottom>
    </border>
    <border>
      <left/>
      <right/>
      <top/>
      <bottom style="medium">
        <color theme="4" tint="0.399980008602142"/>
      </bottom>
    </border>
    <border>
      <left style="thin">
        <color auto="1"/>
      </left>
      <right style="thin">
        <color auto="1"/>
      </right>
      <top style="thin">
        <color auto="1"/>
      </top>
      <bottom style="thin">
        <color auto="1"/>
      </bottom>
    </border>
    <border>
      <left/>
      <right/>
      <top/>
      <bottom style="double">
        <color rgb="FFFF8001"/>
      </bottom>
    </border>
    <border>
      <left/>
      <right/>
      <top/>
      <bottom style="medium">
        <color auto="1"/>
      </bottom>
    </border>
    <border>
      <left style="thin">
        <color auto="1"/>
      </left>
      <right style="thin">
        <color auto="1"/>
      </right>
      <top style="thin">
        <color auto="1"/>
      </top>
      <bottom style="hair">
        <color auto="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style="thin">
        <color indexed="48"/>
      </left>
      <right style="thin">
        <color indexed="48"/>
      </right>
      <top style="thin">
        <color indexed="48"/>
      </top>
      <bottom style="thin">
        <color indexed="48"/>
      </bottom>
    </border>
    <border>
      <left style="thin">
        <color indexed="41"/>
      </left>
      <right style="thin">
        <color indexed="48"/>
      </right>
      <top style="medium">
        <color indexed="41"/>
      </top>
      <bottom style="thin">
        <color indexed="48"/>
      </bottom>
    </border>
    <border>
      <left/>
      <right/>
      <top style="thin">
        <color indexed="48"/>
      </top>
      <bottom style="thin">
        <color indexed="48"/>
      </bottom>
    </border>
    <border>
      <left style="thin">
        <color auto="1"/>
      </left>
      <right/>
      <top style="thin">
        <color auto="1"/>
      </top>
      <bottom style="thin">
        <color auto="1"/>
      </bottom>
    </border>
    <border>
      <left/>
      <right/>
      <top style="thin">
        <color theme="4"/>
      </top>
      <bottom style="double">
        <color theme="4"/>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style="hair">
        <color auto="1"/>
      </top>
      <bottom style="hair">
        <color auto="1"/>
      </bottom>
    </border>
    <border>
      <left style="thin">
        <color auto="1"/>
      </left>
      <right style="thin">
        <color auto="1"/>
      </right>
      <top style="hair">
        <color auto="1"/>
      </top>
      <bottom style="thin">
        <color auto="1"/>
      </bottom>
    </border>
    <border>
      <left style="medium">
        <color auto="1"/>
      </left>
      <right style="medium">
        <color auto="1"/>
      </right>
      <top style="medium">
        <color auto="1"/>
      </top>
      <bottom style="medium">
        <color auto="1"/>
      </bottom>
    </border>
    <border>
      <left/>
      <right style="thin">
        <color auto="1"/>
      </right>
      <top style="thin">
        <color auto="1"/>
      </top>
      <bottom style="thin">
        <color auto="1"/>
      </bottom>
    </border>
    <border>
      <left style="thin">
        <color auto="1"/>
      </left>
      <right/>
      <top style="thin">
        <color auto="1"/>
      </top>
      <bottom style="hair">
        <color auto="1"/>
      </bottom>
    </border>
    <border>
      <left/>
      <right/>
      <top style="thin">
        <color auto="1"/>
      </top>
      <bottom style="hair">
        <color auto="1"/>
      </bottom>
    </border>
    <border>
      <left/>
      <right style="thin">
        <color auto="1"/>
      </right>
      <top style="thin">
        <color auto="1"/>
      </top>
      <bottom style="hair">
        <color auto="1"/>
      </bottom>
    </border>
    <border>
      <left style="thin">
        <color auto="1"/>
      </left>
      <right/>
      <top style="hair">
        <color auto="1"/>
      </top>
      <bottom style="hair">
        <color auto="1"/>
      </bottom>
    </border>
    <border>
      <left/>
      <right/>
      <top style="hair">
        <color auto="1"/>
      </top>
      <bottom style="hair">
        <color auto="1"/>
      </bottom>
    </border>
    <border>
      <left/>
      <right style="thin">
        <color auto="1"/>
      </right>
      <top style="hair">
        <color auto="1"/>
      </top>
      <bottom style="hair">
        <color auto="1"/>
      </bottom>
    </border>
    <border>
      <left/>
      <right/>
      <top style="hair">
        <color auto="1"/>
      </top>
      <bottom/>
    </border>
    <border>
      <left/>
      <right style="thin">
        <color auto="1"/>
      </right>
      <top style="hair">
        <color auto="1"/>
      </top>
      <bottom/>
    </border>
    <border>
      <left style="thin">
        <color auto="1"/>
      </left>
      <right style="thin">
        <color auto="1"/>
      </right>
      <top style="hair">
        <color auto="1"/>
      </top>
      <bottom/>
    </border>
    <border>
      <left style="thin">
        <color auto="1"/>
      </left>
      <right/>
      <top style="hair">
        <color auto="1"/>
      </top>
      <bottom style="thin">
        <color auto="1"/>
      </bottom>
    </border>
    <border>
      <left/>
      <right/>
      <top style="hair">
        <color auto="1"/>
      </top>
      <bottom style="thin">
        <color auto="1"/>
      </bottom>
    </border>
    <border>
      <left/>
      <right style="thin">
        <color auto="1"/>
      </right>
      <top style="hair">
        <color auto="1"/>
      </top>
      <bottom style="thin">
        <color auto="1"/>
      </bottom>
    </border>
    <border>
      <left/>
      <right/>
      <top style="thin">
        <color auto="1"/>
      </top>
      <bottom/>
    </border>
    <border>
      <left style="thin">
        <color auto="1"/>
      </left>
      <right/>
      <top style="thin">
        <color auto="1"/>
      </top>
      <bottom/>
    </border>
    <border>
      <left/>
      <right style="thin">
        <color auto="1"/>
      </right>
      <top style="thin">
        <color auto="1"/>
      </top>
      <bottom/>
    </border>
    <border>
      <left style="thin">
        <color auto="1"/>
      </left>
      <right/>
      <top/>
      <bottom/>
    </border>
    <border>
      <left/>
      <right style="thin">
        <color auto="1"/>
      </right>
      <top/>
      <bottom/>
    </border>
    <border>
      <left/>
      <right/>
      <top/>
      <bottom style="thin">
        <color auto="1"/>
      </bottom>
    </border>
    <border>
      <left/>
      <right style="thin">
        <color auto="1"/>
      </right>
      <top/>
      <bottom style="thin">
        <color auto="1"/>
      </bottom>
    </border>
    <border>
      <left style="thin">
        <color auto="1"/>
      </left>
      <right style="thin">
        <color auto="1"/>
      </right>
      <top/>
      <bottom style="thin">
        <color auto="1"/>
      </bottom>
    </border>
    <border>
      <left style="thin">
        <color auto="1"/>
      </left>
      <right/>
      <top/>
      <bottom style="thin">
        <color auto="1"/>
      </bottom>
    </border>
  </borders>
  <cellStyleXfs count="3617">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0" fillId="0" borderId="0" applyFont="0" applyFill="0" applyBorder="0" applyAlignment="0" applyProtection="0"/>
    <xf numFmtId="9" fontId="0" fillId="0" borderId="0" applyFont="0" applyFill="0" applyBorder="0" applyAlignment="0" applyProtection="0"/>
    <xf numFmtId="0" fontId="3" fillId="0" borderId="0">
      <alignment/>
      <protection/>
    </xf>
    <xf numFmtId="0" fontId="4" fillId="0" borderId="0">
      <alignment/>
      <protection/>
    </xf>
    <xf numFmtId="0" fontId="5" fillId="0" borderId="0">
      <alignment/>
      <protection/>
    </xf>
    <xf numFmtId="169" fontId="0" fillId="0" borderId="0" applyFont="0" applyFill="0" applyBorder="0" applyAlignment="0" applyProtection="0"/>
    <xf numFmtId="0" fontId="2" fillId="0" borderId="0">
      <alignment/>
      <protection/>
    </xf>
    <xf numFmtId="172" fontId="2" fillId="0" borderId="0">
      <alignment/>
      <protection/>
    </xf>
    <xf numFmtId="169"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168" fontId="0" fillId="0" borderId="0" applyFont="0" applyFill="0" applyBorder="0" applyAlignment="0" applyProtection="0"/>
    <xf numFmtId="43"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43" fontId="0" fillId="0" borderId="0" applyFont="0" applyFill="0" applyBorder="0" applyAlignment="0" applyProtection="0"/>
    <xf numFmtId="172" fontId="0" fillId="0" borderId="0" applyFont="0" applyFill="0" applyBorder="0" applyAlignment="0" applyProtection="0"/>
    <xf numFmtId="169" fontId="0" fillId="0" borderId="0" applyFont="0" applyFill="0" applyBorder="0" applyAlignment="0" applyProtection="0"/>
    <xf numFmtId="43" fontId="0" fillId="0" borderId="0" applyFont="0" applyFill="0" applyBorder="0" applyAlignment="0" applyProtection="0"/>
    <xf numFmtId="171"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43" fontId="0" fillId="0" borderId="0" applyFont="0" applyFill="0" applyBorder="0" applyAlignment="0" applyProtection="0"/>
    <xf numFmtId="173" fontId="0" fillId="0" borderId="0" applyFont="0" applyFill="0" applyBorder="0" applyAlignment="0" applyProtection="0"/>
    <xf numFmtId="174" fontId="0" fillId="0" borderId="0" applyFont="0" applyFill="0" applyBorder="0" applyAlignment="0" applyProtection="0"/>
    <xf numFmtId="175"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68" fontId="0" fillId="0" borderId="0" applyFont="0" applyFill="0" applyBorder="0" applyAlignment="0" applyProtection="0"/>
    <xf numFmtId="173" fontId="0" fillId="0" borderId="0" applyFont="0" applyFill="0" applyBorder="0" applyAlignment="0" applyProtection="0"/>
    <xf numFmtId="43"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2" fillId="0" borderId="0">
      <alignment/>
      <protection/>
    </xf>
    <xf numFmtId="171" fontId="2" fillId="0" borderId="0">
      <alignment/>
      <protection/>
    </xf>
    <xf numFmtId="0" fontId="10" fillId="0" borderId="0">
      <alignment/>
      <protection/>
    </xf>
    <xf numFmtId="0" fontId="2" fillId="0" borderId="0">
      <alignment/>
      <protection/>
    </xf>
    <xf numFmtId="171" fontId="2" fillId="0" borderId="0">
      <alignment/>
      <protection/>
    </xf>
    <xf numFmtId="171" fontId="2" fillId="0" borderId="0">
      <alignment/>
      <protection/>
    </xf>
    <xf numFmtId="0" fontId="2" fillId="0" borderId="0">
      <alignment/>
      <protection/>
    </xf>
    <xf numFmtId="171" fontId="2" fillId="0" borderId="0">
      <alignment/>
      <protection/>
    </xf>
    <xf numFmtId="170" fontId="11" fillId="0" borderId="0">
      <alignment vertical="top"/>
      <protection/>
    </xf>
    <xf numFmtId="171" fontId="11" fillId="0" borderId="0">
      <alignment vertical="top"/>
      <protection/>
    </xf>
    <xf numFmtId="171" fontId="11" fillId="0" borderId="0">
      <alignment vertical="top"/>
      <protection/>
    </xf>
    <xf numFmtId="170" fontId="9" fillId="0" borderId="0">
      <alignment/>
      <protection/>
    </xf>
    <xf numFmtId="171" fontId="9" fillId="0" borderId="0">
      <alignment/>
      <protection/>
    </xf>
    <xf numFmtId="171" fontId="9" fillId="0" borderId="0">
      <alignment/>
      <protection/>
    </xf>
    <xf numFmtId="171" fontId="2" fillId="0" borderId="0">
      <alignment/>
      <protection/>
    </xf>
    <xf numFmtId="0" fontId="5" fillId="0" borderId="0">
      <alignment/>
      <protection/>
    </xf>
    <xf numFmtId="0" fontId="2" fillId="0" borderId="0">
      <alignment/>
      <protection/>
    </xf>
    <xf numFmtId="0" fontId="2" fillId="0" borderId="0">
      <alignment/>
      <protection/>
    </xf>
    <xf numFmtId="0" fontId="2" fillId="0" borderId="0">
      <alignment/>
      <protection/>
    </xf>
    <xf numFmtId="9"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2" fillId="0" borderId="0">
      <alignment/>
      <protection/>
    </xf>
    <xf numFmtId="9" fontId="0" fillId="0" borderId="0" applyFont="0" applyFill="0" applyBorder="0" applyAlignment="0" applyProtection="0"/>
    <xf numFmtId="166" fontId="0" fillId="0" borderId="0" applyFont="0" applyFill="0" applyBorder="0" applyAlignment="0" applyProtection="0"/>
    <xf numFmtId="177" fontId="31" fillId="0" borderId="0" applyFill="0" applyBorder="0" applyAlignment="0" applyProtection="0"/>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9" fontId="32"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0" fontId="0" fillId="0" borderId="0" applyFont="0" applyFill="0" applyBorder="0" applyAlignment="0" applyProtection="0"/>
    <xf numFmtId="180" fontId="0" fillId="0" borderId="0" applyFont="0" applyFill="0" applyBorder="0" applyAlignment="0" applyProtection="0"/>
    <xf numFmtId="181" fontId="0" fillId="0" borderId="0" applyFont="0" applyFill="0" applyBorder="0" applyAlignment="0" applyProtection="0"/>
    <xf numFmtId="182" fontId="0" fillId="0" borderId="0" applyFont="0" applyFill="0" applyBorder="0" applyAlignment="0" applyProtection="0"/>
    <xf numFmtId="183" fontId="0" fillId="0" borderId="0" applyFont="0" applyFill="0" applyBorder="0" applyAlignment="0" applyProtection="0"/>
    <xf numFmtId="184" fontId="0" fillId="0" borderId="0" applyFont="0" applyFill="0" applyBorder="0" applyAlignment="0" applyProtection="0"/>
    <xf numFmtId="185" fontId="0" fillId="0" borderId="0" applyFont="0" applyFill="0" applyBorder="0" applyAlignment="0" applyProtection="0"/>
    <xf numFmtId="186" fontId="0" fillId="0" borderId="0" applyFont="0" applyFill="0" applyBorder="0" applyAlignment="0" applyProtection="0"/>
    <xf numFmtId="0" fontId="36" fillId="0" borderId="0" applyFill="0" applyBorder="0" applyAlignment="0" applyProtection="0"/>
    <xf numFmtId="187" fontId="0" fillId="0" borderId="0" applyFont="0" applyFill="0" applyBorder="0" applyAlignment="0" applyProtection="0"/>
    <xf numFmtId="0" fontId="0" fillId="0" borderId="0" applyFont="0" applyFill="0" applyBorder="0" applyAlignment="0" applyProtection="0"/>
    <xf numFmtId="188" fontId="0" fillId="0" borderId="0" applyFont="0" applyFill="0" applyBorder="0" applyAlignment="0" applyProtection="0"/>
    <xf numFmtId="0" fontId="5" fillId="0" borderId="0" applyNumberFormat="0" applyFill="0" applyBorder="0" applyAlignment="0" applyProtection="0"/>
    <xf numFmtId="40" fontId="0" fillId="0" borderId="0" applyFont="0" applyFill="0" applyBorder="0" applyAlignment="0" applyProtection="0"/>
    <xf numFmtId="189" fontId="0" fillId="0" borderId="0" applyFont="0" applyFill="0" applyBorder="0" applyAlignment="0" applyProtection="0"/>
    <xf numFmtId="38" fontId="0" fillId="0" borderId="0" applyFont="0" applyFill="0" applyBorder="0" applyAlignment="0" applyProtection="0"/>
    <xf numFmtId="165" fontId="0" fillId="0" borderId="0" applyFont="0" applyFill="0" applyBorder="0" applyAlignment="0" applyProtection="0"/>
    <xf numFmtId="166" fontId="0" fillId="0" borderId="0" applyFont="0" applyFill="0" applyBorder="0" applyAlignment="0" applyProtection="0"/>
    <xf numFmtId="6" fontId="0" fillId="0" borderId="0" applyFont="0" applyFill="0" applyBorder="0" applyAlignment="0" applyProtection="0"/>
    <xf numFmtId="0" fontId="10" fillId="0" borderId="0">
      <alignment vertical="center"/>
      <protection/>
    </xf>
    <xf numFmtId="0" fontId="0" fillId="0" borderId="0" applyFont="0" applyFill="0" applyBorder="0" applyAlignment="0" applyProtection="0"/>
    <xf numFmtId="0" fontId="0" fillId="0" borderId="0" applyFont="0" applyFill="0" applyBorder="0" applyAlignment="0" applyProtection="0"/>
    <xf numFmtId="0" fontId="36" fillId="0" borderId="0" applyFill="0" applyBorder="0" applyAlignment="0" applyProtection="0"/>
    <xf numFmtId="190" fontId="33" fillId="0" borderId="0">
      <alignment/>
      <protection/>
    </xf>
    <xf numFmtId="190" fontId="33" fillId="0" borderId="0">
      <alignment/>
      <protection/>
    </xf>
    <xf numFmtId="190" fontId="33" fillId="0" borderId="0">
      <alignment/>
      <protection/>
    </xf>
    <xf numFmtId="0" fontId="42" fillId="0" borderId="0" applyFill="0" applyBorder="0" applyAlignment="0" applyProtection="0"/>
    <xf numFmtId="0" fontId="42" fillId="0" borderId="0" applyFill="0" applyBorder="0" applyAlignment="0" applyProtection="0"/>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0" fontId="33" fillId="0" borderId="0" applyFill="0" applyBorder="0" applyAlignment="0" applyProtection="0"/>
    <xf numFmtId="0" fontId="4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40" fontId="44" fillId="0" borderId="0">
      <alignment horizontal="right"/>
      <protection/>
    </xf>
    <xf numFmtId="0" fontId="45" fillId="0" borderId="0" applyFill="0" applyBorder="0" applyAlignment="0" applyProtection="0"/>
    <xf numFmtId="190" fontId="33" fillId="0" borderId="0">
      <alignment/>
      <protection/>
    </xf>
    <xf numFmtId="190" fontId="33" fillId="0" borderId="0">
      <alignment/>
      <protection/>
    </xf>
    <xf numFmtId="190" fontId="33"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190" fontId="33" fillId="0" borderId="0">
      <alignment/>
      <protection/>
    </xf>
    <xf numFmtId="0" fontId="5" fillId="0" borderId="0">
      <alignment/>
      <protection/>
    </xf>
    <xf numFmtId="0" fontId="5" fillId="0" borderId="0">
      <alignment/>
      <protection/>
    </xf>
    <xf numFmtId="0" fontId="5" fillId="0" borderId="0">
      <alignment/>
      <protection/>
    </xf>
    <xf numFmtId="0" fontId="36" fillId="0" borderId="0" applyFill="0" applyBorder="0" applyAlignment="0" applyProtection="0"/>
    <xf numFmtId="0" fontId="33" fillId="0" borderId="0" applyFill="0" applyBorder="0" applyAlignment="0" applyProtection="0"/>
    <xf numFmtId="0" fontId="43" fillId="0" borderId="0">
      <alignment/>
      <protection/>
    </xf>
    <xf numFmtId="0" fontId="5" fillId="0" borderId="0">
      <alignment/>
      <protection/>
    </xf>
    <xf numFmtId="0" fontId="5" fillId="0" borderId="0">
      <alignment/>
      <protection/>
    </xf>
    <xf numFmtId="0" fontId="5" fillId="0" borderId="0">
      <alignment/>
      <protection/>
    </xf>
    <xf numFmtId="0" fontId="46" fillId="0" borderId="0">
      <alignment/>
      <protection/>
    </xf>
    <xf numFmtId="0" fontId="36" fillId="0" borderId="0">
      <alignment/>
      <protection/>
    </xf>
    <xf numFmtId="0" fontId="5" fillId="0" borderId="0" applyNumberFormat="0" applyFill="0" applyBorder="0" applyAlignment="0" applyProtection="0"/>
    <xf numFmtId="40" fontId="0" fillId="0" borderId="0" applyFont="0" applyFill="0" applyBorder="0" applyAlignment="0" applyProtection="0"/>
    <xf numFmtId="38" fontId="0" fillId="0" borderId="0" applyFont="0" applyFill="0" applyBorder="0" applyAlignment="0" applyProtection="0"/>
    <xf numFmtId="191" fontId="0" fillId="0" borderId="0" applyFont="0" applyFill="0" applyBorder="0" applyAlignment="0" applyProtection="0"/>
    <xf numFmtId="0" fontId="49" fillId="0" borderId="0" applyNumberFormat="0" applyFill="0" applyBorder="0" applyAlignment="0" applyProtection="0"/>
    <xf numFmtId="192" fontId="0" fillId="0" borderId="0" applyFont="0" applyFill="0" applyBorder="0" applyAlignment="0" applyProtection="0"/>
    <xf numFmtId="193" fontId="0" fillId="0" borderId="0" applyFont="0" applyFill="0" applyBorder="0" applyAlignment="0" applyProtection="0"/>
    <xf numFmtId="194" fontId="0" fillId="0" borderId="0" applyFont="0" applyFill="0" applyBorder="0" applyAlignment="0" applyProtection="0"/>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8" fontId="33" fillId="0" borderId="0">
      <alignment/>
      <protection/>
    </xf>
    <xf numFmtId="179" fontId="32" fillId="0" borderId="0">
      <alignment/>
      <protection/>
    </xf>
    <xf numFmtId="0" fontId="44" fillId="0" borderId="0">
      <alignment/>
      <protection/>
    </xf>
    <xf numFmtId="0" fontId="44" fillId="0" borderId="0">
      <alignment/>
      <protection/>
    </xf>
    <xf numFmtId="38" fontId="0" fillId="0" borderId="0" applyFont="0" applyFill="0" applyBorder="0" applyAlignment="0" applyProtection="0"/>
    <xf numFmtId="40" fontId="0" fillId="0" borderId="0" applyFont="0" applyFill="0" applyBorder="0" applyAlignment="0" applyProtection="0"/>
    <xf numFmtId="195" fontId="33" fillId="0" borderId="0" applyFill="0" applyBorder="0" applyAlignment="0" applyProtection="0"/>
    <xf numFmtId="195" fontId="33" fillId="0" borderId="0" applyFill="0" applyBorder="0" applyAlignment="0" applyProtection="0"/>
    <xf numFmtId="195" fontId="33" fillId="0" borderId="0">
      <alignment/>
      <protection/>
    </xf>
    <xf numFmtId="196" fontId="32" fillId="0" borderId="0">
      <alignment/>
      <protection/>
    </xf>
    <xf numFmtId="195" fontId="33" fillId="0" borderId="0">
      <alignment/>
      <protection/>
    </xf>
    <xf numFmtId="195" fontId="33" fillId="0" borderId="0" applyFill="0" applyBorder="0" applyAlignment="0" applyProtection="0"/>
    <xf numFmtId="196" fontId="32" fillId="0" borderId="0" applyFill="0" applyBorder="0" applyAlignment="0" applyProtection="0"/>
    <xf numFmtId="196" fontId="32" fillId="0" borderId="0" applyFill="0" applyBorder="0" applyAlignment="0" applyProtection="0"/>
    <xf numFmtId="197" fontId="33" fillId="0" borderId="0">
      <alignment/>
      <protection/>
    </xf>
    <xf numFmtId="0" fontId="5" fillId="0" borderId="0">
      <alignment/>
      <protection/>
    </xf>
    <xf numFmtId="0" fontId="5" fillId="0" borderId="0">
      <alignment/>
      <protection/>
    </xf>
    <xf numFmtId="198" fontId="0" fillId="0" borderId="0" applyFont="0" applyFill="0" applyBorder="0" applyAlignment="0" applyProtection="0"/>
    <xf numFmtId="199" fontId="0" fillId="0" borderId="0" applyFont="0" applyFill="0" applyBorder="0" applyAlignment="0" applyProtection="0"/>
    <xf numFmtId="40" fontId="0" fillId="0" borderId="0" applyFont="0" applyFill="0" applyBorder="0" applyAlignment="0" applyProtection="0"/>
    <xf numFmtId="200"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201" fontId="0" fillId="0" borderId="0" applyFont="0" applyFill="0" applyBorder="0" applyAlignment="0" applyProtection="0"/>
    <xf numFmtId="201"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202" fontId="0" fillId="0" borderId="0" applyFont="0" applyFill="0" applyBorder="0" applyAlignment="0" applyProtection="0"/>
    <xf numFmtId="201"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198" fontId="0" fillId="0" borderId="0" applyFont="0" applyFill="0" applyBorder="0" applyAlignment="0" applyProtection="0"/>
    <xf numFmtId="201" fontId="0" fillId="0" borderId="0" applyFont="0" applyFill="0" applyBorder="0" applyAlignment="0" applyProtection="0"/>
    <xf numFmtId="201" fontId="0" fillId="0" borderId="0" applyFont="0" applyFill="0" applyBorder="0" applyAlignment="0" applyProtection="0"/>
    <xf numFmtId="198" fontId="0" fillId="0" borderId="0" applyFont="0" applyFill="0" applyBorder="0" applyAlignment="0" applyProtection="0"/>
    <xf numFmtId="201" fontId="0" fillId="0" borderId="0" applyFont="0" applyFill="0" applyBorder="0" applyAlignment="0" applyProtection="0"/>
    <xf numFmtId="201" fontId="0" fillId="0" borderId="0" applyFont="0" applyFill="0" applyBorder="0" applyAlignment="0" applyProtection="0"/>
    <xf numFmtId="0" fontId="0" fillId="0" borderId="0" applyFont="0" applyFill="0" applyBorder="0" applyAlignment="0" applyProtection="0"/>
    <xf numFmtId="198" fontId="0" fillId="0" borderId="0" applyFont="0" applyFill="0" applyBorder="0" applyAlignment="0" applyProtection="0"/>
    <xf numFmtId="201" fontId="0" fillId="0" borderId="0" applyFont="0" applyFill="0" applyBorder="0" applyAlignment="0" applyProtection="0"/>
    <xf numFmtId="201" fontId="0" fillId="0" borderId="0" applyFont="0" applyFill="0" applyBorder="0" applyAlignment="0" applyProtection="0"/>
    <xf numFmtId="192" fontId="0" fillId="0" borderId="0" applyFont="0" applyFill="0" applyBorder="0" applyAlignment="0" applyProtection="0"/>
    <xf numFmtId="0" fontId="51" fillId="2" borderId="0">
      <alignment/>
      <protection/>
    </xf>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2"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2"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0"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2"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2"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0"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2"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2"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0"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2"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2"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0"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2"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2"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0"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2"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2"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0"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52" fillId="2" borderId="0">
      <alignment/>
      <protection/>
    </xf>
    <xf numFmtId="203" fontId="0" fillId="0" borderId="0" applyFont="0" applyFill="0" applyBorder="0" applyAlignment="0" applyProtection="0"/>
    <xf numFmtId="6" fontId="0" fillId="0" borderId="0" applyFont="0" applyFill="0" applyBorder="0" applyAlignment="0" applyProtection="0"/>
    <xf numFmtId="8" fontId="0" fillId="0" borderId="0" applyFont="0" applyFill="0" applyBorder="0" applyAlignment="0" applyProtection="0"/>
    <xf numFmtId="0" fontId="54" fillId="0" borderId="0">
      <alignment wrapText="1"/>
      <protection/>
    </xf>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2"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2"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0"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2"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2"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2"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2"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2"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2"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2"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2"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2"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2"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5"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5"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5"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5"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5"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55"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56" fillId="0" borderId="0" applyBorder="0">
      <alignment/>
      <protection/>
    </xf>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55"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55"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55"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55"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55"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55"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204" fontId="0" fillId="0" borderId="0" applyFont="0" applyFill="0" applyBorder="0" applyAlignment="0" applyProtection="0"/>
    <xf numFmtId="192" fontId="0" fillId="0" borderId="0" applyFont="0" applyFill="0" applyBorder="0" applyAlignment="0" applyProtection="0"/>
    <xf numFmtId="0" fontId="0" fillId="0" borderId="0" applyFont="0" applyFill="0" applyBorder="0" applyAlignment="0" applyProtection="0"/>
    <xf numFmtId="192" fontId="0" fillId="0" borderId="0" applyFont="0" applyFill="0" applyBorder="0" applyAlignment="0" applyProtection="0"/>
    <xf numFmtId="205" fontId="0" fillId="0" borderId="0" applyFont="0" applyFill="0" applyBorder="0" applyAlignment="0" applyProtection="0"/>
    <xf numFmtId="0" fontId="0" fillId="0" borderId="0" applyFont="0" applyFill="0" applyBorder="0" applyAlignment="0" applyProtection="0"/>
    <xf numFmtId="205" fontId="0" fillId="0" borderId="0" applyFont="0" applyFill="0" applyBorder="0" applyAlignment="0" applyProtection="0"/>
    <xf numFmtId="0" fontId="61" fillId="0" borderId="0">
      <alignment horizontal="center" wrapText="1"/>
      <protection locked="0"/>
    </xf>
    <xf numFmtId="0" fontId="0" fillId="0" borderId="0" applyFont="0">
      <alignment/>
      <protection/>
    </xf>
    <xf numFmtId="206" fontId="0" fillId="0" borderId="0" applyFont="0" applyFill="0" applyBorder="0" applyAlignment="0" applyProtection="0"/>
    <xf numFmtId="0" fontId="0" fillId="0" borderId="0" applyFont="0" applyFill="0" applyBorder="0" applyAlignment="0" applyProtection="0"/>
    <xf numFmtId="206" fontId="0" fillId="0" borderId="0" applyFont="0" applyFill="0" applyBorder="0" applyAlignment="0" applyProtection="0"/>
    <xf numFmtId="207" fontId="0" fillId="0" borderId="0" applyFont="0" applyFill="0" applyBorder="0" applyAlignment="0" applyProtection="0"/>
    <xf numFmtId="0" fontId="0" fillId="0" borderId="0" applyFont="0" applyFill="0" applyBorder="0" applyAlignment="0" applyProtection="0"/>
    <xf numFmtId="207" fontId="0" fillId="0" borderId="0" applyFont="0" applyFill="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63"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208" fontId="64" fillId="0" borderId="0">
      <alignment/>
      <protection/>
    </xf>
    <xf numFmtId="209" fontId="0" fillId="0" borderId="0" applyFont="0" applyFill="0" applyBorder="0" applyAlignment="0" applyProtection="0"/>
    <xf numFmtId="0" fontId="59" fillId="0" borderId="0">
      <alignment/>
      <protection/>
    </xf>
    <xf numFmtId="0" fontId="65" fillId="0" borderId="0">
      <alignment/>
      <protection/>
    </xf>
    <xf numFmtId="0" fontId="59" fillId="0" borderId="0">
      <alignment/>
      <protection/>
    </xf>
    <xf numFmtId="0" fontId="65" fillId="0" borderId="0">
      <alignment/>
      <protection/>
    </xf>
    <xf numFmtId="0" fontId="66" fillId="0" borderId="0">
      <alignment/>
      <protection/>
    </xf>
    <xf numFmtId="210" fontId="5" fillId="0" borderId="0" applyFill="0" applyBorder="0" applyAlignment="0">
      <protection/>
    </xf>
    <xf numFmtId="211" fontId="44" fillId="0" borderId="0" applyFill="0" applyBorder="0" applyAlignment="0">
      <protection/>
    </xf>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67"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26" fillId="28" borderId="1" applyNumberFormat="0" applyAlignment="0" applyProtection="0"/>
    <xf numFmtId="0" fontId="68" fillId="0" borderId="0">
      <alignment/>
      <protection/>
    </xf>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69"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0" fontId="28" fillId="29" borderId="2" applyNumberFormat="0" applyAlignment="0" applyProtection="0"/>
    <xf numFmtId="172" fontId="0" fillId="0" borderId="0" applyFont="0" applyFill="0" applyBorder="0" applyAlignment="0" applyProtection="0"/>
    <xf numFmtId="208" fontId="71" fillId="0" borderId="0">
      <alignment/>
      <protection/>
    </xf>
    <xf numFmtId="212" fontId="0" fillId="0" borderId="0" applyFont="0" applyFill="0" applyBorder="0" applyAlignment="0" applyProtection="0"/>
    <xf numFmtId="43" fontId="0" fillId="0" borderId="0" applyFont="0" applyFill="0" applyBorder="0" applyAlignment="0" applyProtection="0"/>
    <xf numFmtId="0" fontId="0" fillId="0" borderId="0" applyFont="0" applyFill="0" applyBorder="0" applyAlignment="0" applyProtection="0"/>
    <xf numFmtId="43" fontId="0" fillId="0" borderId="0" applyFont="0" applyFill="0" applyBorder="0" applyAlignment="0" applyProtection="0"/>
    <xf numFmtId="213" fontId="44" fillId="0" borderId="0">
      <alignment/>
      <protection/>
    </xf>
    <xf numFmtId="40" fontId="0" fillId="0" borderId="0" applyFont="0" applyFill="0" applyBorder="0" applyAlignment="0" applyProtection="0"/>
    <xf numFmtId="3" fontId="0" fillId="0" borderId="0" applyFont="0" applyFill="0" applyBorder="0" applyAlignment="0" applyProtection="0"/>
    <xf numFmtId="214" fontId="33" fillId="0" borderId="0">
      <alignment horizontal="center"/>
      <protection/>
    </xf>
    <xf numFmtId="43" fontId="0" fillId="0" borderId="0" applyFont="0" applyFill="0" applyBorder="0" applyAlignment="0" applyProtection="0"/>
    <xf numFmtId="211" fontId="0" fillId="0" borderId="0" applyFont="0" applyFill="0" applyBorder="0" applyAlignment="0" applyProtection="0"/>
    <xf numFmtId="43" fontId="0" fillId="0" borderId="0" applyFont="0" applyFill="0" applyBorder="0" applyAlignment="0" applyProtection="0"/>
    <xf numFmtId="215" fontId="0" fillId="0" borderId="0" applyFont="0" applyFill="0" applyBorder="0" applyAlignment="0" applyProtection="0"/>
    <xf numFmtId="216" fontId="0" fillId="0" borderId="0" applyFont="0" applyFill="0" applyBorder="0" applyAlignment="0" applyProtection="0"/>
    <xf numFmtId="217" fontId="44" fillId="0" borderId="0">
      <alignment/>
      <protection/>
    </xf>
    <xf numFmtId="218" fontId="0" fillId="2" borderId="0" applyFont="0" applyBorder="0">
      <alignment/>
      <protection/>
    </xf>
    <xf numFmtId="0" fontId="0" fillId="0" borderId="0" applyFont="0" applyFill="0" applyBorder="0" applyAlignment="0" applyProtection="0"/>
    <xf numFmtId="14" fontId="72" fillId="0" borderId="0" applyFill="0" applyBorder="0" applyAlignment="0">
      <protection/>
    </xf>
    <xf numFmtId="15" fontId="44" fillId="0" borderId="0">
      <alignment/>
      <protection/>
    </xf>
    <xf numFmtId="219" fontId="64" fillId="0" borderId="0">
      <alignment/>
      <protection/>
    </xf>
    <xf numFmtId="219" fontId="71" fillId="0" borderId="0">
      <alignment horizontal="right"/>
      <protection/>
    </xf>
    <xf numFmtId="220" fontId="44" fillId="0" borderId="0">
      <alignment/>
      <protection/>
    </xf>
    <xf numFmtId="221" fontId="45" fillId="0" borderId="0">
      <alignment/>
      <protection/>
    </xf>
    <xf numFmtId="42" fontId="33" fillId="0" borderId="0">
      <alignment/>
      <protection/>
    </xf>
    <xf numFmtId="222" fontId="0" fillId="0" borderId="0" applyFont="0" applyFill="0" applyBorder="0" applyAlignment="0" applyProtection="0"/>
    <xf numFmtId="165" fontId="0" fillId="0" borderId="0" applyFont="0" applyFill="0" applyBorder="0" applyAlignment="0" applyProtection="0"/>
    <xf numFmtId="166" fontId="0" fillId="0" borderId="0" applyFont="0" applyFill="0" applyBorder="0" applyAlignment="0" applyProtection="0"/>
    <xf numFmtId="165" fontId="0" fillId="0" borderId="0" applyFont="0" applyFill="0" applyBorder="0" applyAlignment="0" applyProtection="0"/>
    <xf numFmtId="41" fontId="0" fillId="0" borderId="0" applyFont="0" applyFill="0" applyBorder="0" applyAlignment="0" applyProtection="0"/>
    <xf numFmtId="165" fontId="0" fillId="0" borderId="0" applyFont="0" applyFill="0" applyBorder="0" applyAlignment="0" applyProtection="0"/>
    <xf numFmtId="165" fontId="0" fillId="0" borderId="0" applyFont="0" applyFill="0" applyBorder="0" applyAlignment="0" applyProtection="0"/>
    <xf numFmtId="41" fontId="0" fillId="0" borderId="0" applyFont="0" applyFill="0" applyBorder="0" applyAlignment="0" applyProtection="0"/>
    <xf numFmtId="41" fontId="0" fillId="0" borderId="0" applyFont="0" applyFill="0" applyBorder="0" applyAlignment="0" applyProtection="0"/>
    <xf numFmtId="41" fontId="0" fillId="0" borderId="0" applyFont="0" applyFill="0" applyBorder="0" applyAlignment="0" applyProtection="0"/>
    <xf numFmtId="165" fontId="0" fillId="0" borderId="0" applyFont="0" applyFill="0" applyBorder="0" applyAlignment="0" applyProtection="0"/>
    <xf numFmtId="165" fontId="0" fillId="0" borderId="0" applyFont="0" applyFill="0" applyBorder="0" applyAlignment="0" applyProtection="0"/>
    <xf numFmtId="165" fontId="0" fillId="0" borderId="0" applyFont="0" applyFill="0" applyBorder="0" applyAlignment="0" applyProtection="0"/>
    <xf numFmtId="41" fontId="0" fillId="0" borderId="0" applyFont="0" applyFill="0" applyBorder="0" applyAlignment="0" applyProtection="0"/>
    <xf numFmtId="41" fontId="0" fillId="0" borderId="0" applyFont="0" applyFill="0" applyBorder="0" applyAlignment="0" applyProtection="0"/>
    <xf numFmtId="167" fontId="0" fillId="0" borderId="0" applyFont="0" applyFill="0" applyBorder="0" applyAlignment="0" applyProtection="0"/>
    <xf numFmtId="167" fontId="0" fillId="0" borderId="0" applyFont="0" applyFill="0" applyBorder="0" applyAlignment="0" applyProtection="0"/>
    <xf numFmtId="41" fontId="0" fillId="0" borderId="0" applyFont="0" applyFill="0" applyBorder="0" applyAlignment="0" applyProtection="0"/>
    <xf numFmtId="166" fontId="0" fillId="0" borderId="0" applyFont="0" applyFill="0" applyBorder="0" applyAlignment="0" applyProtection="0"/>
    <xf numFmtId="43"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166"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168" fontId="0" fillId="0" borderId="0" applyFont="0" applyFill="0" applyBorder="0" applyAlignment="0" applyProtection="0"/>
    <xf numFmtId="168" fontId="0" fillId="0" borderId="0" applyFont="0" applyFill="0" applyBorder="0" applyAlignment="0" applyProtection="0"/>
    <xf numFmtId="43" fontId="0" fillId="0" borderId="0" applyFont="0" applyFill="0" applyBorder="0" applyAlignment="0" applyProtection="0"/>
    <xf numFmtId="212" fontId="44" fillId="0" borderId="0" applyFill="0" applyBorder="0" applyAlignment="0">
      <protection/>
    </xf>
    <xf numFmtId="211" fontId="44" fillId="0" borderId="0" applyFill="0" applyBorder="0" applyAlignment="0">
      <protection/>
    </xf>
    <xf numFmtId="212" fontId="44" fillId="0" borderId="0" applyFill="0" applyBorder="0" applyAlignment="0">
      <protection/>
    </xf>
    <xf numFmtId="223" fontId="44" fillId="0" borderId="0" applyFill="0" applyBorder="0" applyAlignment="0">
      <protection/>
    </xf>
    <xf numFmtId="211" fontId="44" fillId="0" borderId="0" applyFill="0" applyBorder="0" applyAlignment="0">
      <protection/>
    </xf>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74"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0" fillId="0" borderId="0" applyNumberFormat="0" applyFont="0" applyFill="0" applyBorder="0" applyProtection="0">
      <alignment horizontal="fill"/>
    </xf>
    <xf numFmtId="2" fontId="0" fillId="0" borderId="0" applyFont="0" applyFill="0" applyBorder="0" applyAlignment="0" applyProtection="0"/>
    <xf numFmtId="9" fontId="0" fillId="0" borderId="0" applyFont="0" applyFill="0" applyBorder="0" applyAlignment="0" applyProtection="0"/>
    <xf numFmtId="224" fontId="5" fillId="0" borderId="0">
      <alignment/>
      <protection/>
    </xf>
    <xf numFmtId="193" fontId="5" fillId="0" borderId="0">
      <alignment/>
      <protection/>
    </xf>
    <xf numFmtId="225" fontId="45" fillId="0" borderId="0">
      <alignment/>
      <protection/>
    </xf>
    <xf numFmtId="226" fontId="45" fillId="0" borderId="0">
      <alignment/>
      <protection/>
    </xf>
    <xf numFmtId="0" fontId="0" fillId="0" borderId="0" applyFont="0" applyFill="0" applyBorder="0" applyProtection="0">
      <alignment/>
    </xf>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76"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21" fillId="30" borderId="0" applyNumberFormat="0" applyBorder="0" applyAlignment="0" applyProtection="0"/>
    <xf numFmtId="0" fontId="35" fillId="31" borderId="0" applyNumberFormat="0" applyBorder="0" applyAlignment="0" applyProtection="0"/>
    <xf numFmtId="0" fontId="77" fillId="0" borderId="0">
      <alignment horizontal="left"/>
      <protection/>
    </xf>
    <xf numFmtId="0" fontId="78" fillId="0" borderId="3" applyNumberFormat="0" applyAlignment="0" applyProtection="0"/>
    <xf numFmtId="0" fontId="78" fillId="0" borderId="4">
      <alignment horizontal="left" vertical="center"/>
      <protection/>
    </xf>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79"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80"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81"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1"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82" fillId="0" borderId="0" applyProtection="0">
      <alignment/>
    </xf>
    <xf numFmtId="0" fontId="78" fillId="0" borderId="0" applyProtection="0">
      <alignment/>
    </xf>
    <xf numFmtId="0" fontId="83" fillId="32" borderId="8" applyNumberFormat="0" applyAlignment="0">
      <protection/>
    </xf>
    <xf numFmtId="49" fontId="84" fillId="0" borderId="8">
      <alignment vertical="center"/>
      <protection/>
    </xf>
    <xf numFmtId="0" fontId="35" fillId="31" borderId="0" applyNumberFormat="0" applyBorder="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85"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24" fillId="33" borderId="1" applyNumberFormat="0" applyAlignment="0" applyProtection="0"/>
    <xf numFmtId="0" fontId="48" fillId="0" borderId="0">
      <alignment/>
      <protection/>
    </xf>
    <xf numFmtId="212" fontId="44" fillId="0" borderId="0" applyFill="0" applyBorder="0" applyAlignment="0">
      <protection/>
    </xf>
    <xf numFmtId="211" fontId="44" fillId="0" borderId="0" applyFill="0" applyBorder="0" applyAlignment="0">
      <protection/>
    </xf>
    <xf numFmtId="212" fontId="44" fillId="0" borderId="0" applyFill="0" applyBorder="0" applyAlignment="0">
      <protection/>
    </xf>
    <xf numFmtId="223" fontId="44" fillId="0" borderId="0" applyFill="0" applyBorder="0" applyAlignment="0">
      <protection/>
    </xf>
    <xf numFmtId="211" fontId="44" fillId="0" borderId="0" applyFill="0" applyBorder="0" applyAlignment="0">
      <protection/>
    </xf>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86"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38" fontId="0" fillId="0" borderId="0" applyFont="0" applyFill="0" applyBorder="0" applyAlignment="0" applyProtection="0"/>
    <xf numFmtId="40" fontId="0" fillId="0" borderId="0" applyFont="0" applyFill="0" applyBorder="0" applyAlignment="0" applyProtection="0"/>
    <xf numFmtId="41" fontId="0" fillId="0" borderId="0" applyFont="0" applyFill="0" applyBorder="0" applyAlignment="0" applyProtection="0"/>
    <xf numFmtId="43" fontId="0" fillId="0" borderId="0" applyFont="0" applyFill="0" applyBorder="0" applyAlignment="0" applyProtection="0"/>
    <xf numFmtId="0" fontId="87" fillId="0" borderId="10">
      <alignment/>
      <protection/>
    </xf>
    <xf numFmtId="164" fontId="5" fillId="0" borderId="11">
      <alignment/>
      <protection/>
    </xf>
    <xf numFmtId="227" fontId="0" fillId="0" borderId="0" applyFont="0" applyFill="0" applyBorder="0" applyAlignment="0" applyProtection="0"/>
    <xf numFmtId="228" fontId="0" fillId="0" borderId="0" applyFont="0" applyFill="0" applyBorder="0" applyAlignment="0" applyProtection="0"/>
    <xf numFmtId="42"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4" fontId="0" fillId="0" borderId="0" applyFont="0" applyFill="0" applyBorder="0" applyAlignment="0" applyProtection="0"/>
    <xf numFmtId="0" fontId="0" fillId="0" borderId="0" applyNumberFormat="0" applyFont="0" applyFill="0" applyAlignment="0">
      <protection/>
    </xf>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89"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33" fillId="0" borderId="0">
      <alignment/>
      <protection/>
    </xf>
    <xf numFmtId="37" fontId="90" fillId="0" borderId="0">
      <alignment/>
      <protection/>
    </xf>
    <xf numFmtId="229" fontId="91"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2" fillId="0" borderId="0">
      <alignment/>
      <protection/>
    </xf>
    <xf numFmtId="0" fontId="5" fillId="0" borderId="0">
      <alignment/>
      <protection/>
    </xf>
    <xf numFmtId="0" fontId="5" fillId="0" borderId="0">
      <alignment/>
      <protection/>
    </xf>
    <xf numFmtId="0" fontId="2" fillId="0" borderId="0">
      <alignment/>
      <protection/>
    </xf>
    <xf numFmtId="0" fontId="11" fillId="0" borderId="0">
      <alignment vertical="top"/>
      <protection/>
    </xf>
    <xf numFmtId="0" fontId="11" fillId="0" borderId="0">
      <alignment vertical="top"/>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11" fillId="0" borderId="0">
      <alignment vertical="top"/>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9"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5" fillId="0" borderId="0">
      <alignment/>
      <protection/>
    </xf>
    <xf numFmtId="0" fontId="2" fillId="0" borderId="0">
      <alignment/>
      <protection/>
    </xf>
    <xf numFmtId="0" fontId="5" fillId="0" borderId="0">
      <alignment/>
      <protection/>
    </xf>
    <xf numFmtId="0" fontId="2" fillId="0" borderId="0">
      <alignment/>
      <protection/>
    </xf>
    <xf numFmtId="0" fontId="48" fillId="0" borderId="0">
      <alignment/>
      <protection/>
    </xf>
    <xf numFmtId="0" fontId="73" fillId="0" borderId="0">
      <alignment/>
      <protection/>
    </xf>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37" fontId="33" fillId="0" borderId="0">
      <alignment/>
      <protection/>
    </xf>
    <xf numFmtId="230" fontId="45" fillId="0" borderId="0">
      <alignment/>
      <protection/>
    </xf>
    <xf numFmtId="41" fontId="33" fillId="0" borderId="0">
      <alignment/>
      <protection/>
    </xf>
    <xf numFmtId="40" fontId="0" fillId="0" borderId="0" applyFont="0" applyFill="0" applyBorder="0" applyAlignment="0" applyProtection="0"/>
    <xf numFmtId="38" fontId="0" fillId="0" borderId="0" applyFont="0" applyFill="0" applyBorder="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92"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0" fontId="25" fillId="28" borderId="13" applyNumberFormat="0" applyAlignment="0" applyProtection="0"/>
    <xf numFmtId="231" fontId="0" fillId="0" borderId="0" applyFont="0" applyFill="0" applyBorder="0" applyAlignment="0" applyProtection="0"/>
    <xf numFmtId="232" fontId="0" fillId="0" borderId="0" applyFont="0" applyFill="0" applyBorder="0" applyAlignment="0" applyProtection="0"/>
    <xf numFmtId="14" fontId="61" fillId="0" borderId="0">
      <alignment horizontal="center" wrapText="1"/>
      <protection locked="0"/>
    </xf>
    <xf numFmtId="233" fontId="0" fillId="0" borderId="0" applyFont="0" applyFill="0" applyBorder="0" applyAlignment="0" applyProtection="0"/>
    <xf numFmtId="234" fontId="0" fillId="0" borderId="0" applyFont="0" applyFill="0" applyBorder="0" applyAlignment="0" applyProtection="0"/>
    <xf numFmtId="10" fontId="0" fillId="0" borderId="0" applyFont="0" applyFill="0" applyBorder="0" applyAlignment="0" applyProtection="0"/>
    <xf numFmtId="43" fontId="0" fillId="0" borderId="0" applyFont="0" applyFill="0" applyBorder="0" applyAlignment="0" applyProtection="0"/>
    <xf numFmtId="9" fontId="0" fillId="0" borderId="0" applyFont="0" applyFill="0" applyBorder="0" applyAlignment="0" applyProtection="0"/>
    <xf numFmtId="235" fontId="0" fillId="0" borderId="0" applyFont="0" applyFill="0" applyBorder="0" applyAlignment="0" applyProtection="0"/>
    <xf numFmtId="236" fontId="0" fillId="0" borderId="0" applyFont="0" applyFill="0" applyBorder="0" applyAlignment="0" applyProtection="0"/>
    <xf numFmtId="9" fontId="0" fillId="0" borderId="0" applyFont="0" applyFill="0" applyBorder="0" applyAlignment="0" applyProtection="0"/>
    <xf numFmtId="10" fontId="0" fillId="0" borderId="0" applyFont="0" applyFill="0" applyBorder="0" applyAlignment="0" applyProtection="0"/>
    <xf numFmtId="237" fontId="33" fillId="0" borderId="0">
      <alignment/>
      <protection/>
    </xf>
    <xf numFmtId="237" fontId="45" fillId="0" borderId="0">
      <alignment/>
      <protection/>
    </xf>
    <xf numFmtId="212" fontId="44" fillId="0" borderId="0" applyFill="0" applyBorder="0" applyAlignment="0">
      <protection/>
    </xf>
    <xf numFmtId="211" fontId="44" fillId="0" borderId="0" applyFill="0" applyBorder="0" applyAlignment="0">
      <protection/>
    </xf>
    <xf numFmtId="212" fontId="44" fillId="0" borderId="0" applyFill="0" applyBorder="0" applyAlignment="0">
      <protection/>
    </xf>
    <xf numFmtId="223" fontId="44" fillId="0" borderId="0" applyFill="0" applyBorder="0" applyAlignment="0">
      <protection/>
    </xf>
    <xf numFmtId="211" fontId="44" fillId="0" borderId="0" applyFill="0" applyBorder="0" applyAlignment="0">
      <protection/>
    </xf>
    <xf numFmtId="0" fontId="0" fillId="0" borderId="0" applyNumberFormat="0" applyFont="0" applyFill="0" applyBorder="0" applyAlignment="0" applyProtection="0"/>
    <xf numFmtId="15" fontId="0" fillId="0" borderId="0" applyFont="0" applyFill="0" applyBorder="0" applyAlignment="0" applyProtection="0"/>
    <xf numFmtId="4" fontId="0" fillId="0" borderId="0" applyFont="0" applyFill="0" applyBorder="0" applyAlignment="0" applyProtection="0"/>
    <xf numFmtId="0" fontId="93" fillId="0" borderId="10">
      <alignment horizontal="center"/>
      <protection/>
    </xf>
    <xf numFmtId="3" fontId="0" fillId="0" borderId="0" applyFont="0" applyFill="0" applyBorder="0" applyAlignment="0" applyProtection="0"/>
    <xf numFmtId="0" fontId="0" fillId="36" borderId="0" applyNumberFormat="0" applyFont="0" applyBorder="0" applyAlignment="0" applyProtection="0"/>
    <xf numFmtId="0" fontId="94" fillId="37" borderId="14" applyNumberFormat="0" applyProtection="0">
      <alignment vertical="center"/>
    </xf>
    <xf numFmtId="0" fontId="95" fillId="37" borderId="14" applyNumberFormat="0" applyProtection="0">
      <alignment vertical="center"/>
    </xf>
    <xf numFmtId="0" fontId="96" fillId="37" borderId="14" applyNumberFormat="0" applyProtection="0">
      <alignment horizontal="left" vertical="center" indent="1"/>
    </xf>
    <xf numFmtId="0" fontId="96" fillId="38" borderId="0" applyNumberFormat="0" applyProtection="0">
      <alignment horizontal="left" vertical="center" indent="1"/>
    </xf>
    <xf numFmtId="0" fontId="96" fillId="39" borderId="14" applyNumberFormat="0" applyProtection="0">
      <alignment horizontal="right" vertical="center"/>
    </xf>
    <xf numFmtId="0" fontId="96" fillId="40" borderId="14" applyNumberFormat="0" applyProtection="0">
      <alignment horizontal="right" vertical="center"/>
    </xf>
    <xf numFmtId="0" fontId="96" fillId="41" borderId="14" applyNumberFormat="0" applyProtection="0">
      <alignment horizontal="right" vertical="center"/>
    </xf>
    <xf numFmtId="0" fontId="96" fillId="42" borderId="14" applyNumberFormat="0" applyProtection="0">
      <alignment horizontal="right" vertical="center"/>
    </xf>
    <xf numFmtId="0" fontId="96" fillId="43" borderId="14" applyNumberFormat="0" applyProtection="0">
      <alignment horizontal="right" vertical="center"/>
    </xf>
    <xf numFmtId="0" fontId="96" fillId="44" borderId="14" applyNumberFormat="0" applyProtection="0">
      <alignment horizontal="right" vertical="center"/>
    </xf>
    <xf numFmtId="0" fontId="96" fillId="45" borderId="14" applyNumberFormat="0" applyProtection="0">
      <alignment horizontal="right" vertical="center"/>
    </xf>
    <xf numFmtId="0" fontId="96" fillId="46" borderId="14" applyNumberFormat="0" applyProtection="0">
      <alignment horizontal="right" vertical="center"/>
    </xf>
    <xf numFmtId="0" fontId="96" fillId="47" borderId="14" applyNumberFormat="0" applyProtection="0">
      <alignment horizontal="right" vertical="center"/>
    </xf>
    <xf numFmtId="0" fontId="94" fillId="48" borderId="15" applyNumberFormat="0" applyProtection="0">
      <alignment horizontal="left" vertical="center" indent="1"/>
    </xf>
    <xf numFmtId="0" fontId="94" fillId="49" borderId="0" applyNumberFormat="0" applyProtection="0">
      <alignment horizontal="left" vertical="center" indent="1"/>
    </xf>
    <xf numFmtId="0" fontId="94" fillId="38" borderId="0" applyNumberFormat="0" applyProtection="0">
      <alignment horizontal="left" vertical="center" indent="1"/>
    </xf>
    <xf numFmtId="0" fontId="96" fillId="49" borderId="14" applyNumberFormat="0" applyProtection="0">
      <alignment horizontal="right" vertical="center"/>
    </xf>
    <xf numFmtId="0" fontId="72" fillId="49" borderId="0" applyNumberFormat="0" applyProtection="0">
      <alignment horizontal="left" vertical="center" indent="1"/>
    </xf>
    <xf numFmtId="0" fontId="72" fillId="38" borderId="0" applyNumberFormat="0" applyProtection="0">
      <alignment horizontal="left" vertical="center" indent="1"/>
    </xf>
    <xf numFmtId="0" fontId="96" fillId="50" borderId="14" applyNumberFormat="0" applyProtection="0">
      <alignment vertical="center"/>
    </xf>
    <xf numFmtId="0" fontId="97" fillId="50" borderId="14" applyNumberFormat="0" applyProtection="0">
      <alignment vertical="center"/>
    </xf>
    <xf numFmtId="0" fontId="94" fillId="49" borderId="16" applyNumberFormat="0" applyProtection="0">
      <alignment horizontal="left" vertical="center" indent="1"/>
    </xf>
    <xf numFmtId="0" fontId="96" fillId="50" borderId="14" applyNumberFormat="0" applyProtection="0">
      <alignment horizontal="right" vertical="center"/>
    </xf>
    <xf numFmtId="0" fontId="97" fillId="50" borderId="14" applyNumberFormat="0" applyProtection="0">
      <alignment horizontal="right" vertical="center"/>
    </xf>
    <xf numFmtId="0" fontId="94" fillId="49" borderId="14" applyNumberFormat="0" applyProtection="0">
      <alignment horizontal="left" vertical="center" indent="1"/>
    </xf>
    <xf numFmtId="0" fontId="98" fillId="32" borderId="16" applyNumberFormat="0" applyProtection="0">
      <alignment horizontal="left" vertical="center" indent="1"/>
    </xf>
    <xf numFmtId="0" fontId="99" fillId="50" borderId="14" applyNumberFormat="0" applyProtection="0">
      <alignment horizontal="right" vertical="center"/>
    </xf>
    <xf numFmtId="233" fontId="44" fillId="0" borderId="0">
      <alignment horizontal="center"/>
      <protection/>
    </xf>
    <xf numFmtId="0" fontId="72" fillId="0" borderId="0">
      <alignment vertical="top"/>
      <protection/>
    </xf>
    <xf numFmtId="172" fontId="0" fillId="0" borderId="0" applyFont="0" applyFill="0" applyBorder="0" applyAlignment="0" applyProtection="0"/>
    <xf numFmtId="0" fontId="87" fillId="0" borderId="0">
      <alignment/>
      <protection/>
    </xf>
    <xf numFmtId="238" fontId="100" fillId="0" borderId="17">
      <alignment horizontal="right" vertical="center"/>
      <protection/>
    </xf>
    <xf numFmtId="49" fontId="72" fillId="0" borderId="0" applyFill="0" applyBorder="0" applyAlignment="0">
      <protection/>
    </xf>
    <xf numFmtId="239" fontId="44" fillId="0" borderId="0" applyFill="0" applyBorder="0" applyAlignment="0">
      <protection/>
    </xf>
    <xf numFmtId="239" fontId="44" fillId="0" borderId="0" applyFill="0" applyBorder="0" applyAlignment="0">
      <protection/>
    </xf>
    <xf numFmtId="240" fontId="100" fillId="0" borderId="17">
      <alignment horizontal="center"/>
      <protection/>
    </xf>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101"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7" fillId="0" borderId="18" applyNumberFormat="0" applyFill="0" applyAlignment="0" applyProtection="0"/>
    <xf numFmtId="0" fontId="44" fillId="0" borderId="0">
      <alignment/>
      <protection/>
    </xf>
    <xf numFmtId="241" fontId="0" fillId="0" borderId="0" applyFont="0" applyFill="0" applyBorder="0" applyAlignment="0" applyProtection="0"/>
    <xf numFmtId="242" fontId="100" fillId="0" borderId="0">
      <alignment/>
      <protection/>
    </xf>
    <xf numFmtId="243" fontId="100" fillId="0" borderId="8">
      <alignment/>
      <protection/>
    </xf>
    <xf numFmtId="5" fontId="102" fillId="51" borderId="19">
      <alignment vertical="top"/>
      <protection/>
    </xf>
    <xf numFmtId="0" fontId="103" fillId="52" borderId="8">
      <alignment horizontal="left" vertical="center"/>
      <protection/>
    </xf>
    <xf numFmtId="6" fontId="104" fillId="53" borderId="19">
      <alignment/>
      <protection/>
    </xf>
    <xf numFmtId="5" fontId="83" fillId="0" borderId="19">
      <alignment horizontal="left" vertical="top"/>
      <protection/>
    </xf>
    <xf numFmtId="0" fontId="105" fillId="54" borderId="0">
      <alignment horizontal="left" vertical="center"/>
      <protection/>
    </xf>
    <xf numFmtId="5" fontId="49" fillId="0" borderId="20">
      <alignment horizontal="left" vertical="top"/>
      <protection/>
    </xf>
    <xf numFmtId="0" fontId="106" fillId="0" borderId="20">
      <alignment horizontal="left" vertical="center"/>
      <protection/>
    </xf>
    <xf numFmtId="42" fontId="0" fillId="0" borderId="0" applyFont="0" applyFill="0" applyBorder="0" applyAlignment="0" applyProtection="0"/>
    <xf numFmtId="44" fontId="0"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07"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17" fillId="0" borderId="0">
      <alignment horizontal="left"/>
      <protection/>
    </xf>
    <xf numFmtId="0" fontId="108" fillId="0" borderId="0" applyNumberFormat="0" applyFill="0" applyBorder="0" applyAlignment="0" applyProtection="0"/>
    <xf numFmtId="195" fontId="71" fillId="0" borderId="0">
      <alignment horizontal="right"/>
      <protection/>
    </xf>
    <xf numFmtId="244" fontId="45" fillId="0" borderId="0">
      <alignment/>
      <protection/>
    </xf>
    <xf numFmtId="197" fontId="33" fillId="0" borderId="0">
      <alignment/>
      <protection/>
    </xf>
    <xf numFmtId="195" fontId="64"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40" fontId="32" fillId="0" borderId="0">
      <alignment/>
      <protection/>
    </xf>
    <xf numFmtId="0" fontId="5" fillId="0" borderId="0">
      <alignment/>
      <protection/>
    </xf>
    <xf numFmtId="0" fontId="0" fillId="0" borderId="0" applyFont="0" applyFill="0" applyBorder="0" applyAlignment="0" applyProtection="0"/>
    <xf numFmtId="0" fontId="0" fillId="0" borderId="0" applyFont="0" applyFill="0" applyBorder="0" applyAlignment="0" applyProtection="0"/>
    <xf numFmtId="0" fontId="10" fillId="0" borderId="0">
      <alignment vertical="center"/>
      <protection/>
    </xf>
    <xf numFmtId="40" fontId="0" fillId="0" borderId="0" applyFont="0" applyFill="0" applyBorder="0" applyAlignment="0" applyProtection="0"/>
    <xf numFmtId="38" fontId="0" fillId="0" borderId="0" applyFont="0" applyFill="0" applyBorder="0" applyAlignment="0" applyProtection="0"/>
    <xf numFmtId="0" fontId="0" fillId="0" borderId="0" applyFont="0" applyFill="0" applyBorder="0" applyAlignment="0" applyProtection="0"/>
    <xf numFmtId="0" fontId="0" fillId="0" borderId="0" applyFont="0" applyFill="0" applyBorder="0" applyAlignment="0" applyProtection="0"/>
    <xf numFmtId="9" fontId="0" fillId="0" borderId="0" applyFont="0" applyFill="0" applyBorder="0" applyAlignment="0" applyProtection="0"/>
    <xf numFmtId="0" fontId="112" fillId="0" borderId="0">
      <alignment/>
      <protection/>
    </xf>
    <xf numFmtId="245" fontId="0" fillId="0" borderId="0" applyFont="0" applyFill="0" applyBorder="0" applyAlignment="0" applyProtection="0"/>
    <xf numFmtId="246" fontId="0" fillId="0" borderId="0" applyFont="0" applyFill="0" applyBorder="0" applyAlignment="0" applyProtection="0"/>
    <xf numFmtId="247" fontId="0" fillId="0" borderId="0" applyFont="0" applyFill="0" applyBorder="0" applyAlignment="0" applyProtection="0"/>
    <xf numFmtId="248" fontId="0" fillId="0" borderId="0" applyFont="0" applyFill="0" applyBorder="0" applyAlignment="0" applyProtection="0"/>
    <xf numFmtId="0" fontId="113" fillId="0" borderId="0">
      <alignment/>
      <protection/>
    </xf>
    <xf numFmtId="0" fontId="88" fillId="0" borderId="0">
      <alignment/>
      <protection/>
    </xf>
    <xf numFmtId="249" fontId="32" fillId="0" borderId="0">
      <alignment/>
      <protection/>
    </xf>
    <xf numFmtId="177" fontId="31" fillId="0" borderId="0" applyFill="0" applyBorder="0" applyAlignment="0" applyProtection="0"/>
    <xf numFmtId="177" fontId="31" fillId="0" borderId="0" applyFill="0" applyBorder="0" applyAlignment="0" applyProtection="0"/>
    <xf numFmtId="177" fontId="31" fillId="0" borderId="0" applyFill="0" applyBorder="0" applyAlignment="0" applyProtection="0"/>
    <xf numFmtId="177" fontId="31" fillId="0" borderId="0" applyFill="0" applyBorder="0" applyAlignment="0" applyProtection="0"/>
    <xf numFmtId="40" fontId="44" fillId="0" borderId="0">
      <alignment horizontal="right"/>
      <protection/>
    </xf>
    <xf numFmtId="177" fontId="31" fillId="0" borderId="0" applyFill="0" applyBorder="0" applyAlignment="0" applyProtection="0"/>
    <xf numFmtId="177" fontId="31" fillId="0" borderId="0" applyFill="0" applyBorder="0" applyAlignment="0" applyProtection="0"/>
    <xf numFmtId="165" fontId="0" fillId="0" borderId="0" applyFont="0" applyFill="0" applyBorder="0" applyAlignment="0" applyProtection="0"/>
    <xf numFmtId="166" fontId="0" fillId="0" borderId="0" applyFont="0" applyFill="0" applyBorder="0" applyAlignment="0" applyProtection="0"/>
    <xf numFmtId="0" fontId="41" fillId="0" borderId="0">
      <alignment/>
      <protection/>
    </xf>
    <xf numFmtId="0" fontId="33" fillId="0" borderId="0">
      <alignment/>
      <protection/>
    </xf>
    <xf numFmtId="203" fontId="0" fillId="0" borderId="0" applyFont="0" applyFill="0" applyBorder="0" applyAlignment="0" applyProtection="0"/>
    <xf numFmtId="42" fontId="0" fillId="0" borderId="0" applyFont="0" applyFill="0" applyBorder="0" applyAlignment="0" applyProtection="0"/>
    <xf numFmtId="250" fontId="0" fillId="0" borderId="0" applyFont="0" applyFill="0" applyBorder="0" applyAlignment="0" applyProtection="0"/>
    <xf numFmtId="43" fontId="0" fillId="0" borderId="0" applyFont="0" applyFill="0" applyBorder="0" applyAlignment="0" applyProtection="0"/>
    <xf numFmtId="0" fontId="2" fillId="0" borderId="0">
      <alignment/>
      <protection/>
    </xf>
    <xf numFmtId="9" fontId="0" fillId="0" borderId="0" applyFont="0" applyFill="0" applyBorder="0" applyAlignment="0" applyProtection="0"/>
    <xf numFmtId="166" fontId="0" fillId="0" borderId="0" applyFont="0" applyFill="0" applyBorder="0" applyAlignment="0" applyProtection="0"/>
    <xf numFmtId="43" fontId="0" fillId="0" borderId="0" applyFont="0" applyFill="0" applyBorder="0" applyAlignment="0" applyProtection="0"/>
    <xf numFmtId="0" fontId="2" fillId="0" borderId="0">
      <alignment/>
      <protection/>
    </xf>
    <xf numFmtId="9" fontId="0" fillId="0" borderId="0" applyFont="0" applyFill="0" applyBorder="0" applyAlignment="0" applyProtection="0"/>
    <xf numFmtId="166" fontId="0" fillId="0" borderId="0" applyFont="0" applyFill="0" applyBorder="0" applyAlignment="0" applyProtection="0"/>
    <xf numFmtId="169" fontId="0" fillId="0" borderId="0" applyFont="0" applyFill="0" applyBorder="0" applyAlignment="0" applyProtection="0"/>
    <xf numFmtId="0" fontId="2" fillId="0" borderId="0">
      <alignment/>
      <protection/>
    </xf>
    <xf numFmtId="172" fontId="2" fillId="0" borderId="0">
      <alignment/>
      <protection/>
    </xf>
    <xf numFmtId="169" fontId="0" fillId="0" borderId="0" applyFont="0" applyFill="0" applyBorder="0" applyAlignment="0" applyProtection="0"/>
    <xf numFmtId="172" fontId="0" fillId="0" borderId="0" applyFont="0" applyFill="0" applyBorder="0" applyAlignment="0" applyProtection="0"/>
    <xf numFmtId="169" fontId="0" fillId="0" borderId="0" applyFont="0" applyFill="0" applyBorder="0" applyAlignment="0" applyProtection="0"/>
    <xf numFmtId="171"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2" fontId="0" fillId="0" borderId="0" applyFont="0" applyFill="0" applyBorder="0" applyAlignment="0" applyProtection="0"/>
    <xf numFmtId="171" fontId="2" fillId="0" borderId="0">
      <alignment/>
      <protection/>
    </xf>
    <xf numFmtId="0" fontId="2" fillId="0" borderId="0">
      <alignment/>
      <protection/>
    </xf>
    <xf numFmtId="171" fontId="2" fillId="0" borderId="0">
      <alignment/>
      <protection/>
    </xf>
    <xf numFmtId="171" fontId="2" fillId="0" borderId="0">
      <alignment/>
      <protection/>
    </xf>
    <xf numFmtId="171" fontId="2" fillId="0" borderId="0">
      <alignment/>
      <protection/>
    </xf>
    <xf numFmtId="9"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2" fillId="0" borderId="0">
      <alignment/>
      <protection/>
    </xf>
    <xf numFmtId="9" fontId="0" fillId="0" borderId="0" applyFont="0" applyFill="0" applyBorder="0" applyAlignment="0" applyProtection="0"/>
    <xf numFmtId="166" fontId="0" fillId="0" borderId="0" applyFont="0" applyFill="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43" fontId="0" fillId="0" borderId="0" applyFont="0" applyFill="0" applyBorder="0" applyAlignment="0" applyProtection="0"/>
    <xf numFmtId="0" fontId="2" fillId="0" borderId="0">
      <alignment/>
      <protection/>
    </xf>
    <xf numFmtId="0" fontId="2" fillId="0" borderId="0">
      <alignment/>
      <protection/>
    </xf>
    <xf numFmtId="0" fontId="2" fillId="0" borderId="0">
      <alignment/>
      <protection/>
    </xf>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0" fontId="0" fillId="35" borderId="12" applyNumberFormat="0" applyFont="0" applyAlignment="0" applyProtection="0"/>
    <xf numFmtId="43" fontId="0" fillId="0" borderId="0" applyFont="0" applyFill="0" applyBorder="0" applyAlignment="0" applyProtection="0"/>
    <xf numFmtId="0" fontId="2" fillId="0" borderId="0">
      <alignment/>
      <protection/>
    </xf>
    <xf numFmtId="9" fontId="0" fillId="0" borderId="0" applyFont="0" applyFill="0" applyBorder="0" applyAlignment="0" applyProtection="0"/>
    <xf numFmtId="166" fontId="0" fillId="0" borderId="0" applyFont="0" applyFill="0" applyBorder="0" applyAlignment="0" applyProtection="0"/>
    <xf numFmtId="43" fontId="0" fillId="0" borderId="0" applyFont="0" applyFill="0" applyBorder="0" applyAlignment="0" applyProtection="0"/>
    <xf numFmtId="0" fontId="2" fillId="0" borderId="0">
      <alignment/>
      <protection/>
    </xf>
    <xf numFmtId="9" fontId="0" fillId="0" borderId="0" applyFont="0" applyFill="0" applyBorder="0" applyAlignment="0" applyProtection="0"/>
    <xf numFmtId="166" fontId="0" fillId="0" borderId="0" applyFont="0" applyFill="0" applyBorder="0" applyAlignment="0" applyProtection="0"/>
    <xf numFmtId="0" fontId="2" fillId="0" borderId="0">
      <alignment/>
      <protection/>
    </xf>
  </cellStyleXfs>
  <cellXfs count="559">
    <xf numFmtId="0" fontId="0" fillId="0" borderId="0" xfId="0"/>
    <xf numFmtId="170" fontId="17" fillId="55" borderId="8" xfId="24" applyNumberFormat="1" applyFont="1" applyFill="1" applyBorder="1" applyAlignment="1" applyProtection="1">
      <alignment vertical="center"/>
      <protection hidden="1"/>
    </xf>
    <xf numFmtId="176" fontId="16" fillId="55" borderId="8" xfId="24" applyNumberFormat="1" applyFont="1" applyFill="1" applyBorder="1" applyAlignment="1" applyProtection="1">
      <alignment vertical="center"/>
      <protection hidden="1"/>
    </xf>
    <xf numFmtId="176" fontId="12" fillId="0" borderId="21" xfId="24" applyNumberFormat="1" applyFont="1" applyFill="1" applyBorder="1" applyAlignment="1" applyProtection="1">
      <alignment vertical="center"/>
      <protection hidden="1"/>
    </xf>
    <xf numFmtId="176" fontId="12" fillId="0" borderId="22" xfId="24" applyNumberFormat="1" applyFont="1" applyFill="1" applyBorder="1" applyAlignment="1" applyProtection="1">
      <alignment vertical="center"/>
      <protection hidden="1"/>
    </xf>
    <xf numFmtId="172" fontId="5" fillId="0" borderId="0" xfId="20" applyNumberFormat="1" applyFont="1" applyFill="1" applyBorder="1" applyAlignment="1" applyProtection="1">
      <alignment horizontal="right" vertical="center"/>
      <protection hidden="1"/>
    </xf>
    <xf numFmtId="1" fontId="5" fillId="55" borderId="8" xfId="24" applyNumberFormat="1" applyFont="1" applyFill="1" applyBorder="1" applyAlignment="1" applyProtection="1">
      <alignment vertical="center"/>
      <protection hidden="1"/>
    </xf>
    <xf numFmtId="172" fontId="14" fillId="55" borderId="8" xfId="20" applyNumberFormat="1" applyFont="1" applyFill="1" applyBorder="1" applyAlignment="1" applyProtection="1">
      <alignment vertical="center"/>
      <protection hidden="1"/>
    </xf>
    <xf numFmtId="176" fontId="5" fillId="56" borderId="11" xfId="24" applyNumberFormat="1" applyFont="1" applyFill="1" applyBorder="1" applyAlignment="1" applyProtection="1">
      <alignment vertical="center"/>
      <protection locked="0"/>
    </xf>
    <xf numFmtId="172" fontId="5" fillId="56" borderId="11" xfId="20" applyNumberFormat="1" applyFont="1" applyFill="1" applyBorder="1" applyAlignment="1" applyProtection="1">
      <alignment horizontal="right" vertical="center"/>
      <protection locked="0"/>
    </xf>
    <xf numFmtId="172" fontId="5" fillId="0" borderId="11" xfId="20" applyNumberFormat="1" applyFont="1" applyFill="1" applyBorder="1" applyAlignment="1" applyProtection="1">
      <alignment horizontal="right" vertical="center"/>
      <protection hidden="1"/>
    </xf>
    <xf numFmtId="172" fontId="5" fillId="0" borderId="11" xfId="20" applyNumberFormat="1" applyFont="1" applyFill="1" applyBorder="1" applyAlignment="1" applyProtection="1">
      <alignment horizontal="left" vertical="center" wrapText="1"/>
      <protection locked="0"/>
    </xf>
    <xf numFmtId="176" fontId="5" fillId="56" borderId="21" xfId="24" applyNumberFormat="1" applyFont="1" applyFill="1" applyBorder="1" applyAlignment="1" applyProtection="1">
      <alignment vertical="center"/>
      <protection locked="0"/>
    </xf>
    <xf numFmtId="172" fontId="5" fillId="0" borderId="21" xfId="20" applyNumberFormat="1" applyFont="1" applyFill="1" applyBorder="1" applyAlignment="1" applyProtection="1">
      <alignment horizontal="right" vertical="center"/>
      <protection locked="0"/>
    </xf>
    <xf numFmtId="172" fontId="5" fillId="56" borderId="21" xfId="20" applyNumberFormat="1" applyFont="1" applyFill="1" applyBorder="1" applyAlignment="1" applyProtection="1">
      <alignment horizontal="right" vertical="center"/>
      <protection locked="0"/>
    </xf>
    <xf numFmtId="172" fontId="5" fillId="0" borderId="21" xfId="20" applyNumberFormat="1" applyFont="1" applyFill="1" applyBorder="1" applyAlignment="1" applyProtection="1">
      <alignment horizontal="right" vertical="center"/>
      <protection hidden="1"/>
    </xf>
    <xf numFmtId="172" fontId="5" fillId="0" borderId="21" xfId="20" applyNumberFormat="1" applyFont="1" applyFill="1" applyBorder="1" applyAlignment="1" applyProtection="1">
      <alignment horizontal="left" vertical="center" wrapText="1"/>
      <protection locked="0"/>
    </xf>
    <xf numFmtId="176" fontId="5" fillId="56" borderId="22" xfId="24" applyNumberFormat="1" applyFont="1" applyFill="1" applyBorder="1" applyAlignment="1" applyProtection="1">
      <alignment vertical="center"/>
      <protection locked="0"/>
    </xf>
    <xf numFmtId="172" fontId="5" fillId="56" borderId="22" xfId="20" applyNumberFormat="1" applyFont="1" applyFill="1" applyBorder="1" applyAlignment="1" applyProtection="1">
      <alignment horizontal="right" vertical="center"/>
      <protection locked="0"/>
    </xf>
    <xf numFmtId="172" fontId="5" fillId="0" borderId="22" xfId="20" applyNumberFormat="1" applyFont="1" applyFill="1" applyBorder="1" applyAlignment="1" applyProtection="1">
      <alignment horizontal="right" vertical="center"/>
      <protection hidden="1"/>
    </xf>
    <xf numFmtId="176" fontId="12" fillId="0" borderId="11" xfId="24" applyNumberFormat="1" applyFont="1" applyFill="1" applyBorder="1" applyAlignment="1" applyProtection="1">
      <alignment vertical="center"/>
      <protection hidden="1"/>
    </xf>
    <xf numFmtId="172" fontId="5" fillId="0" borderId="22" xfId="20" applyNumberFormat="1" applyFont="1" applyFill="1" applyBorder="1" applyAlignment="1" applyProtection="1">
      <alignment horizontal="left" vertical="center" wrapText="1"/>
      <protection locked="0"/>
    </xf>
    <xf numFmtId="0" fontId="0" fillId="0" borderId="0" xfId="0" applyAlignment="1">
      <alignment horizontal="right"/>
    </xf>
    <xf numFmtId="10" fontId="0" fillId="56" borderId="23" xfId="21" applyNumberFormat="1" applyFont="1" applyFill="1" applyBorder="1"/>
    <xf numFmtId="0" fontId="0" fillId="0" borderId="0" xfId="0" applyBorder="1"/>
    <xf numFmtId="0" fontId="12" fillId="0" borderId="0" xfId="0" applyFont="1" applyBorder="1"/>
    <xf numFmtId="0" fontId="13" fillId="0" borderId="0" xfId="2992" applyFont="1">
      <alignment/>
      <protection/>
    </xf>
    <xf numFmtId="0" fontId="12" fillId="0" borderId="0" xfId="2992" applyFont="1">
      <alignment/>
      <protection/>
    </xf>
    <xf numFmtId="14" fontId="12" fillId="0" borderId="0" xfId="2991" applyNumberFormat="1" applyFont="1" applyAlignment="1">
      <alignment horizontal="right"/>
    </xf>
    <xf numFmtId="0" fontId="12" fillId="56" borderId="0" xfId="2992" applyFont="1" applyFill="1">
      <alignment/>
      <protection/>
    </xf>
    <xf numFmtId="0" fontId="13" fillId="0" borderId="0" xfId="2992" applyFont="1">
      <alignment/>
      <protection/>
    </xf>
    <xf numFmtId="0" fontId="12" fillId="0" borderId="0" xfId="2992" applyFont="1" applyFill="1">
      <alignment/>
      <protection/>
    </xf>
    <xf numFmtId="172" fontId="12" fillId="0" borderId="0" xfId="2991" applyNumberFormat="1" applyFont="1"/>
    <xf numFmtId="172" fontId="12" fillId="0" borderId="0" xfId="20" applyNumberFormat="1" applyFont="1"/>
    <xf numFmtId="0" fontId="12" fillId="0" borderId="0" xfId="2992" applyFont="1" applyBorder="1">
      <alignment/>
      <protection/>
    </xf>
    <xf numFmtId="172" fontId="12" fillId="0" borderId="0" xfId="2991" applyNumberFormat="1" applyFont="1" applyBorder="1"/>
    <xf numFmtId="0" fontId="14" fillId="0" borderId="0" xfId="2992" applyFont="1" applyBorder="1">
      <alignment/>
      <protection/>
    </xf>
    <xf numFmtId="0" fontId="5" fillId="0" borderId="0" xfId="2992" applyFont="1" applyBorder="1">
      <alignment/>
      <protection/>
    </xf>
    <xf numFmtId="172" fontId="17" fillId="0" borderId="0" xfId="2991" applyNumberFormat="1" applyFont="1" applyBorder="1" applyAlignment="1">
      <alignment horizontal="center"/>
    </xf>
    <xf numFmtId="172" fontId="17" fillId="0" borderId="0" xfId="2991" applyNumberFormat="1" applyFont="1" applyFill="1" applyBorder="1" applyAlignment="1">
      <alignment horizontal="center"/>
    </xf>
    <xf numFmtId="0" fontId="17" fillId="0" borderId="0" xfId="2992" applyFont="1" applyFill="1" applyBorder="1" applyAlignment="1">
      <alignment horizontal="center"/>
      <protection/>
    </xf>
    <xf numFmtId="172" fontId="5" fillId="0" borderId="0" xfId="2991" applyNumberFormat="1" applyFont="1" applyBorder="1" applyAlignment="1">
      <alignment horizontal="left"/>
    </xf>
    <xf numFmtId="10" fontId="5" fillId="0" borderId="0" xfId="21" applyNumberFormat="1" applyFont="1" applyFill="1" applyBorder="1"/>
    <xf numFmtId="14" fontId="12" fillId="0" borderId="0" xfId="2992" applyNumberFormat="1" applyFont="1">
      <alignment/>
      <protection/>
    </xf>
    <xf numFmtId="10" fontId="5" fillId="0" borderId="0" xfId="21" applyNumberFormat="1" applyFont="1" applyFill="1" applyBorder="1" quotePrefix="1"/>
    <xf numFmtId="0" fontId="15" fillId="0" borderId="0" xfId="2992" applyFont="1">
      <alignment/>
      <protection/>
    </xf>
    <xf numFmtId="172" fontId="15" fillId="0" borderId="0" xfId="2991" applyNumberFormat="1" applyFont="1"/>
    <xf numFmtId="0" fontId="13" fillId="0" borderId="8" xfId="0" applyFont="1" applyFill="1" applyBorder="1" applyAlignment="1">
      <alignment vertical="center"/>
    </xf>
    <xf numFmtId="0" fontId="13" fillId="0" borderId="8" xfId="0" applyFont="1" applyFill="1" applyBorder="1" applyAlignment="1">
      <alignment horizontal="center" vertical="center"/>
    </xf>
    <xf numFmtId="0" fontId="12" fillId="0" borderId="8" xfId="0" applyFont="1" applyFill="1" applyBorder="1"/>
    <xf numFmtId="0" fontId="12" fillId="0" borderId="0" xfId="0" applyFont="1" applyFill="1" applyAlignment="1">
      <alignment horizontal="right"/>
    </xf>
    <xf numFmtId="0" fontId="16" fillId="0" borderId="0" xfId="0" applyFont="1" applyBorder="1"/>
    <xf numFmtId="172" fontId="115" fillId="21" borderId="0" xfId="2991" applyNumberFormat="1" applyFont="1" applyFill="1" applyAlignment="1">
      <alignment horizontal="center" vertical="center" wrapText="1"/>
    </xf>
    <xf numFmtId="43" fontId="115" fillId="21" borderId="0" xfId="2991" applyFont="1" applyFill="1" applyAlignment="1">
      <alignment horizontal="center" vertical="center" wrapText="1"/>
    </xf>
    <xf numFmtId="253" fontId="115" fillId="21" borderId="0" xfId="2991" applyNumberFormat="1" applyFont="1" applyFill="1" applyAlignment="1">
      <alignment horizontal="center" vertical="center" wrapText="1"/>
    </xf>
    <xf numFmtId="0" fontId="12" fillId="0" borderId="0" xfId="2992" applyFont="1" applyAlignment="1">
      <alignment horizontal="center" vertical="center"/>
      <protection/>
    </xf>
    <xf numFmtId="172" fontId="12" fillId="0" borderId="0" xfId="0" applyNumberFormat="1" applyFont="1" applyBorder="1"/>
    <xf numFmtId="9" fontId="12" fillId="0" borderId="0" xfId="2992" applyNumberFormat="1" applyFont="1" applyFill="1">
      <alignment/>
      <protection/>
    </xf>
    <xf numFmtId="172" fontId="12" fillId="56" borderId="0" xfId="20" applyNumberFormat="1" applyFont="1" applyFill="1"/>
    <xf numFmtId="14" fontId="12" fillId="56" borderId="0" xfId="2992" applyNumberFormat="1" applyFont="1" applyFill="1">
      <alignment/>
      <protection/>
    </xf>
    <xf numFmtId="14" fontId="12" fillId="0" borderId="0" xfId="38" applyNumberFormat="1" applyFont="1" applyFill="1" applyBorder="1"/>
    <xf numFmtId="1" fontId="12" fillId="0" borderId="0" xfId="2992" applyNumberFormat="1" applyFont="1">
      <alignment/>
      <protection/>
    </xf>
    <xf numFmtId="252" fontId="12" fillId="0" borderId="0" xfId="2993" applyNumberFormat="1" applyFont="1" applyFill="1" applyBorder="1"/>
    <xf numFmtId="172" fontId="12" fillId="0" borderId="0" xfId="2991" applyNumberFormat="1" applyFont="1" applyFill="1"/>
    <xf numFmtId="3" fontId="13" fillId="0" borderId="0" xfId="2992" applyNumberFormat="1" applyFont="1">
      <alignment/>
      <protection/>
    </xf>
    <xf numFmtId="14" fontId="13" fillId="0" borderId="0" xfId="2992" applyNumberFormat="1" applyFont="1">
      <alignment/>
      <protection/>
    </xf>
    <xf numFmtId="10" fontId="13" fillId="0" borderId="0" xfId="2993" applyNumberFormat="1" applyFont="1" applyFill="1" applyBorder="1"/>
    <xf numFmtId="172" fontId="13" fillId="0" borderId="0" xfId="2993" applyNumberFormat="1" applyFont="1" applyFill="1" applyBorder="1"/>
    <xf numFmtId="172" fontId="13" fillId="0" borderId="0" xfId="2991" applyNumberFormat="1" applyFont="1" applyFill="1"/>
    <xf numFmtId="10" fontId="12" fillId="56" borderId="8" xfId="0" applyNumberFormat="1" applyFont="1" applyFill="1" applyBorder="1"/>
    <xf numFmtId="0" fontId="14" fillId="0" borderId="0" xfId="2992" applyFont="1">
      <alignment/>
      <protection/>
    </xf>
    <xf numFmtId="2" fontId="12" fillId="0" borderId="0" xfId="2992" applyNumberFormat="1" applyFont="1">
      <alignment/>
      <protection/>
    </xf>
    <xf numFmtId="172" fontId="12" fillId="0" borderId="0" xfId="20" applyNumberFormat="1" applyFont="1" applyFill="1"/>
    <xf numFmtId="14" fontId="12" fillId="0" borderId="0" xfId="2992" applyNumberFormat="1" applyFont="1" applyFill="1">
      <alignment/>
      <protection/>
    </xf>
    <xf numFmtId="9" fontId="13" fillId="0" borderId="0" xfId="2992" applyNumberFormat="1" applyFont="1" applyFill="1">
      <alignment/>
      <protection/>
    </xf>
    <xf numFmtId="172" fontId="13" fillId="0" borderId="0" xfId="20" applyNumberFormat="1" applyFont="1" applyFill="1"/>
    <xf numFmtId="0" fontId="12" fillId="0" borderId="0" xfId="2988" applyFont="1">
      <alignment/>
      <protection/>
    </xf>
    <xf numFmtId="0" fontId="13" fillId="0" borderId="0" xfId="2988" applyFont="1" applyFill="1">
      <alignment/>
      <protection/>
    </xf>
    <xf numFmtId="172" fontId="12" fillId="0" borderId="0" xfId="2987" applyNumberFormat="1" applyFont="1" applyFill="1"/>
    <xf numFmtId="0" fontId="12" fillId="0" borderId="0" xfId="2988" applyFont="1" applyFill="1">
      <alignment/>
      <protection/>
    </xf>
    <xf numFmtId="172" fontId="12" fillId="0" borderId="0" xfId="0" applyNumberFormat="1" applyFont="1" applyFill="1" applyProtection="1">
      <protection/>
    </xf>
    <xf numFmtId="252" fontId="12" fillId="56" borderId="8" xfId="0" applyNumberFormat="1" applyFont="1" applyFill="1" applyBorder="1"/>
    <xf numFmtId="10" fontId="5" fillId="56" borderId="8" xfId="0" applyNumberFormat="1" applyFont="1" applyFill="1" applyBorder="1"/>
    <xf numFmtId="10" fontId="12" fillId="0" borderId="0" xfId="21" applyNumberFormat="1" applyFont="1" applyFill="1" applyBorder="1" applyProtection="1">
      <protection locked="0"/>
    </xf>
    <xf numFmtId="172" fontId="12" fillId="0" borderId="0" xfId="2991" applyNumberFormat="1" applyFont="1" applyFill="1" applyBorder="1"/>
    <xf numFmtId="253" fontId="115" fillId="0" borderId="0" xfId="2991" applyNumberFormat="1" applyFont="1" applyFill="1" applyAlignment="1">
      <alignment horizontal="center" vertical="center" wrapText="1"/>
    </xf>
    <xf numFmtId="0" fontId="13" fillId="56" borderId="23" xfId="22" applyFont="1" applyFill="1" applyBorder="1" applyAlignment="1" applyProtection="1">
      <alignment horizontal="center" vertical="center"/>
      <protection locked="0"/>
    </xf>
    <xf numFmtId="0" fontId="12" fillId="0" borderId="0" xfId="0" applyFont="1" applyFill="1" applyBorder="1"/>
    <xf numFmtId="0" fontId="12" fillId="0" borderId="0" xfId="2992" applyFont="1" applyFill="1" applyBorder="1">
      <alignment/>
      <protection/>
    </xf>
    <xf numFmtId="172" fontId="12" fillId="0" borderId="0" xfId="0" applyNumberFormat="1" applyFont="1" applyFill="1" applyBorder="1" applyProtection="1">
      <protection/>
    </xf>
    <xf numFmtId="0" fontId="12" fillId="0" borderId="0" xfId="0" applyFont="1" applyFill="1" applyBorder="1" applyAlignment="1">
      <alignment horizontal="right"/>
    </xf>
    <xf numFmtId="0" fontId="13" fillId="0" borderId="0" xfId="0" applyFont="1" applyFill="1" applyBorder="1" applyAlignment="1">
      <alignment vertical="center"/>
    </xf>
    <xf numFmtId="0" fontId="13" fillId="0" borderId="0" xfId="0" applyFont="1" applyFill="1" applyBorder="1" applyAlignment="1">
      <alignment horizontal="center" vertical="center"/>
    </xf>
    <xf numFmtId="10" fontId="12" fillId="0" borderId="0" xfId="0" applyNumberFormat="1" applyFont="1" applyFill="1" applyBorder="1"/>
    <xf numFmtId="252" fontId="12" fillId="0" borderId="0" xfId="0" applyNumberFormat="1" applyFont="1" applyFill="1" applyBorder="1"/>
    <xf numFmtId="255" fontId="12" fillId="56" borderId="8" xfId="0" applyNumberFormat="1" applyFont="1" applyFill="1" applyBorder="1"/>
    <xf numFmtId="255" fontId="12" fillId="0" borderId="0" xfId="2992" applyNumberFormat="1" applyFont="1" applyFill="1" applyBorder="1">
      <alignment/>
      <protection/>
    </xf>
    <xf numFmtId="255" fontId="12" fillId="0" borderId="0" xfId="0" applyNumberFormat="1" applyFont="1" applyFill="1" applyBorder="1" applyProtection="1">
      <protection/>
    </xf>
    <xf numFmtId="255" fontId="13" fillId="0" borderId="0" xfId="0" applyNumberFormat="1" applyFont="1" applyFill="1" applyBorder="1" applyAlignment="1">
      <alignment horizontal="center" vertical="center"/>
    </xf>
    <xf numFmtId="255" fontId="12" fillId="0" borderId="0" xfId="0" applyNumberFormat="1" applyFont="1" applyFill="1" applyBorder="1"/>
    <xf numFmtId="255" fontId="12" fillId="0" borderId="0" xfId="2991" applyNumberFormat="1" applyFont="1" applyFill="1" applyBorder="1"/>
    <xf numFmtId="255" fontId="12" fillId="0" borderId="0" xfId="2988" applyNumberFormat="1" applyFont="1">
      <alignment/>
      <protection/>
    </xf>
    <xf numFmtId="255" fontId="12" fillId="0" borderId="0" xfId="0" applyNumberFormat="1" applyFont="1" applyFill="1" applyProtection="1">
      <protection/>
    </xf>
    <xf numFmtId="255" fontId="13" fillId="0" borderId="8" xfId="0" applyNumberFormat="1" applyFont="1" applyFill="1" applyBorder="1" applyAlignment="1">
      <alignment horizontal="center" vertical="center"/>
    </xf>
    <xf numFmtId="255" fontId="12" fillId="0" borderId="8" xfId="0" applyNumberFormat="1" applyFont="1" applyFill="1" applyBorder="1"/>
    <xf numFmtId="255" fontId="12" fillId="0" borderId="0" xfId="2992" applyNumberFormat="1" applyFont="1" applyFill="1">
      <alignment/>
      <protection/>
    </xf>
    <xf numFmtId="255" fontId="12" fillId="0" borderId="0" xfId="2992" applyNumberFormat="1" applyFont="1">
      <alignment/>
      <protection/>
    </xf>
    <xf numFmtId="14" fontId="13" fillId="0" borderId="0" xfId="2988" applyNumberFormat="1" applyFont="1">
      <alignment/>
      <protection/>
    </xf>
    <xf numFmtId="14" fontId="13" fillId="0" borderId="0" xfId="2988" applyNumberFormat="1" applyFont="1" applyFill="1">
      <alignment/>
      <protection/>
    </xf>
    <xf numFmtId="14" fontId="13" fillId="0" borderId="0" xfId="2991" applyNumberFormat="1" applyFont="1" applyAlignment="1">
      <alignment horizontal="right"/>
    </xf>
    <xf numFmtId="256" fontId="0" fillId="57" borderId="0" xfId="20" applyNumberFormat="1" applyFont="1" applyFill="1" applyAlignment="1">
      <alignment horizontal="center"/>
    </xf>
    <xf numFmtId="0" fontId="116" fillId="0" borderId="0" xfId="0" applyFont="1"/>
    <xf numFmtId="0" fontId="117" fillId="0" borderId="0" xfId="26" applyFont="1" applyAlignment="1" applyProtection="1">
      <alignment vertical="center"/>
      <protection locked="0"/>
    </xf>
    <xf numFmtId="0" fontId="117" fillId="0" borderId="0" xfId="26" applyFont="1" applyAlignment="1" applyProtection="1">
      <alignment/>
      <protection locked="0"/>
    </xf>
    <xf numFmtId="0" fontId="0" fillId="0" borderId="0" xfId="26" applyFont="1" applyProtection="1">
      <alignment/>
      <protection hidden="1"/>
    </xf>
    <xf numFmtId="0" fontId="118" fillId="57" borderId="0" xfId="26" applyFont="1" applyFill="1" applyBorder="1" applyAlignment="1" applyProtection="1">
      <alignment vertical="center" wrapText="1"/>
      <protection hidden="1"/>
    </xf>
    <xf numFmtId="14" fontId="0" fillId="0" borderId="0" xfId="25" applyNumberFormat="1" applyFont="1" applyProtection="1">
      <protection hidden="1"/>
    </xf>
    <xf numFmtId="14" fontId="0" fillId="0" borderId="0" xfId="26" applyNumberFormat="1" applyFont="1" applyProtection="1">
      <alignment/>
      <protection hidden="1"/>
    </xf>
    <xf numFmtId="0" fontId="117" fillId="56" borderId="0" xfId="2992" applyFont="1" applyFill="1">
      <alignment/>
      <protection/>
    </xf>
    <xf numFmtId="0" fontId="119" fillId="56" borderId="0" xfId="0" applyFont="1" applyFill="1" applyBorder="1"/>
    <xf numFmtId="0" fontId="119" fillId="0" borderId="0" xfId="0" applyFont="1" applyFill="1" applyBorder="1"/>
    <xf numFmtId="171" fontId="0" fillId="0" borderId="0" xfId="25" applyNumberFormat="1" applyFont="1" applyProtection="1">
      <protection hidden="1"/>
    </xf>
    <xf numFmtId="0" fontId="120" fillId="57" borderId="0" xfId="26" applyFont="1" applyFill="1" applyBorder="1" applyAlignment="1" applyProtection="1">
      <alignment vertical="center" wrapText="1"/>
      <protection hidden="1"/>
    </xf>
    <xf numFmtId="0" fontId="117" fillId="0" borderId="0" xfId="26" applyFont="1" applyProtection="1">
      <alignment/>
      <protection hidden="1"/>
    </xf>
    <xf numFmtId="0" fontId="117" fillId="57" borderId="0" xfId="26" applyFont="1" applyFill="1" applyBorder="1" applyAlignment="1" applyProtection="1">
      <alignment horizontal="center" vertical="center"/>
      <protection hidden="1"/>
    </xf>
    <xf numFmtId="0" fontId="117" fillId="0" borderId="0" xfId="26" applyFont="1" applyFill="1" applyBorder="1" applyAlignment="1" applyProtection="1">
      <alignment horizontal="center" vertical="center"/>
      <protection hidden="1"/>
    </xf>
    <xf numFmtId="0" fontId="120" fillId="57" borderId="0" xfId="26" applyFont="1" applyFill="1" applyBorder="1" applyAlignment="1" applyProtection="1">
      <alignment vertical="center"/>
      <protection hidden="1"/>
    </xf>
    <xf numFmtId="0" fontId="120" fillId="55" borderId="8" xfId="26" applyFont="1" applyFill="1" applyBorder="1" applyProtection="1">
      <alignment/>
      <protection hidden="1"/>
    </xf>
    <xf numFmtId="0" fontId="120" fillId="55" borderId="8" xfId="26" applyFont="1" applyFill="1" applyBorder="1" applyAlignment="1" applyProtection="1">
      <alignment wrapText="1"/>
      <protection hidden="1"/>
    </xf>
    <xf numFmtId="0" fontId="0" fillId="0" borderId="0" xfId="26" applyFont="1" applyBorder="1" applyProtection="1">
      <alignment/>
      <protection hidden="1"/>
    </xf>
    <xf numFmtId="0" fontId="117" fillId="57" borderId="0" xfId="26" applyFont="1" applyFill="1" applyBorder="1" applyAlignment="1" applyProtection="1">
      <alignment vertical="center"/>
      <protection hidden="1"/>
    </xf>
    <xf numFmtId="0" fontId="118" fillId="57" borderId="0" xfId="26" applyFont="1" applyFill="1" applyBorder="1" applyAlignment="1" applyProtection="1">
      <alignment horizontal="right" vertical="center" wrapText="1"/>
      <protection hidden="1"/>
    </xf>
    <xf numFmtId="0" fontId="0" fillId="0" borderId="0" xfId="26" applyFont="1" applyFill="1" applyProtection="1">
      <alignment/>
      <protection hidden="1"/>
    </xf>
    <xf numFmtId="176" fontId="121" fillId="0" borderId="0" xfId="24" applyNumberFormat="1" applyFont="1" applyFill="1" applyBorder="1" applyAlignment="1" applyProtection="1">
      <alignment vertical="center"/>
      <protection locked="0"/>
    </xf>
    <xf numFmtId="0" fontId="118" fillId="0" borderId="0" xfId="26" applyFont="1" applyProtection="1">
      <alignment/>
      <protection hidden="1"/>
    </xf>
    <xf numFmtId="0" fontId="117" fillId="57" borderId="0" xfId="26" applyFont="1" applyFill="1" applyAlignment="1" applyProtection="1">
      <alignment vertical="center"/>
      <protection hidden="1"/>
    </xf>
    <xf numFmtId="0" fontId="117" fillId="0" borderId="0" xfId="22" applyFont="1" applyFill="1" applyBorder="1" applyAlignment="1" applyProtection="1">
      <alignment horizontal="center" vertical="center"/>
      <protection locked="0"/>
    </xf>
    <xf numFmtId="0" fontId="117" fillId="0" borderId="8" xfId="22" applyFont="1" applyFill="1" applyBorder="1" applyAlignment="1" applyProtection="1">
      <alignment horizontal="center" vertical="center"/>
      <protection locked="0"/>
    </xf>
    <xf numFmtId="0" fontId="0" fillId="12" borderId="0" xfId="26" applyFont="1" applyFill="1" applyProtection="1">
      <alignment/>
      <protection hidden="1"/>
    </xf>
    <xf numFmtId="14" fontId="0" fillId="56" borderId="0" xfId="26" applyNumberFormat="1" applyFont="1" applyFill="1" applyProtection="1">
      <alignment/>
      <protection hidden="1"/>
    </xf>
    <xf numFmtId="9" fontId="0" fillId="56" borderId="0" xfId="21" applyFont="1" applyFill="1" applyProtection="1">
      <protection hidden="1"/>
    </xf>
    <xf numFmtId="172" fontId="0" fillId="0" borderId="0" xfId="20" applyNumberFormat="1" applyFont="1" applyBorder="1" applyAlignment="1" applyProtection="1">
      <alignment horizontal="right"/>
      <protection hidden="1"/>
    </xf>
    <xf numFmtId="0" fontId="0" fillId="0" borderId="0" xfId="0" applyFont="1" applyFill="1" applyBorder="1"/>
    <xf numFmtId="0" fontId="0" fillId="0" borderId="17" xfId="26" applyFont="1" applyFill="1" applyBorder="1" applyAlignment="1" applyProtection="1">
      <alignment/>
      <protection hidden="1"/>
    </xf>
    <xf numFmtId="0" fontId="117" fillId="0" borderId="4" xfId="26" applyFont="1" applyFill="1" applyBorder="1" applyAlignment="1" applyProtection="1">
      <alignment vertical="center"/>
      <protection hidden="1"/>
    </xf>
    <xf numFmtId="0" fontId="0" fillId="0" borderId="4" xfId="26" applyFont="1" applyFill="1" applyBorder="1" applyAlignment="1" applyProtection="1">
      <alignment vertical="center"/>
      <protection hidden="1"/>
    </xf>
    <xf numFmtId="0" fontId="0" fillId="0" borderId="24" xfId="26" applyFont="1" applyFill="1" applyBorder="1" applyAlignment="1" applyProtection="1">
      <alignment vertical="center"/>
      <protection hidden="1"/>
    </xf>
    <xf numFmtId="0" fontId="117" fillId="56" borderId="8" xfId="22" applyFont="1" applyFill="1" applyBorder="1" applyAlignment="1" applyProtection="1">
      <alignment horizontal="center" vertical="center"/>
      <protection locked="0"/>
    </xf>
    <xf numFmtId="0" fontId="120" fillId="55" borderId="8" xfId="26" applyFont="1" applyFill="1" applyBorder="1" applyAlignment="1" applyProtection="1">
      <alignment vertical="center"/>
      <protection hidden="1"/>
    </xf>
    <xf numFmtId="0" fontId="120" fillId="55" borderId="8" xfId="26" applyFont="1" applyFill="1" applyBorder="1" applyAlignment="1" applyProtection="1">
      <alignment horizontal="left" wrapText="1"/>
      <protection hidden="1"/>
    </xf>
    <xf numFmtId="176" fontId="117" fillId="0" borderId="0" xfId="24" applyNumberFormat="1" applyFont="1" applyFill="1" applyBorder="1" applyAlignment="1" applyProtection="1">
      <alignment horizontal="right" vertical="center"/>
      <protection hidden="1"/>
    </xf>
    <xf numFmtId="0" fontId="0" fillId="0" borderId="17" xfId="26" applyFont="1" applyFill="1" applyBorder="1" applyAlignment="1" applyProtection="1">
      <alignment vertical="center"/>
      <protection hidden="1"/>
    </xf>
    <xf numFmtId="0" fontId="117" fillId="56" borderId="19" xfId="22" applyFont="1" applyFill="1" applyBorder="1" applyAlignment="1" applyProtection="1">
      <alignment horizontal="center" vertical="center"/>
      <protection locked="0"/>
    </xf>
    <xf numFmtId="9" fontId="120" fillId="0" borderId="8" xfId="26" applyNumberFormat="1" applyFont="1" applyFill="1" applyBorder="1" applyProtection="1">
      <alignment/>
      <protection hidden="1"/>
    </xf>
    <xf numFmtId="0" fontId="120" fillId="0" borderId="0" xfId="26" applyFont="1" applyFill="1" applyProtection="1">
      <alignment/>
      <protection hidden="1"/>
    </xf>
    <xf numFmtId="0" fontId="0" fillId="0" borderId="0" xfId="26" applyFont="1" applyBorder="1" applyAlignment="1" applyProtection="1">
      <alignment horizontal="right"/>
      <protection hidden="1"/>
    </xf>
    <xf numFmtId="0" fontId="117" fillId="57" borderId="11" xfId="22" applyFont="1" applyFill="1" applyBorder="1" applyAlignment="1" applyProtection="1">
      <alignment horizontal="right" vertical="center" indent="1"/>
      <protection hidden="1"/>
    </xf>
    <xf numFmtId="0" fontId="117" fillId="57" borderId="25" xfId="22" applyFont="1" applyFill="1" applyBorder="1" applyAlignment="1" applyProtection="1">
      <alignment vertical="center"/>
      <protection hidden="1"/>
    </xf>
    <xf numFmtId="0" fontId="117" fillId="57" borderId="26" xfId="22" applyFont="1" applyFill="1" applyBorder="1" applyAlignment="1" applyProtection="1">
      <alignment vertical="center"/>
      <protection hidden="1"/>
    </xf>
    <xf numFmtId="0" fontId="117" fillId="57" borderId="27" xfId="22" applyFont="1" applyFill="1" applyBorder="1" applyAlignment="1" applyProtection="1">
      <alignment vertical="center"/>
      <protection hidden="1"/>
    </xf>
    <xf numFmtId="0" fontId="117" fillId="56" borderId="11" xfId="22" applyFont="1" applyFill="1" applyBorder="1" applyAlignment="1" applyProtection="1">
      <alignment horizontal="right" vertical="center"/>
      <protection locked="0"/>
    </xf>
    <xf numFmtId="0" fontId="120" fillId="0" borderId="0" xfId="26" applyFont="1" applyProtection="1">
      <alignment/>
      <protection hidden="1"/>
    </xf>
    <xf numFmtId="252" fontId="120" fillId="0" borderId="8" xfId="26" applyNumberFormat="1" applyFont="1" applyFill="1" applyBorder="1" applyProtection="1">
      <alignment/>
      <protection hidden="1"/>
    </xf>
    <xf numFmtId="172" fontId="0" fillId="0" borderId="0" xfId="20" applyNumberFormat="1" applyFont="1" applyFill="1" applyBorder="1" applyProtection="1">
      <protection hidden="1"/>
    </xf>
    <xf numFmtId="0" fontId="117" fillId="57" borderId="21" xfId="22" applyFont="1" applyFill="1" applyBorder="1" applyAlignment="1" applyProtection="1">
      <alignment horizontal="right" vertical="center" indent="1"/>
      <protection hidden="1"/>
    </xf>
    <xf numFmtId="0" fontId="117" fillId="57" borderId="28" xfId="22" applyFont="1" applyFill="1" applyBorder="1" applyAlignment="1" applyProtection="1">
      <alignment vertical="center"/>
      <protection hidden="1"/>
    </xf>
    <xf numFmtId="0" fontId="117" fillId="57" borderId="29" xfId="22" applyFont="1" applyFill="1" applyBorder="1" applyAlignment="1" applyProtection="1">
      <alignment vertical="center"/>
      <protection hidden="1"/>
    </xf>
    <xf numFmtId="0" fontId="117" fillId="57" borderId="30" xfId="22" applyFont="1" applyFill="1" applyBorder="1" applyAlignment="1" applyProtection="1">
      <alignment vertical="center"/>
      <protection hidden="1"/>
    </xf>
    <xf numFmtId="0" fontId="117" fillId="56" borderId="21" xfId="22" applyFont="1" applyFill="1" applyBorder="1" applyAlignment="1" applyProtection="1">
      <alignment horizontal="right" vertical="center"/>
      <protection locked="0"/>
    </xf>
    <xf numFmtId="0" fontId="118" fillId="56" borderId="0" xfId="26" applyFont="1" applyFill="1" applyProtection="1">
      <alignment/>
      <protection hidden="1"/>
    </xf>
    <xf numFmtId="0" fontId="0" fillId="56" borderId="0" xfId="26" applyFont="1" applyFill="1" applyProtection="1">
      <alignment/>
      <protection hidden="1"/>
    </xf>
    <xf numFmtId="0" fontId="117" fillId="0" borderId="0" xfId="26" applyFont="1" applyFill="1" applyProtection="1">
      <alignment/>
      <protection hidden="1"/>
    </xf>
    <xf numFmtId="0" fontId="0" fillId="0" borderId="0" xfId="26" applyFont="1" applyFill="1" applyBorder="1" applyProtection="1">
      <alignment/>
      <protection hidden="1"/>
    </xf>
    <xf numFmtId="0" fontId="0" fillId="57" borderId="21" xfId="22" applyFont="1" applyFill="1" applyBorder="1" applyAlignment="1" applyProtection="1">
      <alignment vertical="center"/>
      <protection hidden="1"/>
    </xf>
    <xf numFmtId="0" fontId="123" fillId="0" borderId="0" xfId="26" applyFont="1" applyFill="1" applyProtection="1">
      <alignment/>
      <protection hidden="1"/>
    </xf>
    <xf numFmtId="172" fontId="124" fillId="57" borderId="0" xfId="20" applyNumberFormat="1" applyFont="1" applyFill="1" applyProtection="1">
      <protection hidden="1"/>
    </xf>
    <xf numFmtId="0" fontId="0" fillId="57" borderId="21" xfId="22" applyFont="1" applyFill="1" applyBorder="1" applyAlignment="1" applyProtection="1">
      <alignment horizontal="right" vertical="center" indent="1"/>
      <protection hidden="1"/>
    </xf>
    <xf numFmtId="0" fontId="0" fillId="57" borderId="28" xfId="22" applyFont="1" applyFill="1" applyBorder="1" applyAlignment="1" applyProtection="1">
      <alignment vertical="center"/>
      <protection hidden="1"/>
    </xf>
    <xf numFmtId="0" fontId="0" fillId="57" borderId="29" xfId="22" applyFont="1" applyFill="1" applyBorder="1" applyAlignment="1" applyProtection="1">
      <alignment vertical="center"/>
      <protection hidden="1"/>
    </xf>
    <xf numFmtId="0" fontId="0" fillId="57" borderId="30" xfId="22" applyFont="1" applyFill="1" applyBorder="1" applyAlignment="1" applyProtection="1">
      <alignment vertical="center"/>
      <protection hidden="1"/>
    </xf>
    <xf numFmtId="2" fontId="0" fillId="56" borderId="21" xfId="22" applyNumberFormat="1" applyFont="1" applyFill="1" applyBorder="1" applyAlignment="1" applyProtection="1">
      <alignment horizontal="right" vertical="center"/>
      <protection locked="0"/>
    </xf>
    <xf numFmtId="0" fontId="120" fillId="57" borderId="0" xfId="26" applyFont="1" applyFill="1" applyAlignment="1" applyProtection="1">
      <alignment vertical="center"/>
      <protection hidden="1"/>
    </xf>
    <xf numFmtId="172" fontId="0" fillId="0" borderId="0" xfId="20" applyNumberFormat="1" applyFont="1" applyProtection="1">
      <protection hidden="1"/>
    </xf>
    <xf numFmtId="14" fontId="0" fillId="0" borderId="0" xfId="26" applyNumberFormat="1" applyFont="1" applyFill="1" applyAlignment="1" applyProtection="1">
      <alignment horizontal="left"/>
      <protection hidden="1"/>
    </xf>
    <xf numFmtId="0" fontId="0" fillId="0" borderId="0" xfId="26" applyNumberFormat="1" applyFont="1" applyFill="1" applyAlignment="1" applyProtection="1">
      <alignment horizontal="left"/>
      <protection hidden="1"/>
    </xf>
    <xf numFmtId="172" fontId="0" fillId="0" borderId="0" xfId="26" applyNumberFormat="1" applyFont="1" applyProtection="1">
      <alignment/>
      <protection hidden="1"/>
    </xf>
    <xf numFmtId="0" fontId="125" fillId="57" borderId="21" xfId="22" applyFont="1" applyFill="1" applyBorder="1" applyAlignment="1" applyProtection="1">
      <alignment horizontal="right" vertical="center" indent="1"/>
      <protection hidden="1"/>
    </xf>
    <xf numFmtId="0" fontId="126" fillId="57" borderId="29" xfId="22" applyFont="1" applyFill="1" applyBorder="1" applyAlignment="1" applyProtection="1">
      <alignment vertical="center"/>
      <protection hidden="1"/>
    </xf>
    <xf numFmtId="0" fontId="126" fillId="57" borderId="30" xfId="22" applyFont="1" applyFill="1" applyBorder="1" applyAlignment="1" applyProtection="1">
      <alignment vertical="center"/>
      <protection hidden="1"/>
    </xf>
    <xf numFmtId="3" fontId="117" fillId="0" borderId="21" xfId="22" applyNumberFormat="1" applyFont="1" applyFill="1" applyBorder="1" applyAlignment="1" applyProtection="1">
      <alignment horizontal="right" vertical="center"/>
      <protection hidden="1"/>
    </xf>
    <xf numFmtId="0" fontId="0" fillId="57" borderId="0" xfId="26" applyFont="1" applyFill="1" applyAlignment="1" applyProtection="1">
      <alignment vertical="center"/>
      <protection hidden="1"/>
    </xf>
    <xf numFmtId="9" fontId="0" fillId="0" borderId="0" xfId="26" applyNumberFormat="1" applyFont="1" applyProtection="1">
      <alignment/>
      <protection hidden="1"/>
    </xf>
    <xf numFmtId="0" fontId="120" fillId="55" borderId="0" xfId="26" applyFont="1" applyFill="1" applyBorder="1" applyAlignment="1" applyProtection="1">
      <alignment horizontal="left" vertical="center" wrapText="1"/>
      <protection hidden="1"/>
    </xf>
    <xf numFmtId="0" fontId="118" fillId="55" borderId="0" xfId="26" applyFont="1" applyFill="1" applyBorder="1" applyAlignment="1" applyProtection="1">
      <alignment horizontal="center" vertical="center"/>
      <protection hidden="1"/>
    </xf>
    <xf numFmtId="0" fontId="126" fillId="57" borderId="21" xfId="22" applyFont="1" applyFill="1" applyBorder="1" applyAlignment="1" applyProtection="1">
      <alignment horizontal="right" vertical="center" indent="1"/>
      <protection hidden="1"/>
    </xf>
    <xf numFmtId="0" fontId="125" fillId="57" borderId="29" xfId="22" applyFont="1" applyFill="1" applyBorder="1" applyAlignment="1" applyProtection="1">
      <alignment vertical="center"/>
      <protection hidden="1"/>
    </xf>
    <xf numFmtId="0" fontId="125" fillId="57" borderId="30" xfId="22" applyFont="1" applyFill="1" applyBorder="1" applyAlignment="1" applyProtection="1">
      <alignment vertical="center"/>
      <protection hidden="1"/>
    </xf>
    <xf numFmtId="9" fontId="127" fillId="0" borderId="21" xfId="20" applyNumberFormat="1" applyFont="1" applyFill="1" applyBorder="1" applyAlignment="1" applyProtection="1">
      <alignment horizontal="right" vertical="center"/>
      <protection locked="0"/>
    </xf>
    <xf numFmtId="0" fontId="120" fillId="55" borderId="0" xfId="26" applyFont="1" applyFill="1" applyBorder="1" applyAlignment="1" applyProtection="1">
      <alignment horizontal="center" vertical="center" wrapText="1"/>
      <protection hidden="1"/>
    </xf>
    <xf numFmtId="0" fontId="120" fillId="0" borderId="0" xfId="26" applyFont="1" applyFill="1" applyBorder="1" applyProtection="1">
      <alignment/>
      <protection hidden="1"/>
    </xf>
    <xf numFmtId="0" fontId="127" fillId="57" borderId="28" xfId="22" applyFont="1" applyFill="1" applyBorder="1" applyAlignment="1" applyProtection="1">
      <alignment vertical="center"/>
      <protection hidden="1"/>
    </xf>
    <xf numFmtId="10" fontId="127" fillId="56" borderId="21" xfId="20" applyNumberFormat="1" applyFont="1" applyFill="1" applyBorder="1" applyAlignment="1" applyProtection="1">
      <alignment horizontal="right" vertical="center"/>
      <protection locked="0"/>
    </xf>
    <xf numFmtId="0" fontId="125" fillId="0" borderId="0" xfId="26" applyFont="1" applyProtection="1">
      <alignment/>
      <protection hidden="1"/>
    </xf>
    <xf numFmtId="0" fontId="118" fillId="0" borderId="0" xfId="26" applyFont="1" applyBorder="1" applyProtection="1">
      <alignment/>
      <protection hidden="1"/>
    </xf>
    <xf numFmtId="0" fontId="125" fillId="0" borderId="0" xfId="26" applyFont="1" applyBorder="1" applyProtection="1">
      <alignment/>
      <protection hidden="1"/>
    </xf>
    <xf numFmtId="10" fontId="127" fillId="57" borderId="21" xfId="20" applyNumberFormat="1" applyFont="1" applyFill="1" applyBorder="1" applyAlignment="1" applyProtection="1">
      <alignment horizontal="right" vertical="center"/>
      <protection locked="0"/>
    </xf>
    <xf numFmtId="14" fontId="125" fillId="0" borderId="0" xfId="26" applyNumberFormat="1" applyFont="1" applyProtection="1">
      <alignment/>
      <protection hidden="1"/>
    </xf>
    <xf numFmtId="0" fontId="120" fillId="57" borderId="0" xfId="26" applyFont="1" applyFill="1" applyBorder="1" applyAlignment="1" applyProtection="1">
      <alignment horizontal="left" vertical="center"/>
      <protection hidden="1"/>
    </xf>
    <xf numFmtId="0" fontId="117" fillId="0" borderId="0" xfId="0" applyFont="1" applyFill="1" applyBorder="1"/>
    <xf numFmtId="172" fontId="122" fillId="0" borderId="21" xfId="20" applyNumberFormat="1" applyFont="1" applyFill="1" applyBorder="1" applyAlignment="1" applyProtection="1">
      <alignment horizontal="right" vertical="center"/>
      <protection locked="0"/>
    </xf>
    <xf numFmtId="0" fontId="120" fillId="57" borderId="0" xfId="26" applyFont="1" applyFill="1" applyBorder="1" applyAlignment="1" applyProtection="1">
      <alignment horizontal="center" vertical="center"/>
      <protection hidden="1"/>
    </xf>
    <xf numFmtId="0" fontId="121" fillId="0" borderId="0" xfId="0" applyFont="1" applyBorder="1" applyAlignment="1" applyProtection="1">
      <alignment vertical="center" wrapText="1"/>
      <protection/>
    </xf>
    <xf numFmtId="171" fontId="121" fillId="0" borderId="21" xfId="20" applyNumberFormat="1" applyFont="1" applyFill="1" applyBorder="1" applyAlignment="1" applyProtection="1">
      <alignment horizontal="right" vertical="center"/>
      <protection locked="0"/>
    </xf>
    <xf numFmtId="172" fontId="0" fillId="57" borderId="0" xfId="20" applyNumberFormat="1" applyFont="1" applyFill="1" applyAlignment="1" applyProtection="1">
      <alignment vertical="center"/>
      <protection hidden="1"/>
    </xf>
    <xf numFmtId="0" fontId="122" fillId="57" borderId="21" xfId="22" applyFont="1" applyFill="1" applyBorder="1" applyAlignment="1" applyProtection="1">
      <alignment horizontal="right" vertical="center" indent="1"/>
      <protection hidden="1"/>
    </xf>
    <xf numFmtId="172" fontId="118" fillId="57" borderId="21" xfId="20" applyNumberFormat="1" applyFont="1" applyFill="1" applyBorder="1" applyAlignment="1" applyProtection="1">
      <alignment horizontal="right" vertical="center"/>
      <protection hidden="1"/>
    </xf>
    <xf numFmtId="0" fontId="128" fillId="57" borderId="0" xfId="26" applyFont="1" applyFill="1" applyAlignment="1" applyProtection="1">
      <alignment horizontal="left" vertical="center"/>
      <protection hidden="1"/>
    </xf>
    <xf numFmtId="0" fontId="127" fillId="57" borderId="21" xfId="22" applyFont="1" applyFill="1" applyBorder="1" applyAlignment="1" applyProtection="1">
      <alignment horizontal="right" vertical="center" indent="1"/>
      <protection hidden="1"/>
    </xf>
    <xf numFmtId="0" fontId="118" fillId="57" borderId="28" xfId="22" applyFont="1" applyFill="1" applyBorder="1" applyAlignment="1" applyProtection="1">
      <alignment vertical="center"/>
      <protection hidden="1"/>
    </xf>
    <xf numFmtId="0" fontId="127" fillId="57" borderId="29" xfId="22" applyFont="1" applyFill="1" applyBorder="1" applyAlignment="1" applyProtection="1">
      <alignment vertical="center"/>
      <protection hidden="1"/>
    </xf>
    <xf numFmtId="41" fontId="127" fillId="57" borderId="30" xfId="22" applyNumberFormat="1" applyFont="1" applyFill="1" applyBorder="1" applyAlignment="1" applyProtection="1">
      <alignment vertical="center"/>
      <protection hidden="1"/>
    </xf>
    <xf numFmtId="0" fontId="117" fillId="56" borderId="0" xfId="26" applyFont="1" applyFill="1" applyProtection="1">
      <alignment/>
      <protection hidden="1"/>
    </xf>
    <xf numFmtId="0" fontId="120" fillId="57" borderId="21" xfId="22" applyFont="1" applyFill="1" applyBorder="1" applyAlignment="1" applyProtection="1">
      <alignment horizontal="right" vertical="center" indent="1"/>
      <protection hidden="1"/>
    </xf>
    <xf numFmtId="0" fontId="129" fillId="57" borderId="28" xfId="22" applyFont="1" applyFill="1" applyBorder="1" applyAlignment="1" applyProtection="1">
      <alignment vertical="center"/>
      <protection hidden="1"/>
    </xf>
    <xf numFmtId="0" fontId="129" fillId="57" borderId="29" xfId="22" applyFont="1" applyFill="1" applyBorder="1" applyAlignment="1" applyProtection="1">
      <alignment vertical="center"/>
      <protection hidden="1"/>
    </xf>
    <xf numFmtId="0" fontId="129" fillId="57" borderId="30" xfId="22" applyFont="1" applyFill="1" applyBorder="1" applyAlignment="1" applyProtection="1">
      <alignment vertical="center"/>
      <protection hidden="1"/>
    </xf>
    <xf numFmtId="172" fontId="129" fillId="0" borderId="21" xfId="20" applyNumberFormat="1" applyFont="1" applyFill="1" applyBorder="1" applyAlignment="1" applyProtection="1">
      <alignment horizontal="right" vertical="center"/>
      <protection hidden="1"/>
    </xf>
    <xf numFmtId="172" fontId="120" fillId="0" borderId="0" xfId="20" applyNumberFormat="1" applyFont="1" applyProtection="1">
      <protection hidden="1"/>
    </xf>
    <xf numFmtId="14" fontId="121" fillId="56" borderId="8" xfId="26" applyNumberFormat="1" applyFont="1" applyFill="1" applyBorder="1" applyProtection="1">
      <alignment/>
      <protection hidden="1"/>
    </xf>
    <xf numFmtId="0" fontId="121" fillId="56" borderId="8" xfId="26" applyFont="1" applyFill="1" applyBorder="1" applyProtection="1">
      <alignment/>
      <protection hidden="1"/>
    </xf>
    <xf numFmtId="171" fontId="121" fillId="56" borderId="8" xfId="25" applyNumberFormat="1" applyFont="1" applyFill="1" applyBorder="1" applyProtection="1">
      <protection hidden="1"/>
    </xf>
    <xf numFmtId="0" fontId="121" fillId="56" borderId="8" xfId="26" applyFont="1" applyFill="1" applyBorder="1" applyAlignment="1" applyProtection="1">
      <alignment/>
      <protection hidden="1"/>
    </xf>
    <xf numFmtId="0" fontId="130" fillId="57" borderId="21" xfId="22" applyFont="1" applyFill="1" applyBorder="1" applyAlignment="1" applyProtection="1">
      <alignment horizontal="right" vertical="center" indent="1"/>
      <protection hidden="1"/>
    </xf>
    <xf numFmtId="43" fontId="0" fillId="0" borderId="0" xfId="26" applyNumberFormat="1" applyFont="1" applyProtection="1">
      <alignment/>
      <protection hidden="1"/>
    </xf>
    <xf numFmtId="14" fontId="121" fillId="0" borderId="8" xfId="26" applyNumberFormat="1" applyFont="1" applyBorder="1" applyProtection="1">
      <alignment/>
      <protection hidden="1"/>
    </xf>
    <xf numFmtId="14" fontId="0" fillId="0" borderId="8" xfId="26" applyNumberFormat="1" applyFont="1" applyBorder="1" applyProtection="1">
      <alignment/>
      <protection hidden="1"/>
    </xf>
    <xf numFmtId="0" fontId="121" fillId="0" borderId="8" xfId="26" applyFont="1" applyBorder="1" applyProtection="1">
      <alignment/>
      <protection hidden="1"/>
    </xf>
    <xf numFmtId="171" fontId="121" fillId="0" borderId="8" xfId="25" applyNumberFormat="1" applyFont="1" applyBorder="1" applyAlignment="1" applyProtection="1">
      <alignment wrapText="1"/>
      <protection hidden="1"/>
    </xf>
    <xf numFmtId="172" fontId="121" fillId="0" borderId="8" xfId="20" applyNumberFormat="1" applyFont="1" applyBorder="1" applyAlignment="1" applyProtection="1">
      <alignment/>
      <protection hidden="1"/>
    </xf>
    <xf numFmtId="0" fontId="131" fillId="57" borderId="21" xfId="22" applyFont="1" applyFill="1" applyBorder="1" applyAlignment="1" applyProtection="1">
      <alignment horizontal="right" vertical="center" indent="1"/>
      <protection hidden="1"/>
    </xf>
    <xf numFmtId="0" fontId="131" fillId="57" borderId="28" xfId="22" applyFont="1" applyFill="1" applyBorder="1" applyAlignment="1" applyProtection="1">
      <alignment vertical="center"/>
      <protection hidden="1"/>
    </xf>
    <xf numFmtId="0" fontId="127" fillId="57" borderId="30" xfId="22" applyFont="1" applyFill="1" applyBorder="1" applyAlignment="1" applyProtection="1">
      <alignment vertical="center"/>
      <protection hidden="1"/>
    </xf>
    <xf numFmtId="172" fontId="131" fillId="0" borderId="21" xfId="26" applyNumberFormat="1" applyFont="1" applyBorder="1" applyProtection="1">
      <alignment/>
      <protection hidden="1"/>
    </xf>
    <xf numFmtId="0" fontId="128" fillId="0" borderId="0" xfId="0" applyFont="1" applyBorder="1" applyProtection="1">
      <protection/>
    </xf>
    <xf numFmtId="166" fontId="0" fillId="0" borderId="0" xfId="26" applyNumberFormat="1" applyFont="1" applyProtection="1">
      <alignment/>
      <protection hidden="1"/>
    </xf>
    <xf numFmtId="171" fontId="121" fillId="0" borderId="8" xfId="25" applyNumberFormat="1" applyFont="1" applyBorder="1" applyProtection="1">
      <protection hidden="1"/>
    </xf>
    <xf numFmtId="172" fontId="0" fillId="0" borderId="0" xfId="20" applyNumberFormat="1" applyFont="1" applyBorder="1" applyProtection="1">
      <protection hidden="1"/>
    </xf>
    <xf numFmtId="0" fontId="125" fillId="57" borderId="28" xfId="22" applyFont="1" applyFill="1" applyBorder="1" applyAlignment="1" applyProtection="1">
      <alignment vertical="center"/>
      <protection hidden="1"/>
    </xf>
    <xf numFmtId="3" fontId="125" fillId="57" borderId="21" xfId="22" applyNumberFormat="1" applyFont="1" applyFill="1" applyBorder="1" applyAlignment="1" applyProtection="1">
      <alignment horizontal="right" vertical="center"/>
      <protection hidden="1"/>
    </xf>
    <xf numFmtId="168" fontId="120" fillId="0" borderId="0" xfId="0" applyNumberFormat="1" applyFont="1" applyBorder="1" applyProtection="1">
      <protection/>
    </xf>
    <xf numFmtId="3" fontId="126" fillId="57" borderId="21" xfId="22" applyNumberFormat="1" applyFont="1" applyFill="1" applyBorder="1" applyAlignment="1" applyProtection="1">
      <alignment horizontal="right" vertical="center"/>
      <protection hidden="1"/>
    </xf>
    <xf numFmtId="166" fontId="128" fillId="0" borderId="0" xfId="0" applyNumberFormat="1" applyFont="1" applyBorder="1" applyProtection="1">
      <protection/>
    </xf>
    <xf numFmtId="3" fontId="117" fillId="0" borderId="0" xfId="0" applyNumberFormat="1" applyFont="1" applyFill="1" applyBorder="1" applyAlignment="1" applyProtection="1">
      <alignment wrapText="1"/>
      <protection locked="0"/>
    </xf>
    <xf numFmtId="43" fontId="120" fillId="0" borderId="0" xfId="20" applyNumberFormat="1" applyFont="1" applyBorder="1" applyProtection="1">
      <protection/>
    </xf>
    <xf numFmtId="3" fontId="0" fillId="0" borderId="0" xfId="26" applyNumberFormat="1" applyFont="1" applyProtection="1">
      <alignment/>
      <protection hidden="1"/>
    </xf>
    <xf numFmtId="256" fontId="0" fillId="0" borderId="0" xfId="26" applyNumberFormat="1" applyFont="1" applyProtection="1">
      <alignment/>
      <protection hidden="1"/>
    </xf>
    <xf numFmtId="0" fontId="127" fillId="57" borderId="31" xfId="22" applyFont="1" applyFill="1" applyBorder="1" applyAlignment="1" applyProtection="1">
      <alignment vertical="center"/>
      <protection hidden="1"/>
    </xf>
    <xf numFmtId="0" fontId="127" fillId="57" borderId="32" xfId="22" applyFont="1" applyFill="1" applyBorder="1" applyAlignment="1" applyProtection="1">
      <alignment vertical="center"/>
      <protection hidden="1"/>
    </xf>
    <xf numFmtId="0" fontId="129" fillId="57" borderId="33" xfId="22" applyFont="1" applyFill="1" applyBorder="1" applyAlignment="1" applyProtection="1">
      <alignment horizontal="right" vertical="center" indent="1"/>
      <protection hidden="1"/>
    </xf>
    <xf numFmtId="0" fontId="117" fillId="0" borderId="0" xfId="26" applyFont="1" applyFill="1" applyBorder="1" applyProtection="1">
      <alignment/>
      <protection hidden="1"/>
    </xf>
    <xf numFmtId="14" fontId="0" fillId="0" borderId="0" xfId="25" applyNumberFormat="1" applyFont="1" applyFill="1" applyBorder="1" applyProtection="1">
      <protection hidden="1"/>
    </xf>
    <xf numFmtId="14" fontId="121" fillId="0" borderId="0" xfId="26" applyNumberFormat="1" applyFont="1" applyFill="1" applyBorder="1" applyProtection="1">
      <alignment/>
      <protection hidden="1"/>
    </xf>
    <xf numFmtId="0" fontId="121" fillId="0" borderId="0" xfId="26" applyFont="1" applyFill="1" applyBorder="1" applyProtection="1">
      <alignment/>
      <protection hidden="1"/>
    </xf>
    <xf numFmtId="171" fontId="121" fillId="0" borderId="0" xfId="25" applyNumberFormat="1" applyFont="1" applyFill="1" applyBorder="1" applyProtection="1">
      <protection hidden="1"/>
    </xf>
    <xf numFmtId="0" fontId="121" fillId="0" borderId="0" xfId="26" applyFont="1" applyFill="1" applyBorder="1" applyAlignment="1" applyProtection="1">
      <alignment/>
      <protection hidden="1"/>
    </xf>
    <xf numFmtId="0" fontId="129" fillId="57" borderId="22" xfId="22" applyFont="1" applyFill="1" applyBorder="1" applyAlignment="1" applyProtection="1">
      <alignment horizontal="right" vertical="center" indent="1"/>
      <protection hidden="1"/>
    </xf>
    <xf numFmtId="0" fontId="125" fillId="57" borderId="34" xfId="22" applyFont="1" applyFill="1" applyBorder="1" applyAlignment="1" applyProtection="1">
      <alignment vertical="center"/>
      <protection hidden="1"/>
    </xf>
    <xf numFmtId="0" fontId="127" fillId="57" borderId="35" xfId="22" applyFont="1" applyFill="1" applyBorder="1" applyAlignment="1" applyProtection="1">
      <alignment vertical="center"/>
      <protection hidden="1"/>
    </xf>
    <xf numFmtId="0" fontId="127" fillId="57" borderId="36" xfId="22" applyFont="1" applyFill="1" applyBorder="1" applyAlignment="1" applyProtection="1">
      <alignment vertical="center"/>
      <protection hidden="1"/>
    </xf>
    <xf numFmtId="3" fontId="125" fillId="57" borderId="22" xfId="22" applyNumberFormat="1" applyFont="1" applyFill="1" applyBorder="1" applyAlignment="1" applyProtection="1">
      <alignment horizontal="right" vertical="center"/>
      <protection hidden="1"/>
    </xf>
    <xf numFmtId="14" fontId="0" fillId="0" borderId="0" xfId="26" applyNumberFormat="1" applyFont="1" applyFill="1" applyBorder="1" applyProtection="1">
      <alignment/>
      <protection hidden="1"/>
    </xf>
    <xf numFmtId="171" fontId="121" fillId="0" borderId="0" xfId="25" applyNumberFormat="1" applyFont="1" applyFill="1" applyBorder="1" applyAlignment="1" applyProtection="1">
      <alignment wrapText="1"/>
      <protection hidden="1"/>
    </xf>
    <xf numFmtId="172" fontId="121" fillId="0" borderId="0" xfId="20" applyNumberFormat="1" applyFont="1" applyFill="1" applyBorder="1" applyAlignment="1" applyProtection="1">
      <alignment/>
      <protection hidden="1"/>
    </xf>
    <xf numFmtId="0" fontId="127" fillId="57" borderId="0" xfId="22" applyFont="1" applyFill="1" applyBorder="1" applyAlignment="1" applyProtection="1">
      <alignment vertical="center"/>
      <protection hidden="1"/>
    </xf>
    <xf numFmtId="0" fontId="127" fillId="57" borderId="37" xfId="22" applyFont="1" applyFill="1" applyBorder="1" applyAlignment="1" applyProtection="1">
      <alignment vertical="center"/>
      <protection hidden="1"/>
    </xf>
    <xf numFmtId="3" fontId="125" fillId="57" borderId="19" xfId="22" applyNumberFormat="1" applyFont="1" applyFill="1" applyBorder="1" applyAlignment="1" applyProtection="1">
      <alignment horizontal="right" vertical="center"/>
      <protection hidden="1"/>
    </xf>
    <xf numFmtId="176" fontId="127" fillId="57" borderId="31" xfId="22" applyNumberFormat="1" applyFont="1" applyFill="1" applyBorder="1" applyAlignment="1" applyProtection="1">
      <alignment horizontal="left" vertical="center"/>
      <protection hidden="1"/>
    </xf>
    <xf numFmtId="176" fontId="127" fillId="57" borderId="33" xfId="22" applyNumberFormat="1" applyFont="1" applyFill="1" applyBorder="1" applyAlignment="1" applyProtection="1">
      <alignment horizontal="right" vertical="center"/>
      <protection hidden="1"/>
    </xf>
    <xf numFmtId="176" fontId="127" fillId="57" borderId="35" xfId="22" applyNumberFormat="1" applyFont="1" applyFill="1" applyBorder="1" applyAlignment="1" applyProtection="1">
      <alignment horizontal="left" vertical="center"/>
      <protection hidden="1"/>
    </xf>
    <xf numFmtId="176" fontId="127" fillId="57" borderId="22" xfId="22" applyNumberFormat="1" applyFont="1" applyFill="1" applyBorder="1" applyAlignment="1" applyProtection="1">
      <alignment horizontal="right" vertical="center"/>
      <protection hidden="1"/>
    </xf>
    <xf numFmtId="172" fontId="117" fillId="0" borderId="0" xfId="20" applyNumberFormat="1" applyFont="1" applyFill="1" applyBorder="1" applyAlignment="1" applyProtection="1">
      <alignment vertical="center"/>
      <protection hidden="1"/>
    </xf>
    <xf numFmtId="176" fontId="117" fillId="0" borderId="0" xfId="24" applyNumberFormat="1" applyFont="1" applyFill="1" applyBorder="1" applyAlignment="1" applyProtection="1">
      <alignment vertical="center"/>
      <protection hidden="1"/>
    </xf>
    <xf numFmtId="172" fontId="0" fillId="0" borderId="0" xfId="26" applyNumberFormat="1" applyFont="1" applyFill="1" applyBorder="1" applyProtection="1">
      <alignment/>
      <protection hidden="1"/>
    </xf>
    <xf numFmtId="0" fontId="117" fillId="0" borderId="0" xfId="0" applyFont="1" applyFill="1" applyBorder="1" applyProtection="1">
      <protection locked="0"/>
    </xf>
    <xf numFmtId="14" fontId="0" fillId="0" borderId="0" xfId="0" applyNumberFormat="1" applyFont="1" applyFill="1" applyBorder="1" applyAlignment="1" applyProtection="1">
      <alignment horizontal="right"/>
      <protection locked="0"/>
    </xf>
    <xf numFmtId="14" fontId="0" fillId="0" borderId="0" xfId="0" applyNumberFormat="1" applyFont="1" applyFill="1" applyBorder="1" applyProtection="1">
      <protection locked="0"/>
    </xf>
    <xf numFmtId="172" fontId="0" fillId="0" borderId="0" xfId="55" applyNumberFormat="1" applyFont="1" applyFill="1" applyBorder="1" applyProtection="1">
      <protection locked="0"/>
    </xf>
    <xf numFmtId="252" fontId="0" fillId="0" borderId="0" xfId="55" applyNumberFormat="1" applyFont="1" applyFill="1" applyBorder="1" applyProtection="1">
      <protection locked="0"/>
    </xf>
    <xf numFmtId="10" fontId="0" fillId="0" borderId="0" xfId="0" applyNumberFormat="1" applyFont="1" applyFill="1" applyBorder="1" applyProtection="1">
      <protection locked="0"/>
    </xf>
    <xf numFmtId="172" fontId="121" fillId="0" borderId="0" xfId="20" applyNumberFormat="1" applyFont="1" applyFill="1" applyBorder="1" applyAlignment="1" applyProtection="1">
      <alignment wrapText="1"/>
      <protection locked="0"/>
    </xf>
    <xf numFmtId="0" fontId="129" fillId="57" borderId="0" xfId="22" applyFont="1" applyFill="1" applyBorder="1" applyAlignment="1" applyProtection="1">
      <alignment horizontal="right" vertical="center" indent="1"/>
      <protection hidden="1"/>
    </xf>
    <xf numFmtId="0" fontId="121" fillId="57" borderId="0" xfId="22" applyFont="1" applyFill="1" applyBorder="1" applyAlignment="1" applyProtection="1">
      <alignment vertical="center"/>
      <protection hidden="1"/>
    </xf>
    <xf numFmtId="41" fontId="121" fillId="57" borderId="0" xfId="20" applyNumberFormat="1" applyFont="1" applyFill="1" applyBorder="1" applyAlignment="1" applyProtection="1">
      <alignment horizontal="right" vertical="center"/>
      <protection hidden="1"/>
    </xf>
    <xf numFmtId="172" fontId="0" fillId="0" borderId="0" xfId="20" applyNumberFormat="1" applyFont="1" applyFill="1" applyBorder="1" applyAlignment="1" applyProtection="1">
      <alignment horizontal="left" vertical="center" wrapText="1"/>
      <protection hidden="1"/>
    </xf>
    <xf numFmtId="176" fontId="0" fillId="0" borderId="0" xfId="20" applyNumberFormat="1" applyFont="1" applyFill="1" applyBorder="1" applyAlignment="1" applyProtection="1">
      <alignment horizontal="left" vertical="center" wrapText="1"/>
      <protection hidden="1"/>
    </xf>
    <xf numFmtId="172" fontId="0" fillId="0" borderId="0" xfId="25" applyNumberFormat="1" applyFont="1" applyFill="1" applyBorder="1" applyProtection="1">
      <protection hidden="1"/>
    </xf>
    <xf numFmtId="172" fontId="121" fillId="0" borderId="0" xfId="20" applyNumberFormat="1" applyFont="1" applyFill="1" applyBorder="1" applyAlignment="1" applyProtection="1">
      <alignment horizontal="right" vertical="center"/>
      <protection locked="0"/>
    </xf>
    <xf numFmtId="0" fontId="117" fillId="57" borderId="0" xfId="22" applyFont="1" applyFill="1" applyAlignment="1" applyProtection="1">
      <alignment horizontal="right" vertical="center" indent="1"/>
      <protection hidden="1"/>
    </xf>
    <xf numFmtId="0" fontId="117" fillId="57" borderId="0" xfId="22" applyFont="1" applyFill="1" applyAlignment="1" applyProtection="1">
      <alignment vertical="center"/>
      <protection hidden="1"/>
    </xf>
    <xf numFmtId="0" fontId="117" fillId="57" borderId="0" xfId="26" applyFont="1" applyFill="1" applyAlignment="1" applyProtection="1">
      <alignment vertical="top"/>
      <protection hidden="1"/>
    </xf>
    <xf numFmtId="0" fontId="118" fillId="57" borderId="0" xfId="26" applyFont="1" applyFill="1" applyAlignment="1" applyProtection="1">
      <alignment horizontal="center" vertical="center" wrapText="1"/>
      <protection hidden="1"/>
    </xf>
    <xf numFmtId="0" fontId="122" fillId="14" borderId="19" xfId="24" applyFont="1" applyFill="1" applyBorder="1" applyAlignment="1" applyProtection="1">
      <alignment horizontal="center" vertical="center" wrapText="1"/>
      <protection hidden="1"/>
    </xf>
    <xf numFmtId="176" fontId="0" fillId="0" borderId="0" xfId="24" applyNumberFormat="1" applyFont="1" applyFill="1" applyBorder="1" applyAlignment="1" applyProtection="1">
      <alignment vertical="center"/>
      <protection hidden="1"/>
    </xf>
    <xf numFmtId="172" fontId="0" fillId="0" borderId="0" xfId="20" applyNumberFormat="1" applyFont="1" applyFill="1" applyProtection="1">
      <protection hidden="1"/>
    </xf>
    <xf numFmtId="0" fontId="122" fillId="0" borderId="8" xfId="24" applyFont="1" applyFill="1" applyBorder="1" applyAlignment="1" applyProtection="1">
      <alignment horizontal="left" vertical="center"/>
      <protection hidden="1"/>
    </xf>
    <xf numFmtId="176" fontId="120" fillId="56" borderId="8" xfId="24" applyNumberFormat="1" applyFont="1" applyFill="1" applyBorder="1" applyAlignment="1" applyProtection="1">
      <alignment horizontal="right" vertical="center"/>
      <protection hidden="1"/>
    </xf>
    <xf numFmtId="37" fontId="0" fillId="57" borderId="8" xfId="20" applyNumberFormat="1" applyFont="1" applyFill="1" applyBorder="1" applyAlignment="1">
      <alignment horizontal="right" vertical="center"/>
    </xf>
    <xf numFmtId="9" fontId="0" fillId="0" borderId="0" xfId="26" applyNumberFormat="1" applyFont="1" applyBorder="1" applyProtection="1">
      <alignment/>
      <protection hidden="1"/>
    </xf>
    <xf numFmtId="176" fontId="120" fillId="0" borderId="8" xfId="24" applyNumberFormat="1" applyFont="1" applyFill="1" applyBorder="1" applyAlignment="1" applyProtection="1">
      <alignment horizontal="right" vertical="center"/>
      <protection hidden="1"/>
    </xf>
    <xf numFmtId="170" fontId="121" fillId="0" borderId="8" xfId="24" applyNumberFormat="1" applyFont="1" applyFill="1" applyBorder="1" applyAlignment="1" applyProtection="1">
      <alignment vertical="center"/>
      <protection hidden="1"/>
    </xf>
    <xf numFmtId="14" fontId="0" fillId="0" borderId="0" xfId="26" applyNumberFormat="1" applyFont="1" applyAlignment="1" applyProtection="1">
      <alignment/>
      <protection hidden="1"/>
    </xf>
    <xf numFmtId="9" fontId="120" fillId="0" borderId="8" xfId="26" applyNumberFormat="1" applyFont="1" applyFill="1" applyBorder="1" applyAlignment="1" applyProtection="1">
      <alignment horizontal="center" vertical="center"/>
      <protection locked="0"/>
    </xf>
    <xf numFmtId="171" fontId="121" fillId="0" borderId="8" xfId="24" applyNumberFormat="1" applyFont="1" applyFill="1" applyBorder="1" applyAlignment="1" applyProtection="1">
      <alignment vertical="center"/>
      <protection hidden="1"/>
    </xf>
    <xf numFmtId="172" fontId="120" fillId="0" borderId="0" xfId="20" applyNumberFormat="1" applyFont="1" applyFill="1" applyProtection="1">
      <protection hidden="1"/>
    </xf>
    <xf numFmtId="0" fontId="0" fillId="0" borderId="0" xfId="26" applyFont="1" applyBorder="1" applyAlignment="1" applyProtection="1">
      <alignment wrapText="1"/>
      <protection hidden="1"/>
    </xf>
    <xf numFmtId="176" fontId="121" fillId="0" borderId="8" xfId="24" applyNumberFormat="1" applyFont="1" applyFill="1" applyBorder="1" applyAlignment="1" applyProtection="1">
      <alignment horizontal="right" vertical="center"/>
      <protection hidden="1"/>
    </xf>
    <xf numFmtId="171" fontId="120" fillId="0" borderId="8" xfId="24" applyNumberFormat="1" applyFont="1" applyFill="1" applyBorder="1" applyAlignment="1" applyProtection="1">
      <alignment vertical="center"/>
      <protection hidden="1"/>
    </xf>
    <xf numFmtId="14" fontId="0" fillId="0" borderId="0" xfId="26" applyNumberFormat="1" applyFont="1" applyFill="1" applyBorder="1" applyAlignment="1" applyProtection="1">
      <alignment/>
      <protection hidden="1"/>
    </xf>
    <xf numFmtId="0" fontId="0" fillId="0" borderId="0" xfId="26" applyFont="1" applyFill="1" applyBorder="1" applyAlignment="1" applyProtection="1">
      <alignment/>
      <protection hidden="1"/>
    </xf>
    <xf numFmtId="0" fontId="118" fillId="0" borderId="0" xfId="26" applyFont="1" applyFill="1" applyBorder="1" applyProtection="1">
      <alignment/>
      <protection hidden="1"/>
    </xf>
    <xf numFmtId="0" fontId="120" fillId="0" borderId="0" xfId="26" applyFont="1" applyFill="1" applyBorder="1" applyAlignment="1" applyProtection="1">
      <alignment horizontal="left" wrapText="1"/>
      <protection hidden="1"/>
    </xf>
    <xf numFmtId="0" fontId="122" fillId="0" borderId="0" xfId="0" applyFont="1" applyFill="1" applyBorder="1" applyAlignment="1" applyProtection="1">
      <alignment wrapText="1"/>
      <protection locked="0"/>
    </xf>
    <xf numFmtId="14" fontId="121" fillId="0" borderId="0" xfId="0" applyNumberFormat="1" applyFont="1" applyFill="1" applyBorder="1" applyAlignment="1" applyProtection="1">
      <alignment wrapText="1"/>
      <protection locked="0"/>
    </xf>
    <xf numFmtId="252" fontId="121" fillId="0" borderId="0" xfId="55" applyNumberFormat="1" applyFont="1" applyFill="1" applyBorder="1" applyAlignment="1" applyProtection="1">
      <alignment wrapText="1"/>
      <protection locked="0"/>
    </xf>
    <xf numFmtId="10" fontId="121" fillId="0" borderId="0" xfId="0" applyNumberFormat="1" applyFont="1" applyFill="1" applyBorder="1" applyAlignment="1" applyProtection="1">
      <alignment wrapText="1"/>
      <protection locked="0"/>
    </xf>
    <xf numFmtId="0" fontId="121" fillId="0" borderId="19" xfId="24" applyFont="1" applyFill="1" applyBorder="1" applyAlignment="1" applyProtection="1">
      <alignment horizontal="left" vertical="center" wrapText="1"/>
      <protection hidden="1"/>
    </xf>
    <xf numFmtId="0" fontId="121" fillId="0" borderId="8" xfId="24" applyFont="1" applyFill="1" applyBorder="1" applyAlignment="1" applyProtection="1">
      <alignment horizontal="left" vertical="center" wrapText="1"/>
      <protection hidden="1"/>
    </xf>
    <xf numFmtId="172" fontId="121" fillId="0" borderId="8" xfId="24" applyNumberFormat="1" applyFont="1" applyFill="1" applyBorder="1" applyAlignment="1" applyProtection="1">
      <alignment vertical="center"/>
      <protection hidden="1"/>
    </xf>
    <xf numFmtId="172" fontId="128" fillId="0" borderId="0" xfId="20" applyNumberFormat="1" applyFont="1" applyProtection="1">
      <protection hidden="1"/>
    </xf>
    <xf numFmtId="14" fontId="121" fillId="0" borderId="0" xfId="0" applyNumberFormat="1" applyFont="1" applyFill="1" applyBorder="1" applyAlignment="1" applyProtection="1">
      <alignment horizontal="right" wrapText="1"/>
      <protection locked="0"/>
    </xf>
    <xf numFmtId="9" fontId="118" fillId="0" borderId="8" xfId="24" applyNumberFormat="1" applyFont="1" applyFill="1" applyBorder="1" applyAlignment="1" applyProtection="1">
      <alignment horizontal="center" vertical="center"/>
      <protection hidden="1"/>
    </xf>
    <xf numFmtId="14" fontId="120" fillId="0" borderId="8" xfId="24" applyNumberFormat="1" applyFont="1" applyFill="1" applyBorder="1" applyAlignment="1" applyProtection="1">
      <alignment vertical="center"/>
      <protection hidden="1"/>
    </xf>
    <xf numFmtId="170" fontId="118" fillId="0" borderId="8" xfId="24" applyNumberFormat="1" applyFont="1" applyFill="1" applyBorder="1" applyAlignment="1" applyProtection="1">
      <alignment vertical="center"/>
      <protection hidden="1"/>
    </xf>
    <xf numFmtId="176" fontId="120" fillId="0" borderId="0" xfId="24" applyNumberFormat="1" applyFont="1" applyFill="1" applyBorder="1" applyAlignment="1" applyProtection="1">
      <alignment vertical="center"/>
      <protection hidden="1"/>
    </xf>
    <xf numFmtId="14" fontId="117" fillId="0" borderId="0" xfId="0" applyNumberFormat="1" applyFont="1" applyFill="1" applyBorder="1" applyProtection="1">
      <protection locked="0"/>
    </xf>
    <xf numFmtId="172" fontId="117" fillId="0" borderId="0" xfId="0" applyNumberFormat="1" applyFont="1" applyFill="1" applyBorder="1" applyProtection="1">
      <protection locked="0"/>
    </xf>
    <xf numFmtId="0" fontId="121" fillId="0" borderId="0" xfId="24" applyFont="1" applyFill="1" applyBorder="1" applyAlignment="1" applyProtection="1">
      <alignment horizontal="center" vertical="center"/>
      <protection hidden="1"/>
    </xf>
    <xf numFmtId="0" fontId="121" fillId="0" borderId="0" xfId="24" applyNumberFormat="1" applyFont="1" applyFill="1" applyBorder="1" applyAlignment="1" applyProtection="1">
      <alignment horizontal="center" vertical="center" wrapText="1"/>
      <protection locked="0"/>
    </xf>
    <xf numFmtId="171" fontId="0" fillId="0" borderId="0" xfId="55" applyNumberFormat="1" applyFont="1" applyFill="1" applyBorder="1" applyProtection="1">
      <protection locked="0"/>
    </xf>
    <xf numFmtId="251" fontId="0" fillId="0" borderId="0" xfId="0" applyNumberFormat="1" applyFont="1" applyFill="1" applyBorder="1" applyProtection="1">
      <protection locked="0"/>
    </xf>
    <xf numFmtId="14" fontId="0" fillId="0" borderId="0" xfId="55" applyNumberFormat="1" applyFont="1" applyFill="1" applyBorder="1" applyProtection="1">
      <protection locked="0"/>
    </xf>
    <xf numFmtId="14" fontId="118" fillId="0" borderId="0" xfId="55" applyNumberFormat="1" applyFont="1" applyFill="1" applyBorder="1" applyProtection="1">
      <protection locked="0"/>
    </xf>
    <xf numFmtId="172" fontId="118" fillId="0" borderId="0" xfId="55" applyNumberFormat="1" applyFont="1" applyFill="1" applyBorder="1" applyProtection="1">
      <protection locked="0"/>
    </xf>
    <xf numFmtId="0" fontId="120" fillId="0" borderId="0" xfId="0" applyFont="1" applyFill="1" applyBorder="1" applyProtection="1">
      <protection locked="0"/>
    </xf>
    <xf numFmtId="41" fontId="0" fillId="0" borderId="0" xfId="21" applyNumberFormat="1" applyFont="1" applyFill="1" applyBorder="1" applyProtection="1">
      <protection locked="0"/>
    </xf>
    <xf numFmtId="0" fontId="118" fillId="57" borderId="0" xfId="26" applyFont="1" applyFill="1" applyAlignment="1" applyProtection="1">
      <alignment horizontal="left" vertical="center" wrapText="1"/>
      <protection hidden="1"/>
    </xf>
    <xf numFmtId="176" fontId="121" fillId="56" borderId="8" xfId="24" applyNumberFormat="1" applyFont="1" applyFill="1" applyBorder="1" applyAlignment="1" applyProtection="1">
      <alignment horizontal="right" vertical="center"/>
      <protection hidden="1"/>
    </xf>
    <xf numFmtId="9" fontId="0" fillId="0" borderId="8" xfId="26" applyNumberFormat="1" applyFont="1" applyFill="1" applyBorder="1" applyAlignment="1" applyProtection="1">
      <alignment horizontal="center" vertical="center"/>
      <protection locked="0"/>
    </xf>
    <xf numFmtId="170" fontId="120" fillId="0" borderId="8" xfId="24" applyNumberFormat="1" applyFont="1" applyFill="1" applyBorder="1" applyAlignment="1" applyProtection="1">
      <alignment vertical="center"/>
      <protection hidden="1"/>
    </xf>
    <xf numFmtId="171" fontId="118" fillId="0" borderId="8" xfId="24" applyNumberFormat="1" applyFont="1" applyFill="1" applyBorder="1" applyAlignment="1" applyProtection="1">
      <alignment vertical="center"/>
      <protection hidden="1"/>
    </xf>
    <xf numFmtId="9" fontId="120" fillId="0" borderId="0" xfId="21" applyFont="1" applyFill="1" applyProtection="1">
      <protection hidden="1"/>
    </xf>
    <xf numFmtId="9" fontId="120" fillId="0" borderId="0" xfId="21" applyNumberFormat="1" applyFont="1" applyFill="1" applyProtection="1">
      <protection hidden="1"/>
    </xf>
    <xf numFmtId="0" fontId="122" fillId="0" borderId="0" xfId="24" applyFont="1" applyFill="1" applyBorder="1" applyAlignment="1" applyProtection="1">
      <alignment horizontal="center" vertical="center"/>
      <protection hidden="1"/>
    </xf>
    <xf numFmtId="0" fontId="122" fillId="0" borderId="0" xfId="24" applyFont="1" applyFill="1" applyBorder="1" applyAlignment="1" applyProtection="1">
      <alignment horizontal="left" vertical="center"/>
      <protection hidden="1"/>
    </xf>
    <xf numFmtId="0" fontId="120" fillId="0" borderId="0" xfId="3616" applyFont="1" applyFill="1" applyProtection="1">
      <alignment/>
      <protection hidden="1"/>
    </xf>
    <xf numFmtId="9" fontId="120" fillId="0" borderId="8" xfId="3616" applyNumberFormat="1" applyFont="1" applyFill="1" applyBorder="1" applyAlignment="1" applyProtection="1">
      <alignment horizontal="center" vertical="center"/>
      <protection locked="0"/>
    </xf>
    <xf numFmtId="0" fontId="0" fillId="0" borderId="8" xfId="3616" applyFont="1" applyBorder="1" applyProtection="1">
      <alignment/>
      <protection hidden="1"/>
    </xf>
    <xf numFmtId="172" fontId="118" fillId="0" borderId="8" xfId="3616" applyNumberFormat="1" applyFont="1" applyBorder="1" applyAlignment="1" applyProtection="1">
      <alignment vertical="center"/>
      <protection hidden="1"/>
    </xf>
    <xf numFmtId="14" fontId="0" fillId="0" borderId="0" xfId="26" applyNumberFormat="1" applyFont="1" applyFill="1" applyProtection="1">
      <alignment/>
      <protection hidden="1"/>
    </xf>
    <xf numFmtId="252" fontId="118" fillId="0" borderId="0" xfId="0" applyNumberFormat="1" applyFont="1" applyFill="1" applyBorder="1"/>
    <xf numFmtId="252" fontId="132" fillId="0" borderId="0" xfId="0" applyNumberFormat="1" applyFont="1" applyBorder="1" applyAlignment="1">
      <alignment horizontal="left"/>
    </xf>
    <xf numFmtId="251" fontId="0" fillId="0" borderId="0" xfId="0" applyNumberFormat="1" applyFont="1" applyBorder="1" applyProtection="1">
      <protection locked="0"/>
    </xf>
    <xf numFmtId="0" fontId="0" fillId="10" borderId="38" xfId="0" applyFont="1" applyFill="1" applyBorder="1" applyAlignment="1" applyProtection="1">
      <alignment horizontal="center" wrapText="1"/>
      <protection locked="0"/>
    </xf>
    <xf numFmtId="14" fontId="0" fillId="10" borderId="37" xfId="0" applyNumberFormat="1" applyFont="1" applyFill="1" applyBorder="1" applyAlignment="1" applyProtection="1">
      <alignment horizontal="center" wrapText="1"/>
      <protection locked="0"/>
    </xf>
    <xf numFmtId="172" fontId="0" fillId="10" borderId="37" xfId="55" applyNumberFormat="1" applyFont="1" applyFill="1" applyBorder="1" applyAlignment="1" applyProtection="1">
      <alignment horizontal="center" wrapText="1"/>
      <protection locked="0"/>
    </xf>
    <xf numFmtId="172" fontId="0" fillId="10" borderId="37" xfId="55" applyNumberFormat="1" applyFont="1" applyFill="1" applyBorder="1" applyAlignment="1" applyProtection="1">
      <alignment horizontal="center" vertical="center" wrapText="1"/>
      <protection locked="0"/>
    </xf>
    <xf numFmtId="0" fontId="0" fillId="10" borderId="37" xfId="0" applyFont="1" applyFill="1" applyBorder="1" applyAlignment="1" applyProtection="1">
      <alignment horizontal="center" wrapText="1"/>
      <protection locked="0"/>
    </xf>
    <xf numFmtId="0" fontId="0" fillId="10" borderId="4" xfId="0" applyFont="1" applyFill="1" applyBorder="1" applyAlignment="1" applyProtection="1">
      <alignment horizontal="center" wrapText="1"/>
      <protection locked="0"/>
    </xf>
    <xf numFmtId="0" fontId="0" fillId="10" borderId="39" xfId="0" applyFont="1" applyFill="1" applyBorder="1" applyAlignment="1" applyProtection="1">
      <alignment horizontal="center" wrapText="1"/>
      <protection locked="0"/>
    </xf>
    <xf numFmtId="172" fontId="117" fillId="10" borderId="37" xfId="55" applyNumberFormat="1" applyFont="1" applyFill="1" applyBorder="1" applyAlignment="1" applyProtection="1">
      <alignment horizontal="center" vertical="center" wrapText="1"/>
      <protection locked="0"/>
    </xf>
    <xf numFmtId="0" fontId="121" fillId="7" borderId="38" xfId="0" applyFont="1" applyFill="1" applyBorder="1" applyAlignment="1" applyProtection="1">
      <alignment wrapText="1"/>
      <protection locked="0"/>
    </xf>
    <xf numFmtId="14" fontId="121" fillId="7" borderId="37" xfId="0" applyNumberFormat="1" applyFont="1" applyFill="1" applyBorder="1" applyAlignment="1" applyProtection="1">
      <alignment wrapText="1"/>
      <protection locked="0"/>
    </xf>
    <xf numFmtId="14" fontId="121" fillId="56" borderId="37" xfId="0" applyNumberFormat="1" applyFont="1" applyFill="1" applyBorder="1" applyAlignment="1" applyProtection="1">
      <alignment wrapText="1"/>
      <protection locked="0"/>
    </xf>
    <xf numFmtId="172" fontId="121" fillId="7" borderId="37" xfId="55" applyNumberFormat="1" applyFont="1" applyFill="1" applyBorder="1" applyAlignment="1" applyProtection="1">
      <alignment wrapText="1"/>
      <protection locked="0"/>
    </xf>
    <xf numFmtId="252" fontId="121" fillId="7" borderId="37" xfId="55" applyNumberFormat="1" applyFont="1" applyFill="1" applyBorder="1" applyAlignment="1" applyProtection="1">
      <alignment wrapText="1"/>
      <protection locked="0"/>
    </xf>
    <xf numFmtId="10" fontId="121" fillId="7" borderId="0" xfId="0" applyNumberFormat="1" applyFont="1" applyFill="1" applyBorder="1" applyAlignment="1" applyProtection="1">
      <alignment wrapText="1"/>
      <protection locked="0"/>
    </xf>
    <xf numFmtId="172" fontId="121" fillId="7" borderId="39" xfId="20" applyNumberFormat="1" applyFont="1" applyFill="1" applyBorder="1" applyAlignment="1" applyProtection="1">
      <alignment wrapText="1"/>
      <protection locked="0"/>
    </xf>
    <xf numFmtId="172" fontId="121" fillId="56" borderId="8" xfId="55" applyNumberFormat="1" applyFont="1" applyFill="1" applyBorder="1" applyAlignment="1" applyProtection="1">
      <alignment wrapText="1"/>
      <protection locked="0"/>
    </xf>
    <xf numFmtId="172" fontId="121" fillId="7" borderId="8" xfId="55" applyNumberFormat="1" applyFont="1" applyFill="1" applyBorder="1" applyAlignment="1" applyProtection="1">
      <alignment wrapText="1"/>
      <protection locked="0"/>
    </xf>
    <xf numFmtId="0" fontId="117" fillId="0" borderId="0" xfId="0" applyFont="1" applyBorder="1" applyAlignment="1">
      <alignment/>
    </xf>
    <xf numFmtId="0" fontId="117" fillId="10" borderId="38" xfId="0" applyFont="1" applyFill="1" applyBorder="1" applyProtection="1">
      <protection locked="0"/>
    </xf>
    <xf numFmtId="14" fontId="0" fillId="10" borderId="37" xfId="0" applyNumberFormat="1" applyFont="1" applyFill="1" applyBorder="1" applyAlignment="1" applyProtection="1">
      <alignment horizontal="right"/>
      <protection locked="0"/>
    </xf>
    <xf numFmtId="14" fontId="0" fillId="56" borderId="37" xfId="0" applyNumberFormat="1" applyFont="1" applyFill="1" applyBorder="1" applyAlignment="1" applyProtection="1">
      <alignment horizontal="right"/>
      <protection locked="0"/>
    </xf>
    <xf numFmtId="172" fontId="0" fillId="10" borderId="37" xfId="55" applyNumberFormat="1" applyFont="1" applyFill="1" applyBorder="1" applyProtection="1">
      <protection locked="0"/>
    </xf>
    <xf numFmtId="252" fontId="0" fillId="10" borderId="37" xfId="55" applyNumberFormat="1" applyFont="1" applyFill="1" applyBorder="1" applyProtection="1">
      <protection locked="0"/>
    </xf>
    <xf numFmtId="254" fontId="0" fillId="10" borderId="37" xfId="0" applyNumberFormat="1" applyFont="1" applyFill="1" applyBorder="1" applyProtection="1">
      <protection locked="0"/>
    </xf>
    <xf numFmtId="172" fontId="0" fillId="10" borderId="39" xfId="20" applyNumberFormat="1" applyFont="1" applyFill="1" applyBorder="1" applyProtection="1">
      <protection locked="0"/>
    </xf>
    <xf numFmtId="172" fontId="0" fillId="56" borderId="39" xfId="20" applyNumberFormat="1" applyFont="1" applyFill="1" applyBorder="1" applyProtection="1">
      <protection locked="0"/>
    </xf>
    <xf numFmtId="172" fontId="0" fillId="10" borderId="19" xfId="20" applyNumberFormat="1" applyFont="1" applyFill="1" applyBorder="1" applyAlignment="1" applyProtection="1">
      <alignment vertical="center"/>
      <protection locked="0"/>
    </xf>
    <xf numFmtId="0" fontId="121" fillId="0" borderId="0" xfId="0" applyFont="1" applyBorder="1" applyAlignment="1" quotePrefix="1">
      <alignment horizontal="left"/>
    </xf>
    <xf numFmtId="0" fontId="117" fillId="10" borderId="40" xfId="0" applyFont="1" applyFill="1" applyBorder="1" applyProtection="1">
      <protection locked="0"/>
    </xf>
    <xf numFmtId="14" fontId="0" fillId="10" borderId="0" xfId="0" applyNumberFormat="1" applyFont="1" applyFill="1" applyBorder="1" applyAlignment="1" applyProtection="1">
      <alignment horizontal="right"/>
      <protection locked="0"/>
    </xf>
    <xf numFmtId="14" fontId="0" fillId="56" borderId="0" xfId="0" applyNumberFormat="1" applyFont="1" applyFill="1" applyBorder="1" applyAlignment="1" applyProtection="1">
      <alignment horizontal="right"/>
      <protection locked="0"/>
    </xf>
    <xf numFmtId="172" fontId="0" fillId="10" borderId="0" xfId="55" applyNumberFormat="1" applyFont="1" applyFill="1" applyBorder="1" applyProtection="1">
      <protection locked="0"/>
    </xf>
    <xf numFmtId="252" fontId="0" fillId="10" borderId="0" xfId="55" applyNumberFormat="1" applyFont="1" applyFill="1" applyBorder="1" applyProtection="1">
      <protection locked="0"/>
    </xf>
    <xf numFmtId="254" fontId="0" fillId="10" borderId="0" xfId="0" applyNumberFormat="1" applyFont="1" applyFill="1" applyBorder="1" applyProtection="1">
      <protection locked="0"/>
    </xf>
    <xf numFmtId="172" fontId="0" fillId="10" borderId="41" xfId="20" applyNumberFormat="1" applyFont="1" applyFill="1" applyBorder="1" applyProtection="1">
      <protection locked="0"/>
    </xf>
    <xf numFmtId="172" fontId="0" fillId="56" borderId="20" xfId="20" applyNumberFormat="1" applyFont="1" applyFill="1" applyBorder="1" applyAlignment="1" applyProtection="1">
      <alignment vertical="center"/>
      <protection locked="0"/>
    </xf>
    <xf numFmtId="172" fontId="0" fillId="10" borderId="20" xfId="20" applyNumberFormat="1" applyFont="1" applyFill="1" applyBorder="1" applyAlignment="1" applyProtection="1">
      <alignment vertical="center"/>
      <protection locked="0"/>
    </xf>
    <xf numFmtId="0" fontId="121" fillId="0" borderId="0" xfId="0" applyFont="1" applyBorder="1" applyAlignment="1">
      <alignment/>
    </xf>
    <xf numFmtId="0" fontId="0" fillId="0" borderId="0" xfId="0" applyFont="1" applyBorder="1" applyProtection="1">
      <protection locked="0"/>
    </xf>
    <xf numFmtId="14" fontId="0" fillId="10" borderId="42" xfId="0" applyNumberFormat="1" applyFont="1" applyFill="1" applyBorder="1" applyAlignment="1" applyProtection="1">
      <alignment horizontal="right"/>
      <protection locked="0"/>
    </xf>
    <xf numFmtId="14" fontId="0" fillId="56" borderId="42" xfId="0" applyNumberFormat="1" applyFont="1" applyFill="1" applyBorder="1" applyAlignment="1" applyProtection="1">
      <alignment horizontal="right"/>
      <protection locked="0"/>
    </xf>
    <xf numFmtId="172" fontId="0" fillId="10" borderId="42" xfId="55" applyNumberFormat="1" applyFont="1" applyFill="1" applyBorder="1" applyProtection="1">
      <protection locked="0"/>
    </xf>
    <xf numFmtId="252" fontId="0" fillId="10" borderId="42" xfId="55" applyNumberFormat="1" applyFont="1" applyFill="1" applyBorder="1" applyProtection="1">
      <protection locked="0"/>
    </xf>
    <xf numFmtId="254" fontId="0" fillId="10" borderId="42" xfId="0" applyNumberFormat="1" applyFont="1" applyFill="1" applyBorder="1" applyProtection="1">
      <protection locked="0"/>
    </xf>
    <xf numFmtId="172" fontId="0" fillId="10" borderId="43" xfId="20" applyNumberFormat="1" applyFont="1" applyFill="1" applyBorder="1" applyProtection="1">
      <protection locked="0"/>
    </xf>
    <xf numFmtId="172" fontId="0" fillId="10" borderId="44" xfId="20" applyNumberFormat="1" applyFont="1" applyFill="1" applyBorder="1" applyAlignment="1" applyProtection="1">
      <alignment vertical="center"/>
      <protection locked="0"/>
    </xf>
    <xf numFmtId="0" fontId="117" fillId="13" borderId="38" xfId="0" applyFont="1" applyFill="1" applyBorder="1" applyProtection="1">
      <protection locked="0"/>
    </xf>
    <xf numFmtId="14" fontId="0" fillId="13" borderId="37" xfId="0" applyNumberFormat="1" applyFont="1" applyFill="1" applyBorder="1" applyAlignment="1" applyProtection="1">
      <alignment horizontal="right"/>
      <protection locked="0"/>
    </xf>
    <xf numFmtId="172" fontId="0" fillId="13" borderId="37" xfId="55" applyNumberFormat="1" applyFont="1" applyFill="1" applyBorder="1" applyProtection="1">
      <protection locked="0"/>
    </xf>
    <xf numFmtId="252" fontId="0" fillId="13" borderId="37" xfId="55" applyNumberFormat="1" applyFont="1" applyFill="1" applyBorder="1" applyProtection="1">
      <protection locked="0"/>
    </xf>
    <xf numFmtId="254" fontId="0" fillId="13" borderId="37" xfId="0" applyNumberFormat="1" applyFont="1" applyFill="1" applyBorder="1" applyProtection="1">
      <protection locked="0"/>
    </xf>
    <xf numFmtId="172" fontId="0" fillId="13" borderId="39" xfId="20" applyNumberFormat="1" applyFont="1" applyFill="1" applyBorder="1" applyProtection="1">
      <protection locked="0"/>
    </xf>
    <xf numFmtId="172" fontId="0" fillId="13" borderId="20" xfId="20" applyNumberFormat="1" applyFont="1" applyFill="1" applyBorder="1" applyAlignment="1" applyProtection="1">
      <alignment vertical="center"/>
      <protection locked="0"/>
    </xf>
    <xf numFmtId="0" fontId="133" fillId="0" borderId="0" xfId="0" applyFont="1" applyBorder="1" applyAlignment="1">
      <alignment/>
    </xf>
    <xf numFmtId="0" fontId="117" fillId="13" borderId="40" xfId="0" applyFont="1" applyFill="1" applyBorder="1" applyProtection="1">
      <protection locked="0"/>
    </xf>
    <xf numFmtId="14" fontId="0" fillId="13" borderId="0" xfId="0" applyNumberFormat="1" applyFont="1" applyFill="1" applyBorder="1" applyAlignment="1" applyProtection="1">
      <alignment horizontal="right"/>
      <protection locked="0"/>
    </xf>
    <xf numFmtId="172" fontId="0" fillId="13" borderId="0" xfId="55" applyNumberFormat="1" applyFont="1" applyFill="1" applyBorder="1" applyProtection="1">
      <protection locked="0"/>
    </xf>
    <xf numFmtId="252" fontId="0" fillId="13" borderId="0" xfId="55" applyNumberFormat="1" applyFont="1" applyFill="1" applyBorder="1" applyProtection="1">
      <protection locked="0"/>
    </xf>
    <xf numFmtId="254" fontId="0" fillId="13" borderId="0" xfId="0" applyNumberFormat="1" applyFont="1" applyFill="1" applyBorder="1" applyProtection="1">
      <protection locked="0"/>
    </xf>
    <xf numFmtId="172" fontId="0" fillId="13" borderId="41" xfId="20" applyNumberFormat="1" applyFont="1" applyFill="1" applyBorder="1" applyProtection="1">
      <protection locked="0"/>
    </xf>
    <xf numFmtId="0" fontId="117" fillId="0" borderId="0" xfId="0" applyFont="1" applyBorder="1"/>
    <xf numFmtId="172" fontId="0" fillId="13" borderId="42" xfId="55" applyNumberFormat="1" applyFont="1" applyFill="1" applyBorder="1" applyProtection="1">
      <protection locked="0"/>
    </xf>
    <xf numFmtId="252" fontId="0" fillId="13" borderId="42" xfId="55" applyNumberFormat="1" applyFont="1" applyFill="1" applyBorder="1" applyProtection="1">
      <protection locked="0"/>
    </xf>
    <xf numFmtId="254" fontId="0" fillId="13" borderId="42" xfId="0" applyNumberFormat="1" applyFont="1" applyFill="1" applyBorder="1" applyProtection="1">
      <protection locked="0"/>
    </xf>
    <xf numFmtId="172" fontId="0" fillId="13" borderId="43" xfId="20" applyNumberFormat="1" applyFont="1" applyFill="1" applyBorder="1" applyProtection="1">
      <protection locked="0"/>
    </xf>
    <xf numFmtId="252" fontId="0" fillId="10" borderId="37" xfId="55" applyNumberFormat="1" applyFont="1" applyFill="1" applyBorder="1" applyProtection="1">
      <protection locked="0"/>
    </xf>
    <xf numFmtId="0" fontId="117" fillId="0" borderId="0" xfId="0" applyFont="1" applyBorder="1" applyAlignment="1">
      <alignment horizontal="center"/>
    </xf>
    <xf numFmtId="0" fontId="0" fillId="0" borderId="0" xfId="0" applyFont="1" applyBorder="1" applyAlignment="1">
      <alignment horizontal="left" wrapText="1"/>
    </xf>
    <xf numFmtId="14" fontId="0" fillId="0" borderId="0" xfId="26" applyNumberFormat="1" applyFont="1" applyAlignment="1" applyProtection="1">
      <alignment horizontal="center"/>
      <protection hidden="1"/>
    </xf>
    <xf numFmtId="172" fontId="0" fillId="13" borderId="19" xfId="20" applyNumberFormat="1" applyFont="1" applyFill="1" applyBorder="1" applyAlignment="1" applyProtection="1">
      <alignment vertical="center"/>
      <protection locked="0"/>
    </xf>
    <xf numFmtId="14" fontId="0" fillId="56" borderId="0" xfId="0" applyNumberFormat="1" applyFont="1" applyFill="1" applyBorder="1" applyProtection="1">
      <protection locked="0"/>
    </xf>
    <xf numFmtId="14" fontId="0" fillId="13" borderId="42" xfId="0" applyNumberFormat="1" applyFont="1" applyFill="1" applyBorder="1" applyAlignment="1" applyProtection="1">
      <alignment horizontal="right"/>
      <protection locked="0"/>
    </xf>
    <xf numFmtId="14" fontId="0" fillId="56" borderId="42" xfId="0" applyNumberFormat="1" applyFont="1" applyFill="1" applyBorder="1" applyProtection="1">
      <protection locked="0"/>
    </xf>
    <xf numFmtId="172" fontId="0" fillId="13" borderId="44" xfId="20" applyNumberFormat="1" applyFont="1" applyFill="1" applyBorder="1" applyAlignment="1" applyProtection="1">
      <alignment vertical="center"/>
      <protection locked="0"/>
    </xf>
    <xf numFmtId="14" fontId="0" fillId="56" borderId="37" xfId="0" applyNumberFormat="1" applyFont="1" applyFill="1" applyBorder="1" applyProtection="1">
      <protection locked="0"/>
    </xf>
    <xf numFmtId="172" fontId="0" fillId="13" borderId="37" xfId="20" applyNumberFormat="1" applyFont="1" applyFill="1" applyBorder="1" applyProtection="1">
      <protection locked="0"/>
    </xf>
    <xf numFmtId="172" fontId="0" fillId="56" borderId="19" xfId="20" applyNumberFormat="1" applyFont="1" applyFill="1" applyBorder="1" applyProtection="1">
      <protection locked="0"/>
    </xf>
    <xf numFmtId="172" fontId="0" fillId="13" borderId="0" xfId="20" applyNumberFormat="1" applyFont="1" applyFill="1" applyBorder="1" applyProtection="1">
      <protection locked="0"/>
    </xf>
    <xf numFmtId="0" fontId="117" fillId="13" borderId="45" xfId="0" applyFont="1" applyFill="1" applyBorder="1" applyProtection="1">
      <protection locked="0"/>
    </xf>
    <xf numFmtId="172" fontId="0" fillId="10" borderId="37" xfId="20" applyNumberFormat="1" applyFont="1" applyFill="1" applyBorder="1" applyProtection="1">
      <protection locked="0"/>
    </xf>
    <xf numFmtId="172" fontId="0" fillId="10" borderId="0" xfId="20" applyNumberFormat="1" applyFont="1" applyFill="1" applyBorder="1" applyProtection="1">
      <protection locked="0"/>
    </xf>
    <xf numFmtId="0" fontId="117" fillId="10" borderId="45" xfId="0" applyFont="1" applyFill="1" applyBorder="1" applyProtection="1">
      <protection locked="0"/>
    </xf>
    <xf numFmtId="172" fontId="0" fillId="10" borderId="42" xfId="20" applyNumberFormat="1" applyFont="1" applyFill="1" applyBorder="1" applyProtection="1">
      <protection locked="0"/>
    </xf>
    <xf numFmtId="0" fontId="117" fillId="0" borderId="17" xfId="0" applyFont="1" applyBorder="1" applyProtection="1">
      <protection locked="0"/>
    </xf>
    <xf numFmtId="14" fontId="117" fillId="0" borderId="4" xfId="0" applyNumberFormat="1" applyFont="1" applyBorder="1" applyProtection="1">
      <protection locked="0"/>
    </xf>
    <xf numFmtId="172" fontId="117" fillId="0" borderId="4" xfId="0" applyNumberFormat="1" applyFont="1" applyBorder="1" applyProtection="1">
      <protection locked="0"/>
    </xf>
    <xf numFmtId="0" fontId="117" fillId="0" borderId="4" xfId="0" applyFont="1" applyBorder="1" applyProtection="1">
      <protection locked="0"/>
    </xf>
    <xf numFmtId="172" fontId="117" fillId="0" borderId="24" xfId="0" applyNumberFormat="1" applyFont="1" applyBorder="1" applyProtection="1">
      <protection locked="0"/>
    </xf>
    <xf numFmtId="14" fontId="0" fillId="0" borderId="0" xfId="55" applyNumberFormat="1" applyFont="1" applyBorder="1" applyProtection="1">
      <protection locked="0"/>
    </xf>
    <xf numFmtId="14" fontId="118" fillId="0" borderId="0" xfId="55" applyNumberFormat="1" applyFont="1" applyBorder="1" applyProtection="1">
      <protection locked="0"/>
    </xf>
    <xf numFmtId="172" fontId="118" fillId="0" borderId="0" xfId="55" applyNumberFormat="1" applyFont="1" applyBorder="1" applyProtection="1">
      <protection locked="0"/>
    </xf>
    <xf numFmtId="166" fontId="120" fillId="10" borderId="0" xfId="0" applyNumberFormat="1" applyFont="1" applyFill="1" applyBorder="1" applyProtection="1">
      <protection locked="0"/>
    </xf>
    <xf numFmtId="41" fontId="0" fillId="0" borderId="0" xfId="21" applyNumberFormat="1" applyFont="1" applyBorder="1" applyProtection="1">
      <protection locked="0"/>
    </xf>
    <xf numFmtId="0" fontId="117" fillId="0" borderId="0" xfId="26" applyFont="1" applyProtection="1">
      <alignment/>
      <protection locked="0"/>
    </xf>
    <xf numFmtId="14" fontId="0" fillId="0" borderId="0" xfId="26" applyNumberFormat="1" applyFont="1" applyProtection="1">
      <alignment/>
      <protection locked="0"/>
    </xf>
    <xf numFmtId="171" fontId="0" fillId="0" borderId="0" xfId="28" applyNumberFormat="1" applyFont="1" applyProtection="1">
      <protection locked="0"/>
    </xf>
    <xf numFmtId="0" fontId="0" fillId="0" borderId="0" xfId="26" applyFont="1" applyProtection="1">
      <alignment/>
      <protection locked="0"/>
    </xf>
    <xf numFmtId="252" fontId="118" fillId="0" borderId="0" xfId="21" applyNumberFormat="1" applyFont="1" applyFill="1" applyProtection="1">
      <protection locked="0"/>
    </xf>
    <xf numFmtId="172" fontId="0" fillId="0" borderId="0" xfId="20" applyNumberFormat="1" applyFont="1" applyProtection="1">
      <protection locked="0"/>
    </xf>
    <xf numFmtId="0" fontId="0" fillId="0" borderId="0" xfId="0" applyFont="1" applyFill="1" applyBorder="1" applyProtection="1">
      <protection/>
    </xf>
    <xf numFmtId="0" fontId="0" fillId="10" borderId="8" xfId="0" applyFont="1" applyFill="1" applyBorder="1" applyAlignment="1" applyProtection="1">
      <alignment horizontal="center" wrapText="1"/>
      <protection locked="0"/>
    </xf>
    <xf numFmtId="14" fontId="0" fillId="10" borderId="8" xfId="0" applyNumberFormat="1" applyFont="1" applyFill="1" applyBorder="1" applyAlignment="1" applyProtection="1">
      <alignment horizontal="center" wrapText="1"/>
      <protection locked="0"/>
    </xf>
    <xf numFmtId="172" fontId="0" fillId="10" borderId="8" xfId="55" applyNumberFormat="1" applyFont="1" applyFill="1" applyBorder="1" applyAlignment="1" applyProtection="1">
      <alignment horizontal="center" wrapText="1"/>
      <protection locked="0"/>
    </xf>
    <xf numFmtId="1" fontId="0" fillId="10" borderId="8" xfId="0" applyNumberFormat="1" applyFont="1" applyFill="1" applyBorder="1" applyAlignment="1" applyProtection="1">
      <alignment horizontal="center" wrapText="1"/>
      <protection locked="0"/>
    </xf>
    <xf numFmtId="171" fontId="121" fillId="0" borderId="8" xfId="0" applyNumberFormat="1" applyFont="1" applyFill="1" applyBorder="1" applyAlignment="1" applyProtection="1">
      <alignment horizontal="left" wrapText="1"/>
      <protection locked="0"/>
    </xf>
    <xf numFmtId="14" fontId="121" fillId="0" borderId="8" xfId="0" applyNumberFormat="1" applyFont="1" applyFill="1" applyBorder="1" applyAlignment="1" applyProtection="1">
      <alignment horizontal="right" wrapText="1"/>
      <protection locked="0"/>
    </xf>
    <xf numFmtId="14" fontId="121" fillId="56" borderId="8" xfId="0" applyNumberFormat="1" applyFont="1" applyFill="1" applyBorder="1" applyAlignment="1" applyProtection="1">
      <alignment horizontal="right" wrapText="1"/>
      <protection locked="0"/>
    </xf>
    <xf numFmtId="172" fontId="121" fillId="0" borderId="8" xfId="55" applyNumberFormat="1" applyFont="1" applyFill="1" applyBorder="1" applyAlignment="1" applyProtection="1">
      <alignment wrapText="1"/>
      <protection locked="0"/>
    </xf>
    <xf numFmtId="172" fontId="121" fillId="56" borderId="8" xfId="20" applyNumberFormat="1" applyFont="1" applyFill="1" applyBorder="1" applyAlignment="1" applyProtection="1">
      <alignment wrapText="1"/>
      <protection locked="0"/>
    </xf>
    <xf numFmtId="252" fontId="121" fillId="0" borderId="8" xfId="55" applyNumberFormat="1" applyFont="1" applyFill="1" applyBorder="1" applyAlignment="1" applyProtection="1">
      <alignment wrapText="1"/>
      <protection locked="0"/>
    </xf>
    <xf numFmtId="254" fontId="121" fillId="0" borderId="8" xfId="0" applyNumberFormat="1" applyFont="1" applyFill="1" applyBorder="1" applyAlignment="1" applyProtection="1">
      <alignment wrapText="1"/>
      <protection locked="0"/>
    </xf>
    <xf numFmtId="172" fontId="122" fillId="0" borderId="8" xfId="20" applyNumberFormat="1" applyFont="1" applyFill="1" applyBorder="1" applyAlignment="1" applyProtection="1">
      <alignment wrapText="1"/>
      <protection locked="0"/>
    </xf>
    <xf numFmtId="170" fontId="121" fillId="0" borderId="8" xfId="24" applyNumberFormat="1" applyFont="1" applyFill="1" applyBorder="1" applyAlignment="1" applyProtection="1">
      <alignment horizontal="right" vertical="center"/>
      <protection hidden="1"/>
    </xf>
    <xf numFmtId="170" fontId="120" fillId="0" borderId="0" xfId="21" applyNumberFormat="1" applyFont="1" applyFill="1" applyProtection="1">
      <protection hidden="1"/>
    </xf>
    <xf numFmtId="0" fontId="122" fillId="0" borderId="17" xfId="24" applyFont="1" applyFill="1" applyBorder="1" applyAlignment="1" applyProtection="1">
      <alignment horizontal="left" vertical="center"/>
      <protection hidden="1"/>
    </xf>
    <xf numFmtId="0" fontId="122" fillId="0" borderId="24" xfId="24" applyFont="1" applyFill="1" applyBorder="1" applyAlignment="1" applyProtection="1">
      <alignment horizontal="left" vertical="center"/>
      <protection hidden="1"/>
    </xf>
    <xf numFmtId="0" fontId="117" fillId="0" borderId="0" xfId="26" applyFont="1" applyFill="1" applyBorder="1" applyAlignment="1" applyProtection="1">
      <alignment horizontal="center" vertical="center"/>
      <protection hidden="1"/>
    </xf>
    <xf numFmtId="0" fontId="118" fillId="57" borderId="0" xfId="26" applyFont="1" applyFill="1" applyBorder="1" applyAlignment="1" applyProtection="1">
      <alignment horizontal="right" vertical="center" wrapText="1"/>
      <protection hidden="1"/>
    </xf>
    <xf numFmtId="0" fontId="120" fillId="57" borderId="0" xfId="26" applyFont="1" applyFill="1" applyBorder="1" applyAlignment="1" applyProtection="1">
      <alignment horizontal="left" vertical="center" wrapText="1"/>
      <protection hidden="1"/>
    </xf>
    <xf numFmtId="0" fontId="120" fillId="0" borderId="0" xfId="26" applyFont="1" applyFill="1" applyBorder="1" applyAlignment="1" applyProtection="1">
      <alignment horizontal="left" wrapText="1"/>
      <protection hidden="1"/>
    </xf>
    <xf numFmtId="171" fontId="120" fillId="0" borderId="0" xfId="21" applyNumberFormat="1" applyFont="1" applyFill="1" applyProtection="1">
      <protection hidden="1"/>
    </xf>
    <xf numFmtId="0" fontId="122" fillId="14" borderId="8" xfId="24" applyFont="1" applyFill="1" applyBorder="1" applyAlignment="1" applyProtection="1">
      <alignment horizontal="center" vertical="center" wrapText="1"/>
      <protection hidden="1"/>
    </xf>
    <xf numFmtId="3" fontId="127" fillId="0" borderId="21" xfId="20" applyNumberFormat="1" applyFont="1" applyFill="1" applyBorder="1" applyAlignment="1" applyProtection="1">
      <alignment horizontal="right" vertical="center"/>
      <protection locked="0"/>
    </xf>
    <xf numFmtId="3" fontId="127" fillId="56" borderId="21" xfId="20" applyNumberFormat="1" applyFont="1" applyFill="1" applyBorder="1" applyAlignment="1" applyProtection="1">
      <alignment horizontal="right" vertical="center"/>
      <protection locked="0"/>
    </xf>
    <xf numFmtId="3" fontId="125" fillId="0" borderId="0" xfId="26" applyNumberFormat="1" applyFont="1" applyProtection="1">
      <alignment/>
      <protection hidden="1"/>
    </xf>
    <xf numFmtId="172" fontId="125" fillId="0" borderId="0" xfId="20" applyNumberFormat="1" applyFont="1" applyProtection="1">
      <protection hidden="1"/>
    </xf>
    <xf numFmtId="172" fontId="0" fillId="0" borderId="0" xfId="26" applyNumberFormat="1" applyFont="1" applyAlignment="1" applyProtection="1">
      <alignment horizontal="right"/>
      <protection hidden="1"/>
    </xf>
    <xf numFmtId="0" fontId="124" fillId="57" borderId="0" xfId="26" applyFont="1" applyFill="1" applyBorder="1" applyAlignment="1" applyProtection="1">
      <alignment vertical="center" wrapText="1"/>
      <protection hidden="1"/>
    </xf>
    <xf numFmtId="0" fontId="123" fillId="57" borderId="0" xfId="26" applyFont="1" applyFill="1" applyBorder="1" applyAlignment="1" applyProtection="1">
      <alignment vertical="center" wrapText="1"/>
      <protection hidden="1"/>
    </xf>
    <xf numFmtId="0" fontId="123" fillId="57" borderId="0" xfId="26" applyFont="1" applyFill="1" applyBorder="1" applyAlignment="1" applyProtection="1">
      <alignment vertical="center"/>
      <protection hidden="1"/>
    </xf>
    <xf numFmtId="0" fontId="123" fillId="0" borderId="0" xfId="26" applyFont="1" applyProtection="1">
      <alignment/>
      <protection hidden="1"/>
    </xf>
    <xf numFmtId="0" fontId="123" fillId="57" borderId="0" xfId="26" applyFont="1" applyFill="1" applyBorder="1" applyAlignment="1" applyProtection="1">
      <alignment horizontal="left" vertical="center" wrapText="1"/>
      <protection hidden="1"/>
    </xf>
    <xf numFmtId="0" fontId="124" fillId="56" borderId="0" xfId="26" applyFont="1" applyFill="1" applyProtection="1">
      <alignment/>
      <protection hidden="1"/>
    </xf>
    <xf numFmtId="0" fontId="123" fillId="57" borderId="0" xfId="26" applyFont="1" applyFill="1" applyAlignment="1" applyProtection="1">
      <alignment vertical="center"/>
      <protection hidden="1"/>
    </xf>
    <xf numFmtId="172" fontId="123" fillId="0" borderId="0" xfId="20" applyNumberFormat="1" applyFont="1" applyProtection="1">
      <protection hidden="1"/>
    </xf>
    <xf numFmtId="172" fontId="123" fillId="0" borderId="0" xfId="26" applyNumberFormat="1" applyFont="1" applyProtection="1">
      <alignment/>
      <protection hidden="1"/>
    </xf>
    <xf numFmtId="0" fontId="134" fillId="0" borderId="0" xfId="26" applyFont="1" applyProtection="1">
      <alignment/>
      <protection hidden="1"/>
    </xf>
    <xf numFmtId="0" fontId="123" fillId="57" borderId="0" xfId="26" applyFont="1" applyFill="1" applyBorder="1" applyAlignment="1" applyProtection="1">
      <alignment horizontal="left" vertical="center"/>
      <protection hidden="1"/>
    </xf>
    <xf numFmtId="0" fontId="123" fillId="57" borderId="0" xfId="26" applyFont="1" applyFill="1" applyBorder="1" applyAlignment="1" applyProtection="1">
      <alignment horizontal="center" vertical="center"/>
      <protection hidden="1"/>
    </xf>
    <xf numFmtId="172" fontId="123" fillId="57" borderId="0" xfId="20" applyNumberFormat="1" applyFont="1" applyFill="1" applyAlignment="1" applyProtection="1">
      <alignment vertical="center"/>
      <protection hidden="1"/>
    </xf>
    <xf numFmtId="0" fontId="134" fillId="57" borderId="0" xfId="26" applyFont="1" applyFill="1" applyAlignment="1" applyProtection="1">
      <alignment horizontal="left" vertical="center"/>
      <protection hidden="1"/>
    </xf>
    <xf numFmtId="43" fontId="123" fillId="0" borderId="0" xfId="26" applyNumberFormat="1" applyFont="1" applyProtection="1">
      <alignment/>
      <protection hidden="1"/>
    </xf>
    <xf numFmtId="0" fontId="134" fillId="0" borderId="0" xfId="0" applyFont="1" applyBorder="1" applyProtection="1">
      <protection/>
    </xf>
    <xf numFmtId="166" fontId="123" fillId="0" borderId="0" xfId="26" applyNumberFormat="1" applyFont="1" applyProtection="1">
      <alignment/>
      <protection hidden="1"/>
    </xf>
    <xf numFmtId="168" fontId="123" fillId="0" borderId="0" xfId="0" applyNumberFormat="1" applyFont="1" applyBorder="1" applyProtection="1">
      <protection/>
    </xf>
    <xf numFmtId="166" fontId="134" fillId="0" borderId="0" xfId="0" applyNumberFormat="1" applyFont="1" applyBorder="1" applyProtection="1">
      <protection/>
    </xf>
    <xf numFmtId="43" fontId="123" fillId="0" borderId="0" xfId="20" applyNumberFormat="1" applyFont="1" applyBorder="1" applyProtection="1">
      <protection/>
    </xf>
    <xf numFmtId="0" fontId="120" fillId="57" borderId="0" xfId="26" applyFont="1" applyFill="1" applyBorder="1" applyAlignment="1" applyProtection="1">
      <alignment horizontal="left" vertical="center" wrapText="1"/>
      <protection hidden="1"/>
    </xf>
    <xf numFmtId="0" fontId="117" fillId="0" borderId="0" xfId="26" applyFont="1" applyFill="1" applyBorder="1" applyAlignment="1" applyProtection="1">
      <alignment horizontal="center" vertical="center"/>
      <protection hidden="1"/>
    </xf>
    <xf numFmtId="0" fontId="118" fillId="57" borderId="0" xfId="26" applyFont="1" applyFill="1" applyBorder="1" applyAlignment="1" applyProtection="1">
      <alignment horizontal="right" vertical="center" wrapText="1"/>
      <protection hidden="1"/>
    </xf>
    <xf numFmtId="0" fontId="120" fillId="0" borderId="0" xfId="26" applyFont="1" applyFill="1" applyBorder="1" applyAlignment="1" applyProtection="1">
      <alignment horizontal="left" wrapText="1"/>
      <protection hidden="1"/>
    </xf>
    <xf numFmtId="0" fontId="120" fillId="57" borderId="0" xfId="26" applyFont="1" applyFill="1" applyBorder="1" applyAlignment="1" applyProtection="1">
      <alignment horizontal="left" vertical="center" wrapText="1"/>
      <protection hidden="1"/>
    </xf>
    <xf numFmtId="0" fontId="118" fillId="57" borderId="0" xfId="26" applyFont="1" applyFill="1" applyBorder="1" applyAlignment="1" applyProtection="1">
      <alignment horizontal="right" vertical="center" wrapText="1"/>
      <protection hidden="1"/>
    </xf>
    <xf numFmtId="0" fontId="120" fillId="0" borderId="0" xfId="26" applyFont="1" applyFill="1" applyBorder="1" applyAlignment="1" applyProtection="1">
      <alignment horizontal="left" wrapText="1"/>
      <protection hidden="1"/>
    </xf>
    <xf numFmtId="0" fontId="117" fillId="0" borderId="0" xfId="26" applyFont="1" applyFill="1" applyBorder="1" applyAlignment="1" applyProtection="1">
      <alignment horizontal="center" vertical="center"/>
      <protection hidden="1"/>
    </xf>
    <xf numFmtId="172" fontId="118" fillId="57" borderId="0" xfId="20" applyNumberFormat="1" applyFont="1" applyFill="1" applyProtection="1">
      <protection hidden="1"/>
    </xf>
    <xf numFmtId="171" fontId="122" fillId="0" borderId="21" xfId="20" applyNumberFormat="1" applyFont="1" applyFill="1" applyBorder="1" applyAlignment="1" applyProtection="1">
      <alignment horizontal="right" vertical="center"/>
      <protection locked="0"/>
    </xf>
    <xf numFmtId="176" fontId="120" fillId="11" borderId="8" xfId="24" applyNumberFormat="1" applyFont="1" applyFill="1" applyBorder="1" applyAlignment="1" applyProtection="1">
      <alignment horizontal="right" vertical="center"/>
      <protection hidden="1"/>
    </xf>
    <xf numFmtId="9" fontId="120" fillId="11" borderId="8" xfId="26" applyNumberFormat="1" applyFont="1" applyFill="1" applyBorder="1" applyAlignment="1" applyProtection="1">
      <alignment horizontal="center" vertical="center"/>
      <protection locked="0"/>
    </xf>
    <xf numFmtId="0" fontId="0" fillId="0" borderId="17" xfId="0" applyFont="1" applyFill="1" applyBorder="1" applyAlignment="1">
      <alignment horizontal="left" vertical="center" wrapText="1"/>
    </xf>
    <xf numFmtId="0" fontId="0" fillId="0" borderId="24" xfId="0" applyFont="1" applyFill="1" applyBorder="1" applyAlignment="1">
      <alignment horizontal="left" vertical="center" wrapText="1"/>
    </xf>
    <xf numFmtId="0" fontId="120" fillId="0" borderId="17" xfId="0" applyFont="1" applyFill="1" applyBorder="1" applyAlignment="1">
      <alignment horizontal="left" vertical="center" wrapText="1"/>
    </xf>
    <xf numFmtId="0" fontId="120" fillId="0" borderId="24" xfId="0" applyFont="1" applyFill="1" applyBorder="1" applyAlignment="1">
      <alignment horizontal="left" vertical="center" wrapText="1"/>
    </xf>
    <xf numFmtId="0" fontId="121" fillId="0" borderId="17" xfId="24" applyFont="1" applyFill="1" applyBorder="1" applyAlignment="1" applyProtection="1">
      <alignment horizontal="left" vertical="center" wrapText="1"/>
      <protection hidden="1"/>
    </xf>
    <xf numFmtId="0" fontId="121" fillId="0" borderId="24" xfId="24" applyFont="1" applyFill="1" applyBorder="1" applyAlignment="1" applyProtection="1">
      <alignment horizontal="left" vertical="center" wrapText="1"/>
      <protection hidden="1"/>
    </xf>
    <xf numFmtId="0" fontId="118" fillId="0" borderId="17" xfId="24" applyFont="1" applyFill="1" applyBorder="1" applyAlignment="1" applyProtection="1">
      <alignment horizontal="left" vertical="center"/>
      <protection hidden="1"/>
    </xf>
    <xf numFmtId="0" fontId="118" fillId="0" borderId="24" xfId="24" applyFont="1" applyFill="1" applyBorder="1" applyAlignment="1" applyProtection="1">
      <alignment horizontal="left" vertical="center"/>
      <protection hidden="1"/>
    </xf>
    <xf numFmtId="0" fontId="121" fillId="0" borderId="0" xfId="0" applyFont="1" applyBorder="1" applyAlignment="1">
      <alignment horizontal="left" wrapText="1"/>
    </xf>
    <xf numFmtId="0" fontId="121" fillId="0" borderId="24" xfId="24" applyFont="1" applyFill="1" applyBorder="1" applyAlignment="1" applyProtection="1">
      <alignment horizontal="left" vertical="center"/>
      <protection hidden="1"/>
    </xf>
    <xf numFmtId="0" fontId="122" fillId="14" borderId="17" xfId="24" applyFont="1" applyFill="1" applyBorder="1" applyAlignment="1" applyProtection="1">
      <alignment horizontal="center" vertical="center"/>
      <protection hidden="1"/>
    </xf>
    <xf numFmtId="0" fontId="122" fillId="14" borderId="24" xfId="24" applyFont="1" applyFill="1" applyBorder="1" applyAlignment="1" applyProtection="1">
      <alignment horizontal="center" vertical="center"/>
      <protection hidden="1"/>
    </xf>
    <xf numFmtId="0" fontId="122" fillId="0" borderId="17" xfId="24" applyFont="1" applyFill="1" applyBorder="1" applyAlignment="1" applyProtection="1">
      <alignment horizontal="left" vertical="center"/>
      <protection hidden="1"/>
    </xf>
    <xf numFmtId="0" fontId="122" fillId="0" borderId="24" xfId="24" applyFont="1" applyFill="1" applyBorder="1" applyAlignment="1" applyProtection="1">
      <alignment horizontal="left" vertical="center"/>
      <protection hidden="1"/>
    </xf>
    <xf numFmtId="0" fontId="117" fillId="0" borderId="17" xfId="26" applyFont="1" applyBorder="1" applyAlignment="1" applyProtection="1">
      <alignment horizontal="left"/>
      <protection hidden="1"/>
    </xf>
    <xf numFmtId="0" fontId="117" fillId="0" borderId="24" xfId="26" applyFont="1" applyBorder="1" applyAlignment="1" applyProtection="1">
      <alignment horizontal="left"/>
      <protection hidden="1"/>
    </xf>
    <xf numFmtId="0" fontId="120" fillId="0" borderId="17" xfId="24" applyFont="1" applyFill="1" applyBorder="1" applyAlignment="1" applyProtection="1">
      <alignment horizontal="left" vertical="center" wrapText="1"/>
      <protection hidden="1"/>
    </xf>
    <xf numFmtId="0" fontId="120" fillId="0" borderId="24" xfId="24" applyFont="1" applyFill="1" applyBorder="1" applyAlignment="1" applyProtection="1">
      <alignment horizontal="left" vertical="center"/>
      <protection hidden="1"/>
    </xf>
    <xf numFmtId="0" fontId="120" fillId="0" borderId="0" xfId="26" applyFont="1" applyFill="1" applyBorder="1" applyAlignment="1" applyProtection="1">
      <alignment horizontal="left" wrapText="1"/>
      <protection hidden="1"/>
    </xf>
    <xf numFmtId="0" fontId="0" fillId="0" borderId="17" xfId="0" applyFont="1" applyFill="1" applyBorder="1" applyAlignment="1">
      <alignment horizontal="left"/>
    </xf>
    <xf numFmtId="0" fontId="0" fillId="0" borderId="24" xfId="0" applyFont="1" applyFill="1" applyBorder="1" applyAlignment="1">
      <alignment horizontal="left"/>
    </xf>
    <xf numFmtId="0" fontId="120" fillId="57" borderId="40" xfId="26" applyFont="1" applyFill="1" applyBorder="1" applyAlignment="1" applyProtection="1">
      <alignment horizontal="left" vertical="center" wrapText="1"/>
      <protection hidden="1"/>
    </xf>
    <xf numFmtId="0" fontId="120" fillId="57" borderId="0" xfId="26" applyFont="1" applyFill="1" applyBorder="1" applyAlignment="1" applyProtection="1">
      <alignment horizontal="left" vertical="center" wrapText="1"/>
      <protection hidden="1"/>
    </xf>
    <xf numFmtId="0" fontId="122" fillId="0" borderId="8" xfId="26" applyFont="1" applyFill="1" applyBorder="1" applyAlignment="1" applyProtection="1">
      <alignment horizontal="left" vertical="center" wrapText="1"/>
      <protection hidden="1"/>
    </xf>
    <xf numFmtId="0" fontId="127" fillId="57" borderId="21" xfId="22" applyFont="1" applyFill="1" applyBorder="1" applyAlignment="1" applyProtection="1">
      <alignment horizontal="left" vertical="center"/>
      <protection hidden="1"/>
    </xf>
    <xf numFmtId="0" fontId="117" fillId="8" borderId="21" xfId="22" applyFont="1" applyFill="1" applyBorder="1" applyAlignment="1" applyProtection="1">
      <alignment horizontal="center" vertical="center"/>
      <protection hidden="1"/>
    </xf>
    <xf numFmtId="0" fontId="117" fillId="3" borderId="0" xfId="26" applyFont="1" applyFill="1" applyBorder="1" applyAlignment="1" applyProtection="1">
      <alignment horizontal="center" vertical="center"/>
      <protection hidden="1"/>
    </xf>
    <xf numFmtId="0" fontId="118" fillId="0" borderId="0" xfId="26" applyFont="1" applyFill="1" applyBorder="1" applyAlignment="1" applyProtection="1">
      <alignment horizontal="center" vertical="center"/>
      <protection hidden="1"/>
    </xf>
    <xf numFmtId="0" fontId="118" fillId="57" borderId="0" xfId="26" applyFont="1" applyFill="1" applyBorder="1" applyAlignment="1" applyProtection="1">
      <alignment horizontal="right" vertical="center" wrapText="1"/>
      <protection hidden="1"/>
    </xf>
    <xf numFmtId="0" fontId="117" fillId="0" borderId="0" xfId="26" applyFont="1" applyFill="1" applyBorder="1" applyAlignment="1" applyProtection="1">
      <alignment horizontal="center" vertical="center"/>
      <protection hidden="1"/>
    </xf>
    <xf numFmtId="0" fontId="123" fillId="57" borderId="0" xfId="26" applyFont="1" applyFill="1" applyBorder="1" applyAlignment="1" applyProtection="1">
      <alignment horizontal="left" vertical="center" wrapText="1"/>
      <protection hidden="1"/>
    </xf>
    <xf numFmtId="0" fontId="123" fillId="57" borderId="40" xfId="26" applyFont="1" applyFill="1" applyBorder="1" applyAlignment="1" applyProtection="1">
      <alignment horizontal="left" vertical="center" wrapText="1"/>
      <protection hidden="1"/>
    </xf>
    <xf numFmtId="0" fontId="17" fillId="14" borderId="19" xfId="24" applyFont="1" applyFill="1" applyBorder="1" applyAlignment="1" applyProtection="1">
      <alignment horizontal="center" vertical="center" wrapText="1"/>
      <protection hidden="1"/>
    </xf>
    <xf numFmtId="0" fontId="17" fillId="14" borderId="44" xfId="24" applyFont="1" applyFill="1" applyBorder="1" applyAlignment="1" applyProtection="1">
      <alignment horizontal="center" vertical="center" wrapText="1"/>
      <protection hidden="1"/>
    </xf>
    <xf numFmtId="172" fontId="17" fillId="14" borderId="19" xfId="20" applyNumberFormat="1" applyFont="1" applyFill="1" applyBorder="1" applyAlignment="1" applyProtection="1">
      <alignment horizontal="center" vertical="center" wrapText="1"/>
      <protection hidden="1"/>
    </xf>
    <xf numFmtId="172" fontId="17" fillId="14" borderId="44" xfId="20" applyNumberFormat="1" applyFont="1" applyFill="1" applyBorder="1" applyAlignment="1" applyProtection="1">
      <alignment horizontal="center" vertical="center" wrapText="1"/>
      <protection hidden="1"/>
    </xf>
    <xf numFmtId="0" fontId="16" fillId="0" borderId="40" xfId="26" applyFont="1" applyFill="1" applyBorder="1" applyAlignment="1" applyProtection="1">
      <alignment horizontal="left" vertical="center" wrapText="1"/>
      <protection hidden="1"/>
    </xf>
    <xf numFmtId="0" fontId="16" fillId="0" borderId="0" xfId="26" applyFont="1" applyFill="1" applyBorder="1" applyAlignment="1" applyProtection="1">
      <alignment horizontal="left" vertical="center" wrapText="1"/>
      <protection hidden="1"/>
    </xf>
  </cellXfs>
  <cellStyles count="3603">
    <cellStyle name="Normal" xfId="0"/>
    <cellStyle name="Percent" xfId="15" builtinId="5"/>
    <cellStyle name="Currency" xfId="16" builtinId="4"/>
    <cellStyle name="Currency [0]" xfId="17" builtinId="7"/>
    <cellStyle name="Comma" xfId="18" builtinId="3"/>
    <cellStyle name="Comma [0]" xfId="19" builtinId="6"/>
    <cellStyle name="Comma" xfId="20"/>
    <cellStyle name="Percent" xfId="21"/>
    <cellStyle name="Normal 3" xfId="22"/>
    <cellStyle name="Normal 2" xfId="23"/>
    <cellStyle name="Normal 2 2" xfId="24"/>
    <cellStyle name="Comma 2 2" xfId="25"/>
    <cellStyle name="Normal 2 3" xfId="26"/>
    <cellStyle name="Normal 2 3 3" xfId="27"/>
    <cellStyle name="Comma 2 2 3" xfId="28"/>
    <cellStyle name="Comma 3" xfId="29"/>
    <cellStyle name="Comma 10" xfId="30"/>
    <cellStyle name="Comma 11" xfId="31"/>
    <cellStyle name="Comma 12" xfId="32"/>
    <cellStyle name="Comma 13" xfId="33"/>
    <cellStyle name="Comma 13 2" xfId="34"/>
    <cellStyle name="Comma 13 3" xfId="35"/>
    <cellStyle name="Comma 14" xfId="36"/>
    <cellStyle name="Comma 15" xfId="37"/>
    <cellStyle name="Comma 2" xfId="38"/>
    <cellStyle name="Comma 2 2 2" xfId="39"/>
    <cellStyle name="Comma 2 3" xfId="40"/>
    <cellStyle name="Comma 2 3 2" xfId="41"/>
    <cellStyle name="Comma 2 4" xfId="42"/>
    <cellStyle name="Comma 2 5" xfId="43"/>
    <cellStyle name="Comma 3 2" xfId="44"/>
    <cellStyle name="Comma 3 2 2" xfId="45"/>
    <cellStyle name="Comma 3 2 3" xfId="46"/>
    <cellStyle name="Comma 3 2 4" xfId="47"/>
    <cellStyle name="Comma 3 3" xfId="48"/>
    <cellStyle name="Comma 3 4" xfId="49"/>
    <cellStyle name="Comma 3 5" xfId="50"/>
    <cellStyle name="Comma 3 6" xfId="51"/>
    <cellStyle name="Comma 3 7" xfId="52"/>
    <cellStyle name="Comma 3 8" xfId="53"/>
    <cellStyle name="Comma 4" xfId="54"/>
    <cellStyle name="Comma 4 2" xfId="55"/>
    <cellStyle name="Comma 5" xfId="56"/>
    <cellStyle name="Comma 6" xfId="57"/>
    <cellStyle name="Comma 6 2" xfId="58"/>
    <cellStyle name="Comma 7" xfId="59"/>
    <cellStyle name="Comma 8" xfId="60"/>
    <cellStyle name="Comma 9" xfId="61"/>
    <cellStyle name="Normal 10" xfId="62"/>
    <cellStyle name="Normal 11" xfId="63"/>
    <cellStyle name="Normal 2 3 2" xfId="64"/>
    <cellStyle name="Normal 2 4" xfId="65"/>
    <cellStyle name="Normal 2 5" xfId="66"/>
    <cellStyle name="Normal 2 6" xfId="67"/>
    <cellStyle name="Normal 3 2" xfId="68"/>
    <cellStyle name="Normal 3 3" xfId="69"/>
    <cellStyle name="Normal 4" xfId="70"/>
    <cellStyle name="Normal 4 2" xfId="71"/>
    <cellStyle name="Normal 4 3" xfId="72"/>
    <cellStyle name="Normal 41" xfId="73"/>
    <cellStyle name="Normal 41 2" xfId="74"/>
    <cellStyle name="Normal 41 3" xfId="75"/>
    <cellStyle name="Normal 5" xfId="76"/>
    <cellStyle name="Normal 6" xfId="77"/>
    <cellStyle name="Normal 7" xfId="78"/>
    <cellStyle name="Normal 8" xfId="79"/>
    <cellStyle name="Normal 9" xfId="80"/>
    <cellStyle name="Percent 2" xfId="81"/>
    <cellStyle name="Comma 16" xfId="82"/>
    <cellStyle name="Comma 17" xfId="83"/>
    <cellStyle name="Normal 12" xfId="84"/>
    <cellStyle name="Percent 3" xfId="85"/>
    <cellStyle name="Comma 16 2" xfId="86"/>
    <cellStyle name=" " xfId="87"/>
    <cellStyle name=" _Taiwan" xfId="88"/>
    <cellStyle name=" _Taiwan_0+12 R&amp;O" xfId="89"/>
    <cellStyle name=" _Taiwan_0+12 R&amp;O (2)" xfId="90"/>
    <cellStyle name=" _Taiwan_1st Half Total Cost" xfId="91"/>
    <cellStyle name=" _Taiwan_1st Half Total Cost_0+12 R&amp;O" xfId="92"/>
    <cellStyle name=" _Taiwan_1st Half Total Cost_0+12 R&amp;O (2)" xfId="93"/>
    <cellStyle name=" _Taiwan_1st Half Total Cost_Affordable Business Structure" xfId="94"/>
    <cellStyle name=" _Taiwan_1st Half Total Cost_Affordable Business Structure_0+12 R&amp;O" xfId="95"/>
    <cellStyle name=" _Taiwan_1st Half Total Cost_Affordable Business Structure_0+12 R&amp;O (2)" xfId="96"/>
    <cellStyle name=" _Taiwan_1st Half Total Cost_BP Key Assumptions" xfId="97"/>
    <cellStyle name=" _Taiwan_1st Half Total Cost_BP Key Assumptions_0+12 R&amp;O" xfId="98"/>
    <cellStyle name=" _Taiwan_1st Half Total Cost_BP Key Assumptions_0+12 R&amp;O (2)" xfId="99"/>
    <cellStyle name=" _Taiwan_1st Half Total Cost_Task" xfId="100"/>
    <cellStyle name=" _Taiwan_1st Half Total Cost_Task_0+12 R&amp;O" xfId="101"/>
    <cellStyle name=" _Taiwan_1st Half Total Cost_Task_0+12 R&amp;O (2)" xfId="102"/>
    <cellStyle name=" _Taiwan_1st Half Total Cost_TTLCOST BACKUP" xfId="103"/>
    <cellStyle name=" _Taiwan_1st Half Total Cost_TTLCOST BACKUP_0+12 R&amp;O (2)" xfId="104"/>
    <cellStyle name=" _Taiwan_1st Half Total Cost_Updated R&amp;O - 1999" xfId="105"/>
    <cellStyle name=" _Taiwan_1st Half Total Cost_Updated R&amp;O - 1999_0+12 R&amp;O" xfId="106"/>
    <cellStyle name=" _Taiwan_1st Half Total Cost_Updated R&amp;O - 1999_0+12 R&amp;O (2)" xfId="107"/>
    <cellStyle name=" _Taiwan_1st Half Total Cost_Vehicle Line Profit" xfId="108"/>
    <cellStyle name=" _Taiwan_1st Half Total Cost_Vehicle Line Profit_0+12 R&amp;O" xfId="109"/>
    <cellStyle name=" _Taiwan_1st Half Total Cost_Vehicle Line Profit_0+12 R&amp;O (2)" xfId="110"/>
    <cellStyle name=" _Taiwan_Affordable Business Structure" xfId="111"/>
    <cellStyle name=" _Taiwan_Affordable Business Structure_0+12 R&amp;O" xfId="112"/>
    <cellStyle name=" _Taiwan_Affordable Business Structure_0+12 R&amp;O (2)" xfId="113"/>
    <cellStyle name=" _Taiwan_Affordable Business Structure_BP Key Assumptions" xfId="114"/>
    <cellStyle name=" _Taiwan_Affordable Business Structure_BP Key Assumptions_0+12 R&amp;O" xfId="115"/>
    <cellStyle name=" _Taiwan_Affordable Business Structure_BP Key Assumptions_0+12 R&amp;O (2)" xfId="116"/>
    <cellStyle name=" _Taiwan_Affordable Business Structure_Task" xfId="117"/>
    <cellStyle name=" _Taiwan_Affordable Business Structure_Task_0+12 R&amp;O" xfId="118"/>
    <cellStyle name=" _Taiwan_Affordable Business Structure_Task_0+12 R&amp;O (2)" xfId="119"/>
    <cellStyle name=" _Taiwan_Affordable Business Structure_TTLCOST BACKUP" xfId="120"/>
    <cellStyle name=" _Taiwan_Affordable Business Structure_TTLCOST BACKUP_0+12 R&amp;O (2)" xfId="121"/>
    <cellStyle name=" _Taiwan_Affordable Business Structure_Updated R&amp;O - 1999" xfId="122"/>
    <cellStyle name=" _Taiwan_Affordable Business Structure_Updated R&amp;O - 1999_0+12 R&amp;O" xfId="123"/>
    <cellStyle name=" _Taiwan_Affordable Business Structure_Updated R&amp;O - 1999_0+12 R&amp;O (2)" xfId="124"/>
    <cellStyle name=" _Taiwan_Affordable Business Structure_Vehicle Line Profit" xfId="125"/>
    <cellStyle name=" _Taiwan_Affordable Business Structure_Vehicle Line Profit_0+12 R&amp;O" xfId="126"/>
    <cellStyle name=" _Taiwan_Affordable Business Structure_Vehicle Line Profit_0+12 R&amp;O (2)" xfId="127"/>
    <cellStyle name=" _Taiwan_BP Key Assumptions" xfId="128"/>
    <cellStyle name=" _Taiwan_BP Key Assumptions_0+12 R&amp;O" xfId="129"/>
    <cellStyle name=" _Taiwan_BP Key Assumptions_0+12 R&amp;O (2)" xfId="130"/>
    <cellStyle name=" _Taiwan_KD&amp;BU Study" xfId="131"/>
    <cellStyle name=" _Taiwan_KD&amp;BU Study_0+12 R&amp;O" xfId="132"/>
    <cellStyle name=" _Taiwan_KD&amp;BU Study_0+12 R&amp;O (2)" xfId="133"/>
    <cellStyle name=" _Taiwan_KD&amp;BU Study_Affordable Business Structure" xfId="134"/>
    <cellStyle name=" _Taiwan_KD&amp;BU Study_Affordable Business Structure_0+12 R&amp;O" xfId="135"/>
    <cellStyle name=" _Taiwan_KD&amp;BU Study_Affordable Business Structure_0+12 R&amp;O (2)" xfId="136"/>
    <cellStyle name=" _Taiwan_KD&amp;BU Study_BP Key Assumptions" xfId="137"/>
    <cellStyle name=" _Taiwan_KD&amp;BU Study_BP Key Assumptions_0+12 R&amp;O" xfId="138"/>
    <cellStyle name=" _Taiwan_KD&amp;BU Study_BP Key Assumptions_0+12 R&amp;O (2)" xfId="139"/>
    <cellStyle name=" _Taiwan_KD&amp;BU Study_Task" xfId="140"/>
    <cellStyle name=" _Taiwan_KD&amp;BU Study_Task_0+12 R&amp;O" xfId="141"/>
    <cellStyle name=" _Taiwan_KD&amp;BU Study_Task_0+12 R&amp;O (2)" xfId="142"/>
    <cellStyle name=" _Taiwan_KD&amp;BU Study_TTLCOST BACKUP" xfId="143"/>
    <cellStyle name=" _Taiwan_KD&amp;BU Study_TTLCOST BACKUP_0+12 R&amp;O (2)" xfId="144"/>
    <cellStyle name=" _Taiwan_KD&amp;BU Study_Updated R&amp;O - 1999" xfId="145"/>
    <cellStyle name=" _Taiwan_KD&amp;BU Study_Updated R&amp;O - 1999_0+12 R&amp;O" xfId="146"/>
    <cellStyle name=" _Taiwan_KD&amp;BU Study_Updated R&amp;O - 1999_0+12 R&amp;O (2)" xfId="147"/>
    <cellStyle name=" _Taiwan_KD&amp;BU Study_Vehicle Line Profit" xfId="148"/>
    <cellStyle name=" _Taiwan_KD&amp;BU Study_Vehicle Line Profit_0+12 R&amp;O" xfId="149"/>
    <cellStyle name=" _Taiwan_KD&amp;BU Study_Vehicle Line Profit_0+12 R&amp;O (2)" xfId="150"/>
    <cellStyle name=" _Taiwan_Task" xfId="151"/>
    <cellStyle name=" _Taiwan_Task_0+12 R&amp;O" xfId="152"/>
    <cellStyle name=" _Taiwan_Task_0+12 R&amp;O (2)" xfId="153"/>
    <cellStyle name=" _Taiwan_TTLCOST BACKUP" xfId="154"/>
    <cellStyle name=" _Taiwan_TTLCOST BACKUP_0+12 R&amp;O" xfId="155"/>
    <cellStyle name=" _Taiwan_TTLCOST BACKUP_0+12 R&amp;O (2)" xfId="156"/>
    <cellStyle name=" _Taiwan_TTLCOST BACKUP_Affordable Business Structure" xfId="157"/>
    <cellStyle name=" _Taiwan_TTLCOST BACKUP_Affordable Business Structure_0+12 R&amp;O" xfId="158"/>
    <cellStyle name=" _Taiwan_TTLCOST BACKUP_Affordable Business Structure_0+12 R&amp;O (2)" xfId="159"/>
    <cellStyle name=" _Taiwan_TTLCOST BACKUP_BP Key Assumptions" xfId="160"/>
    <cellStyle name=" _Taiwan_TTLCOST BACKUP_BP Key Assumptions_0+12 R&amp;O" xfId="161"/>
    <cellStyle name=" _Taiwan_TTLCOST BACKUP_BP Key Assumptions_0+12 R&amp;O (2)" xfId="162"/>
    <cellStyle name=" _Taiwan_TTLCOST BACKUP_Task" xfId="163"/>
    <cellStyle name=" _Taiwan_TTLCOST BACKUP_Task_0+12 R&amp;O" xfId="164"/>
    <cellStyle name=" _Taiwan_TTLCOST BACKUP_Task_0+12 R&amp;O (2)" xfId="165"/>
    <cellStyle name=" _Taiwan_TTLCOST BACKUP_Updated R&amp;O - 1999" xfId="166"/>
    <cellStyle name=" _Taiwan_TTLCOST BACKUP_Updated R&amp;O - 1999_0+12 R&amp;O" xfId="167"/>
    <cellStyle name=" _Taiwan_TTLCOST BACKUP_Updated R&amp;O - 1999_0+12 R&amp;O (2)" xfId="168"/>
    <cellStyle name=" _Taiwan_TTLCOST BACKUP_Vehicle Line Profit" xfId="169"/>
    <cellStyle name=" _Taiwan_TTLCOST BACKUP_Vehicle Line Profit_0+12 R&amp;O" xfId="170"/>
    <cellStyle name=" _Taiwan_TTLCOST BACKUP_Vehicle Line Profit_0+12 R&amp;O (2)" xfId="171"/>
    <cellStyle name=" _Taiwan_Updated R&amp;O - 1998" xfId="172"/>
    <cellStyle name=" _Taiwan_Updated R&amp;O - 1998_0+12 R&amp;O" xfId="173"/>
    <cellStyle name=" _Taiwan_Updated R&amp;O - 1998_0+12 R&amp;O (2)" xfId="174"/>
    <cellStyle name=" _Taiwan_Updated R&amp;O - 1999" xfId="175"/>
    <cellStyle name=" _Taiwan_Updated R&amp;O - 1999_0+12 R&amp;O" xfId="176"/>
    <cellStyle name=" _Taiwan_Updated R&amp;O - 1999_0+12 R&amp;O (2)" xfId="177"/>
    <cellStyle name=" _Taiwan_Vehicle Line Profit" xfId="178"/>
    <cellStyle name=" _Taiwan_Vehicle Line Profit_0+12 R&amp;O" xfId="179"/>
    <cellStyle name=" _Taiwan_Vehicle Line Profit_0+12 R&amp;O (2)" xfId="180"/>
    <cellStyle name="$" xfId="181"/>
    <cellStyle name="$_4-8map" xfId="182"/>
    <cellStyle name="$_4-8map_1-11mapb" xfId="183"/>
    <cellStyle name="$_4-8map_2-10map" xfId="184"/>
    <cellStyle name="$_4-8map_5-7map" xfId="185"/>
    <cellStyle name="$_4-8map_exchange2" xfId="186"/>
    <cellStyle name="$_4-8map_exchange2_5-7map" xfId="187"/>
    <cellStyle name="$_6-6map" xfId="188"/>
    <cellStyle name="$_Inventory-cash#643" xfId="189"/>
    <cellStyle name="$_review3" xfId="190"/>
    <cellStyle name="$_review3_1-11mapb" xfId="191"/>
    <cellStyle name="$_review3_2-10map" xfId="192"/>
    <cellStyle name="$_review3_5-7map" xfId="193"/>
    <cellStyle name="$_review3_exchange2" xfId="194"/>
    <cellStyle name="$_review3_exchange2_5-7map" xfId="195"/>
    <cellStyle name="$0" xfId="196"/>
    <cellStyle name="$0.0" xfId="197"/>
    <cellStyle name="$0.00" xfId="198"/>
    <cellStyle name="$0_!!!GO" xfId="199"/>
    <cellStyle name="$No Dollars" xfId="200"/>
    <cellStyle name="%0" xfId="201"/>
    <cellStyle name="%0.0" xfId="202"/>
    <cellStyle name="%0_!!!GO" xfId="203"/>
    <cellStyle name="?" xfId="204"/>
    <cellStyle name="??" xfId="205"/>
    <cellStyle name="?? [0.00]_ Att. 1- Cover" xfId="206"/>
    <cellStyle name="?? [0]" xfId="207"/>
    <cellStyle name="?_x001D_??%U©÷u&amp;H©÷9_x0008_? s_x000a__x0007__x0001__x0001_" xfId="208"/>
    <cellStyle name="???? [0.00]_PRODUCT DETAIL Q1" xfId="209"/>
    <cellStyle name="???? \" xfId="210"/>
    <cellStyle name="????_PRODUCT DETAIL Q1" xfId="211"/>
    <cellStyle name="???[0]_?? DI" xfId="212"/>
    <cellStyle name="???_?? DI" xfId="213"/>
    <cellStyle name="??[0]_BRE" xfId="214"/>
    <cellStyle name="??_ Att. 1- Cover" xfId="215"/>
    <cellStyle name="??A? [0]_ÿÿÿÿÿÿ_1_¢¬???¢â? " xfId="216"/>
    <cellStyle name="??A?_ÿÿÿÿÿÿ_1_¢¬???¢â? " xfId="217"/>
    <cellStyle name="?_02" xfId="218"/>
    <cellStyle name="?_1-11mapb" xfId="219"/>
    <cellStyle name="?_2-10map" xfId="220"/>
    <cellStyle name="?_5-7map" xfId="221"/>
    <cellStyle name="?_cover1 (2)" xfId="222"/>
    <cellStyle name="?_cover1 (2)_Fixed Costs 2001 (1)" xfId="223"/>
    <cellStyle name="?_EcoPro(Dom) (1)" xfId="224"/>
    <cellStyle name="?_EcoPro(Dom) (1)_fjl642" xfId="225"/>
    <cellStyle name="?_EcoPro(Dom) (2)" xfId="226"/>
    <cellStyle name="?_EcoPro(Dom) (2)_fjl642" xfId="227"/>
    <cellStyle name="?_EcoPro(Dom) (3)" xfId="228"/>
    <cellStyle name="?_EcoPro(Dom) (3)_fjl642" xfId="229"/>
    <cellStyle name="?_EcoPro(Dom) (4)" xfId="230"/>
    <cellStyle name="?_EcoPro(Dom) (4)_fjl642" xfId="231"/>
    <cellStyle name="?_EP(Dom) Ave." xfId="232"/>
    <cellStyle name="?_EP(Dom) Ave._fjl642" xfId="233"/>
    <cellStyle name="?_exchange2" xfId="234"/>
    <cellStyle name="?_exchange2_5-7map" xfId="235"/>
    <cellStyle name="?_fjl642" xfId="236"/>
    <cellStyle name="?_review3" xfId="237"/>
    <cellStyle name="?_review3_1-11mapb" xfId="238"/>
    <cellStyle name="?_review3_2-10map" xfId="239"/>
    <cellStyle name="?_review3_5-7map" xfId="240"/>
    <cellStyle name="?_review3_exchange2" xfId="241"/>
    <cellStyle name="?_review3_exchange2_5-7map" xfId="242"/>
    <cellStyle name="?_tate" xfId="243"/>
    <cellStyle name="?_tate_1" xfId="244"/>
    <cellStyle name="?_tate_1-11mapb" xfId="245"/>
    <cellStyle name="?_tate_2-10map" xfId="246"/>
    <cellStyle name="?_tate_5-7map" xfId="247"/>
    <cellStyle name="?_tate_EcoPro(Dom) (1)" xfId="248"/>
    <cellStyle name="?_tate_EcoPro(Dom) (1)_exchange2" xfId="249"/>
    <cellStyle name="?_tate_EcoPro(Dom) (1)_exchange2_5-7map" xfId="250"/>
    <cellStyle name="?_tate_EcoPro(Dom) (2)" xfId="251"/>
    <cellStyle name="?_tate_EcoPro(Dom) (2)_exchange2" xfId="252"/>
    <cellStyle name="?_tate_EcoPro(Dom) (2)_exchange2_5-7map" xfId="253"/>
    <cellStyle name="?_tate_EcoPro(Dom) (3)" xfId="254"/>
    <cellStyle name="?_tate_EcoPro(Dom) (3)_exchange2" xfId="255"/>
    <cellStyle name="?_tate_EcoPro(Dom) (3)_exchange2_5-7map" xfId="256"/>
    <cellStyle name="?_tate_EcoPro(Dom) (4)" xfId="257"/>
    <cellStyle name="?_tate_EcoPro(Dom) (4)_exchange2" xfId="258"/>
    <cellStyle name="?_tate_EcoPro(Dom) (4)_exchange2_5-7map" xfId="259"/>
    <cellStyle name="?_tate_EP(Dom) Ave." xfId="260"/>
    <cellStyle name="?_tate_EP(Dom) Ave._exchange2" xfId="261"/>
    <cellStyle name="?_tate_EP(Dom) Ave._exchange2_5-7map" xfId="262"/>
    <cellStyle name="?_tate_exchange2" xfId="263"/>
    <cellStyle name="?_tate_exchange2_5-7map" xfId="264"/>
    <cellStyle name="?_tate_fjl642" xfId="265"/>
    <cellStyle name="?_tate_review3" xfId="266"/>
    <cellStyle name="?_tate_review3_1-11mapb" xfId="267"/>
    <cellStyle name="?_tate_review3_2-10map" xfId="268"/>
    <cellStyle name="?_tate_review3_5-7map" xfId="269"/>
    <cellStyle name="?_tate_review3_exchange2" xfId="270"/>
    <cellStyle name="?_tate_review3_exchange2_5-7map" xfId="271"/>
    <cellStyle name="?_tate_Vol.(Dom)" xfId="272"/>
    <cellStyle name="?_tate_Vol.(Dom)_exchange2" xfId="273"/>
    <cellStyle name="?_tate_Vol.(Dom)_exchange2_5-7map" xfId="274"/>
    <cellStyle name="?_Vol" xfId="275"/>
    <cellStyle name="?_Vol.(Dom)" xfId="276"/>
    <cellStyle name="?_Vol.(Dom)_fjl642" xfId="277"/>
    <cellStyle name="?_Vol_exchange2" xfId="278"/>
    <cellStyle name="?_Vol_exchange2_5-7map" xfId="279"/>
    <cellStyle name="?_Vol_fjl642" xfId="280"/>
    <cellStyle name="?¡±¢¥?_?¨ù??¢´¢¥_¢¬???¢â? " xfId="281"/>
    <cellStyle name="?acc" xfId="282"/>
    <cellStyle name="?ðÇ%U?&amp;H?_x0008_?s_x000a__x0007__x0001__x0001_" xfId="283"/>
    <cellStyle name="? [0.00]_!!!GO" xfId="284"/>
    <cellStyle name="?_!!!GO" xfId="285"/>
    <cellStyle name="_Bang Chi tieu (2)" xfId="286"/>
    <cellStyle name="_Book1" xfId="287"/>
    <cellStyle name="~1" xfId="288"/>
    <cellStyle name="’Ê‰Ý [0.00]_!!!GO" xfId="289"/>
    <cellStyle name="’Ê‰Ý_!!!GO" xfId="290"/>
    <cellStyle name="£" xfId="291"/>
    <cellStyle name="£_4-8map" xfId="292"/>
    <cellStyle name="£_4-8map_1-11mapb" xfId="293"/>
    <cellStyle name="£_4-8map_2-10map" xfId="294"/>
    <cellStyle name="£_4-8map_5-7map" xfId="295"/>
    <cellStyle name="£_4-8map_exchange2" xfId="296"/>
    <cellStyle name="£_4-8map_exchange2_5-7map" xfId="297"/>
    <cellStyle name="£_BPfinal" xfId="298"/>
    <cellStyle name="£_BPfinal_1-11mapb" xfId="299"/>
    <cellStyle name="£_BPfinal_2-10map" xfId="300"/>
    <cellStyle name="£_BPfinal_5-7map" xfId="301"/>
    <cellStyle name="£_BPfinal_exchange2" xfId="302"/>
    <cellStyle name="£_BPfinal_exchange2_5-7map" xfId="303"/>
    <cellStyle name="£_Inventory-cash#643" xfId="304"/>
    <cellStyle name="¤@??_flhkd_Key Data, new format" xfId="305"/>
    <cellStyle name="¤@¯ë_0+12 vs bgt" xfId="306"/>
    <cellStyle name="¤d¤À¦ì[0]_0+12 vs bgt" xfId="307"/>
    <cellStyle name="¤d¤À¦ì_0+12 vs bgt" xfId="308"/>
    <cellStyle name="¥" xfId="309"/>
    <cellStyle name="¥_4-8map" xfId="310"/>
    <cellStyle name="¥_99PF31-11" xfId="311"/>
    <cellStyle name="¥_99PF31-11_Inventory-cash#643" xfId="312"/>
    <cellStyle name="¥_BPfinal" xfId="313"/>
    <cellStyle name="¥_Cover" xfId="314"/>
    <cellStyle name="¥_Cover_Inventory-cash#643" xfId="315"/>
    <cellStyle name="¥_Inventory-cash#643" xfId="316"/>
    <cellStyle name="¥acc" xfId="317"/>
    <cellStyle name="•W€_!!!GO" xfId="318"/>
    <cellStyle name="•W_!!!GO" xfId="319"/>
    <cellStyle name="0" xfId="320"/>
    <cellStyle name="0.0" xfId="321"/>
    <cellStyle name="0.00" xfId="322"/>
    <cellStyle name="0_!!!GO" xfId="323"/>
    <cellStyle name="0_96 Plan" xfId="324"/>
    <cellStyle name="0_97BUSPLN" xfId="325"/>
    <cellStyle name="0_Book1" xfId="326"/>
    <cellStyle name="0_cf39" xfId="327"/>
    <cellStyle name="0_Consolidators" xfId="328"/>
    <cellStyle name="0_Economic Assumptions " xfId="329"/>
    <cellStyle name="0_Feb2001" xfId="330"/>
    <cellStyle name="0_Inventory-cash#643" xfId="331"/>
    <cellStyle name="0_Module1" xfId="332"/>
    <cellStyle name="0_Recipients" xfId="333"/>
    <cellStyle name="0_Salary Headcount" xfId="334"/>
    <cellStyle name="0_Salary Headcount_Book1" xfId="335"/>
    <cellStyle name="0_Salary Headcount_cf39" xfId="336"/>
    <cellStyle name="0_Total" xfId="337"/>
    <cellStyle name="0_Total_Book1" xfId="338"/>
    <cellStyle name="0_Total_cf39" xfId="339"/>
    <cellStyle name="0_U.S. Economics" xfId="340"/>
    <cellStyle name="0_XX97CALB" xfId="341"/>
    <cellStyle name="0_XX97CALB_Book1" xfId="342"/>
    <cellStyle name="0_XX97CALB_cf39" xfId="343"/>
    <cellStyle name="1" xfId="344"/>
    <cellStyle name="2" xfId="345"/>
    <cellStyle name="20% - Accent1 10" xfId="346"/>
    <cellStyle name="20% - Accent1 10 2" xfId="347"/>
    <cellStyle name="20% - Accent1 11" xfId="348"/>
    <cellStyle name="20% - Accent1 11 2" xfId="349"/>
    <cellStyle name="20% - Accent1 12" xfId="350"/>
    <cellStyle name="20% - Accent1 13" xfId="351"/>
    <cellStyle name="20% - Accent1 14" xfId="352"/>
    <cellStyle name="20% - Accent1 15" xfId="353"/>
    <cellStyle name="20% - Accent1 16" xfId="354"/>
    <cellStyle name="20% - Accent1 17" xfId="355"/>
    <cellStyle name="20% - Accent1 18" xfId="356"/>
    <cellStyle name="20% - Accent1 18 2" xfId="357"/>
    <cellStyle name="20% - Accent1 19" xfId="358"/>
    <cellStyle name="20% - Accent1 19 2" xfId="359"/>
    <cellStyle name="20% - Accent1 2" xfId="360"/>
    <cellStyle name="20% - Accent1 2 2" xfId="361"/>
    <cellStyle name="20% - Accent1 2 3" xfId="362"/>
    <cellStyle name="20% - Accent1 2 4" xfId="363"/>
    <cellStyle name="20% - Accent1 2 5" xfId="364"/>
    <cellStyle name="20% - Accent1 2 6" xfId="365"/>
    <cellStyle name="20% - Accent1 20" xfId="366"/>
    <cellStyle name="20% - Accent1 20 2" xfId="367"/>
    <cellStyle name="20% - Accent1 21" xfId="368"/>
    <cellStyle name="20% - Accent1 21 2" xfId="369"/>
    <cellStyle name="20% - Accent1 22" xfId="370"/>
    <cellStyle name="20% - Accent1 22 2" xfId="371"/>
    <cellStyle name="20% - Accent1 23" xfId="372"/>
    <cellStyle name="20% - Accent1 23 2" xfId="373"/>
    <cellStyle name="20% - Accent1 24" xfId="374"/>
    <cellStyle name="20% - Accent1 24 2" xfId="375"/>
    <cellStyle name="20% - Accent1 25" xfId="376"/>
    <cellStyle name="20% - Accent1 25 2" xfId="377"/>
    <cellStyle name="20% - Accent1 26" xfId="378"/>
    <cellStyle name="20% - Accent1 26 2" xfId="379"/>
    <cellStyle name="20% - Accent1 27" xfId="380"/>
    <cellStyle name="20% - Accent1 27 2" xfId="381"/>
    <cellStyle name="20% - Accent1 28" xfId="382"/>
    <cellStyle name="20% - Accent1 28 2" xfId="383"/>
    <cellStyle name="20% - Accent1 29" xfId="384"/>
    <cellStyle name="20% - Accent1 29 2" xfId="385"/>
    <cellStyle name="20% - Accent1 3" xfId="386"/>
    <cellStyle name="20% - Accent1 30" xfId="387"/>
    <cellStyle name="20% - Accent1 30 2" xfId="388"/>
    <cellStyle name="20% - Accent1 31" xfId="389"/>
    <cellStyle name="20% - Accent1 31 2" xfId="390"/>
    <cellStyle name="20% - Accent1 32" xfId="391"/>
    <cellStyle name="20% - Accent1 32 2" xfId="392"/>
    <cellStyle name="20% - Accent1 33" xfId="393"/>
    <cellStyle name="20% - Accent1 33 2" xfId="394"/>
    <cellStyle name="20% - Accent1 34" xfId="395"/>
    <cellStyle name="20% - Accent1 34 2" xfId="396"/>
    <cellStyle name="20% - Accent1 35" xfId="397"/>
    <cellStyle name="20% - Accent1 36" xfId="398"/>
    <cellStyle name="20% - Accent1 37" xfId="399"/>
    <cellStyle name="20% - Accent1 38" xfId="400"/>
    <cellStyle name="20% - Accent1 39" xfId="401"/>
    <cellStyle name="20% - Accent1 4" xfId="402"/>
    <cellStyle name="20% - Accent1 4 2" xfId="403"/>
    <cellStyle name="20% - Accent1 40" xfId="404"/>
    <cellStyle name="20% - Accent1 41" xfId="405"/>
    <cellStyle name="20% - Accent1 42" xfId="406"/>
    <cellStyle name="20% - Accent1 43" xfId="407"/>
    <cellStyle name="20% - Accent1 44" xfId="408"/>
    <cellStyle name="20% - Accent1 45" xfId="409"/>
    <cellStyle name="20% - Accent1 46" xfId="410"/>
    <cellStyle name="20% - Accent1 47" xfId="411"/>
    <cellStyle name="20% - Accent1 48" xfId="412"/>
    <cellStyle name="20% - Accent1 49" xfId="413"/>
    <cellStyle name="20% - Accent1 5" xfId="414"/>
    <cellStyle name="20% - Accent1 5 2" xfId="415"/>
    <cellStyle name="20% - Accent1 50" xfId="416"/>
    <cellStyle name="20% - Accent1 51" xfId="417"/>
    <cellStyle name="20% - Accent1 52" xfId="418"/>
    <cellStyle name="20% - Accent1 53" xfId="419"/>
    <cellStyle name="20% - Accent1 54" xfId="420"/>
    <cellStyle name="20% - Accent1 55" xfId="421"/>
    <cellStyle name="20% - Accent1 56" xfId="422"/>
    <cellStyle name="20% - Accent1 6" xfId="423"/>
    <cellStyle name="20% - Accent1 6 2" xfId="424"/>
    <cellStyle name="20% - Accent1 7" xfId="425"/>
    <cellStyle name="20% - Accent1 7 2" xfId="426"/>
    <cellStyle name="20% - Accent1 8" xfId="427"/>
    <cellStyle name="20% - Accent1 8 2" xfId="428"/>
    <cellStyle name="20% - Accent1 9" xfId="429"/>
    <cellStyle name="20% - Accent1 9 2" xfId="430"/>
    <cellStyle name="20% - Accent2 10" xfId="431"/>
    <cellStyle name="20% - Accent2 10 2" xfId="432"/>
    <cellStyle name="20% - Accent2 11" xfId="433"/>
    <cellStyle name="20% - Accent2 11 2" xfId="434"/>
    <cellStyle name="20% - Accent2 12" xfId="435"/>
    <cellStyle name="20% - Accent2 13" xfId="436"/>
    <cellStyle name="20% - Accent2 14" xfId="437"/>
    <cellStyle name="20% - Accent2 15" xfId="438"/>
    <cellStyle name="20% - Accent2 16" xfId="439"/>
    <cellStyle name="20% - Accent2 17" xfId="440"/>
    <cellStyle name="20% - Accent2 18" xfId="441"/>
    <cellStyle name="20% - Accent2 18 2" xfId="442"/>
    <cellStyle name="20% - Accent2 19" xfId="443"/>
    <cellStyle name="20% - Accent2 19 2" xfId="444"/>
    <cellStyle name="20% - Accent2 2" xfId="445"/>
    <cellStyle name="20% - Accent2 2 2" xfId="446"/>
    <cellStyle name="20% - Accent2 2 3" xfId="447"/>
    <cellStyle name="20% - Accent2 2 4" xfId="448"/>
    <cellStyle name="20% - Accent2 2 5" xfId="449"/>
    <cellStyle name="20% - Accent2 2 6" xfId="450"/>
    <cellStyle name="20% - Accent2 20" xfId="451"/>
    <cellStyle name="20% - Accent2 20 2" xfId="452"/>
    <cellStyle name="20% - Accent2 21" xfId="453"/>
    <cellStyle name="20% - Accent2 21 2" xfId="454"/>
    <cellStyle name="20% - Accent2 22" xfId="455"/>
    <cellStyle name="20% - Accent2 22 2" xfId="456"/>
    <cellStyle name="20% - Accent2 23" xfId="457"/>
    <cellStyle name="20% - Accent2 23 2" xfId="458"/>
    <cellStyle name="20% - Accent2 24" xfId="459"/>
    <cellStyle name="20% - Accent2 24 2" xfId="460"/>
    <cellStyle name="20% - Accent2 25" xfId="461"/>
    <cellStyle name="20% - Accent2 25 2" xfId="462"/>
    <cellStyle name="20% - Accent2 26" xfId="463"/>
    <cellStyle name="20% - Accent2 26 2" xfId="464"/>
    <cellStyle name="20% - Accent2 27" xfId="465"/>
    <cellStyle name="20% - Accent2 27 2" xfId="466"/>
    <cellStyle name="20% - Accent2 28" xfId="467"/>
    <cellStyle name="20% - Accent2 28 2" xfId="468"/>
    <cellStyle name="20% - Accent2 29" xfId="469"/>
    <cellStyle name="20% - Accent2 29 2" xfId="470"/>
    <cellStyle name="20% - Accent2 3" xfId="471"/>
    <cellStyle name="20% - Accent2 30" xfId="472"/>
    <cellStyle name="20% - Accent2 30 2" xfId="473"/>
    <cellStyle name="20% - Accent2 31" xfId="474"/>
    <cellStyle name="20% - Accent2 31 2" xfId="475"/>
    <cellStyle name="20% - Accent2 32" xfId="476"/>
    <cellStyle name="20% - Accent2 32 2" xfId="477"/>
    <cellStyle name="20% - Accent2 33" xfId="478"/>
    <cellStyle name="20% - Accent2 33 2" xfId="479"/>
    <cellStyle name="20% - Accent2 34" xfId="480"/>
    <cellStyle name="20% - Accent2 34 2" xfId="481"/>
    <cellStyle name="20% - Accent2 35" xfId="482"/>
    <cellStyle name="20% - Accent2 36" xfId="483"/>
    <cellStyle name="20% - Accent2 37" xfId="484"/>
    <cellStyle name="20% - Accent2 38" xfId="485"/>
    <cellStyle name="20% - Accent2 39" xfId="486"/>
    <cellStyle name="20% - Accent2 4" xfId="487"/>
    <cellStyle name="20% - Accent2 4 2" xfId="488"/>
    <cellStyle name="20% - Accent2 40" xfId="489"/>
    <cellStyle name="20% - Accent2 41" xfId="490"/>
    <cellStyle name="20% - Accent2 42" xfId="491"/>
    <cellStyle name="20% - Accent2 43" xfId="492"/>
    <cellStyle name="20% - Accent2 44" xfId="493"/>
    <cellStyle name="20% - Accent2 45" xfId="494"/>
    <cellStyle name="20% - Accent2 46" xfId="495"/>
    <cellStyle name="20% - Accent2 47" xfId="496"/>
    <cellStyle name="20% - Accent2 48" xfId="497"/>
    <cellStyle name="20% - Accent2 49" xfId="498"/>
    <cellStyle name="20% - Accent2 5" xfId="499"/>
    <cellStyle name="20% - Accent2 5 2" xfId="500"/>
    <cellStyle name="20% - Accent2 50" xfId="501"/>
    <cellStyle name="20% - Accent2 51" xfId="502"/>
    <cellStyle name="20% - Accent2 52" xfId="503"/>
    <cellStyle name="20% - Accent2 53" xfId="504"/>
    <cellStyle name="20% - Accent2 54" xfId="505"/>
    <cellStyle name="20% - Accent2 55" xfId="506"/>
    <cellStyle name="20% - Accent2 56" xfId="507"/>
    <cellStyle name="20% - Accent2 6" xfId="508"/>
    <cellStyle name="20% - Accent2 6 2" xfId="509"/>
    <cellStyle name="20% - Accent2 7" xfId="510"/>
    <cellStyle name="20% - Accent2 7 2" xfId="511"/>
    <cellStyle name="20% - Accent2 8" xfId="512"/>
    <cellStyle name="20% - Accent2 8 2" xfId="513"/>
    <cellStyle name="20% - Accent2 9" xfId="514"/>
    <cellStyle name="20% - Accent2 9 2" xfId="515"/>
    <cellStyle name="20% - Accent3 10" xfId="516"/>
    <cellStyle name="20% - Accent3 10 2" xfId="517"/>
    <cellStyle name="20% - Accent3 11" xfId="518"/>
    <cellStyle name="20% - Accent3 11 2" xfId="519"/>
    <cellStyle name="20% - Accent3 12" xfId="520"/>
    <cellStyle name="20% - Accent3 13" xfId="521"/>
    <cellStyle name="20% - Accent3 14" xfId="522"/>
    <cellStyle name="20% - Accent3 15" xfId="523"/>
    <cellStyle name="20% - Accent3 16" xfId="524"/>
    <cellStyle name="20% - Accent3 17" xfId="525"/>
    <cellStyle name="20% - Accent3 18" xfId="526"/>
    <cellStyle name="20% - Accent3 18 2" xfId="527"/>
    <cellStyle name="20% - Accent3 19" xfId="528"/>
    <cellStyle name="20% - Accent3 19 2" xfId="529"/>
    <cellStyle name="20% - Accent3 2" xfId="530"/>
    <cellStyle name="20% - Accent3 2 2" xfId="531"/>
    <cellStyle name="20% - Accent3 2 3" xfId="532"/>
    <cellStyle name="20% - Accent3 2 4" xfId="533"/>
    <cellStyle name="20% - Accent3 2 5" xfId="534"/>
    <cellStyle name="20% - Accent3 2 6" xfId="535"/>
    <cellStyle name="20% - Accent3 20" xfId="536"/>
    <cellStyle name="20% - Accent3 20 2" xfId="537"/>
    <cellStyle name="20% - Accent3 21" xfId="538"/>
    <cellStyle name="20% - Accent3 21 2" xfId="539"/>
    <cellStyle name="20% - Accent3 22" xfId="540"/>
    <cellStyle name="20% - Accent3 22 2" xfId="541"/>
    <cellStyle name="20% - Accent3 23" xfId="542"/>
    <cellStyle name="20% - Accent3 23 2" xfId="543"/>
    <cellStyle name="20% - Accent3 24" xfId="544"/>
    <cellStyle name="20% - Accent3 24 2" xfId="545"/>
    <cellStyle name="20% - Accent3 25" xfId="546"/>
    <cellStyle name="20% - Accent3 25 2" xfId="547"/>
    <cellStyle name="20% - Accent3 26" xfId="548"/>
    <cellStyle name="20% - Accent3 26 2" xfId="549"/>
    <cellStyle name="20% - Accent3 27" xfId="550"/>
    <cellStyle name="20% - Accent3 27 2" xfId="551"/>
    <cellStyle name="20% - Accent3 28" xfId="552"/>
    <cellStyle name="20% - Accent3 28 2" xfId="553"/>
    <cellStyle name="20% - Accent3 29" xfId="554"/>
    <cellStyle name="20% - Accent3 29 2" xfId="555"/>
    <cellStyle name="20% - Accent3 3" xfId="556"/>
    <cellStyle name="20% - Accent3 30" xfId="557"/>
    <cellStyle name="20% - Accent3 30 2" xfId="558"/>
    <cellStyle name="20% - Accent3 31" xfId="559"/>
    <cellStyle name="20% - Accent3 31 2" xfId="560"/>
    <cellStyle name="20% - Accent3 32" xfId="561"/>
    <cellStyle name="20% - Accent3 32 2" xfId="562"/>
    <cellStyle name="20% - Accent3 33" xfId="563"/>
    <cellStyle name="20% - Accent3 33 2" xfId="564"/>
    <cellStyle name="20% - Accent3 34" xfId="565"/>
    <cellStyle name="20% - Accent3 34 2" xfId="566"/>
    <cellStyle name="20% - Accent3 35" xfId="567"/>
    <cellStyle name="20% - Accent3 36" xfId="568"/>
    <cellStyle name="20% - Accent3 37" xfId="569"/>
    <cellStyle name="20% - Accent3 38" xfId="570"/>
    <cellStyle name="20% - Accent3 39" xfId="571"/>
    <cellStyle name="20% - Accent3 4" xfId="572"/>
    <cellStyle name="20% - Accent3 4 2" xfId="573"/>
    <cellStyle name="20% - Accent3 40" xfId="574"/>
    <cellStyle name="20% - Accent3 41" xfId="575"/>
    <cellStyle name="20% - Accent3 42" xfId="576"/>
    <cellStyle name="20% - Accent3 43" xfId="577"/>
    <cellStyle name="20% - Accent3 44" xfId="578"/>
    <cellStyle name="20% - Accent3 45" xfId="579"/>
    <cellStyle name="20% - Accent3 46" xfId="580"/>
    <cellStyle name="20% - Accent3 47" xfId="581"/>
    <cellStyle name="20% - Accent3 48" xfId="582"/>
    <cellStyle name="20% - Accent3 49" xfId="583"/>
    <cellStyle name="20% - Accent3 5" xfId="584"/>
    <cellStyle name="20% - Accent3 5 2" xfId="585"/>
    <cellStyle name="20% - Accent3 50" xfId="586"/>
    <cellStyle name="20% - Accent3 51" xfId="587"/>
    <cellStyle name="20% - Accent3 52" xfId="588"/>
    <cellStyle name="20% - Accent3 53" xfId="589"/>
    <cellStyle name="20% - Accent3 54" xfId="590"/>
    <cellStyle name="20% - Accent3 55" xfId="591"/>
    <cellStyle name="20% - Accent3 56" xfId="592"/>
    <cellStyle name="20% - Accent3 6" xfId="593"/>
    <cellStyle name="20% - Accent3 6 2" xfId="594"/>
    <cellStyle name="20% - Accent3 7" xfId="595"/>
    <cellStyle name="20% - Accent3 7 2" xfId="596"/>
    <cellStyle name="20% - Accent3 8" xfId="597"/>
    <cellStyle name="20% - Accent3 8 2" xfId="598"/>
    <cellStyle name="20% - Accent3 9" xfId="599"/>
    <cellStyle name="20% - Accent3 9 2" xfId="600"/>
    <cellStyle name="20% - Accent4 10" xfId="601"/>
    <cellStyle name="20% - Accent4 10 2" xfId="602"/>
    <cellStyle name="20% - Accent4 11" xfId="603"/>
    <cellStyle name="20% - Accent4 11 2" xfId="604"/>
    <cellStyle name="20% - Accent4 12" xfId="605"/>
    <cellStyle name="20% - Accent4 13" xfId="606"/>
    <cellStyle name="20% - Accent4 14" xfId="607"/>
    <cellStyle name="20% - Accent4 15" xfId="608"/>
    <cellStyle name="20% - Accent4 16" xfId="609"/>
    <cellStyle name="20% - Accent4 17" xfId="610"/>
    <cellStyle name="20% - Accent4 18" xfId="611"/>
    <cellStyle name="20% - Accent4 18 2" xfId="612"/>
    <cellStyle name="20% - Accent4 19" xfId="613"/>
    <cellStyle name="20% - Accent4 19 2" xfId="614"/>
    <cellStyle name="20% - Accent4 2" xfId="615"/>
    <cellStyle name="20% - Accent4 2 2" xfId="616"/>
    <cellStyle name="20% - Accent4 2 3" xfId="617"/>
    <cellStyle name="20% - Accent4 2 4" xfId="618"/>
    <cellStyle name="20% - Accent4 2 5" xfId="619"/>
    <cellStyle name="20% - Accent4 2 6" xfId="620"/>
    <cellStyle name="20% - Accent4 20" xfId="621"/>
    <cellStyle name="20% - Accent4 20 2" xfId="622"/>
    <cellStyle name="20% - Accent4 21" xfId="623"/>
    <cellStyle name="20% - Accent4 21 2" xfId="624"/>
    <cellStyle name="20% - Accent4 22" xfId="625"/>
    <cellStyle name="20% - Accent4 22 2" xfId="626"/>
    <cellStyle name="20% - Accent4 23" xfId="627"/>
    <cellStyle name="20% - Accent4 23 2" xfId="628"/>
    <cellStyle name="20% - Accent4 24" xfId="629"/>
    <cellStyle name="20% - Accent4 24 2" xfId="630"/>
    <cellStyle name="20% - Accent4 25" xfId="631"/>
    <cellStyle name="20% - Accent4 25 2" xfId="632"/>
    <cellStyle name="20% - Accent4 26" xfId="633"/>
    <cellStyle name="20% - Accent4 26 2" xfId="634"/>
    <cellStyle name="20% - Accent4 27" xfId="635"/>
    <cellStyle name="20% - Accent4 27 2" xfId="636"/>
    <cellStyle name="20% - Accent4 28" xfId="637"/>
    <cellStyle name="20% - Accent4 28 2" xfId="638"/>
    <cellStyle name="20% - Accent4 29" xfId="639"/>
    <cellStyle name="20% - Accent4 29 2" xfId="640"/>
    <cellStyle name="20% - Accent4 3" xfId="641"/>
    <cellStyle name="20% - Accent4 30" xfId="642"/>
    <cellStyle name="20% - Accent4 30 2" xfId="643"/>
    <cellStyle name="20% - Accent4 31" xfId="644"/>
    <cellStyle name="20% - Accent4 31 2" xfId="645"/>
    <cellStyle name="20% - Accent4 32" xfId="646"/>
    <cellStyle name="20% - Accent4 32 2" xfId="647"/>
    <cellStyle name="20% - Accent4 33" xfId="648"/>
    <cellStyle name="20% - Accent4 33 2" xfId="649"/>
    <cellStyle name="20% - Accent4 34" xfId="650"/>
    <cellStyle name="20% - Accent4 34 2" xfId="651"/>
    <cellStyle name="20% - Accent4 35" xfId="652"/>
    <cellStyle name="20% - Accent4 36" xfId="653"/>
    <cellStyle name="20% - Accent4 37" xfId="654"/>
    <cellStyle name="20% - Accent4 38" xfId="655"/>
    <cellStyle name="20% - Accent4 39" xfId="656"/>
    <cellStyle name="20% - Accent4 4" xfId="657"/>
    <cellStyle name="20% - Accent4 4 2" xfId="658"/>
    <cellStyle name="20% - Accent4 40" xfId="659"/>
    <cellStyle name="20% - Accent4 41" xfId="660"/>
    <cellStyle name="20% - Accent4 42" xfId="661"/>
    <cellStyle name="20% - Accent4 43" xfId="662"/>
    <cellStyle name="20% - Accent4 44" xfId="663"/>
    <cellStyle name="20% - Accent4 45" xfId="664"/>
    <cellStyle name="20% - Accent4 46" xfId="665"/>
    <cellStyle name="20% - Accent4 47" xfId="666"/>
    <cellStyle name="20% - Accent4 48" xfId="667"/>
    <cellStyle name="20% - Accent4 49" xfId="668"/>
    <cellStyle name="20% - Accent4 5" xfId="669"/>
    <cellStyle name="20% - Accent4 5 2" xfId="670"/>
    <cellStyle name="20% - Accent4 50" xfId="671"/>
    <cellStyle name="20% - Accent4 51" xfId="672"/>
    <cellStyle name="20% - Accent4 52" xfId="673"/>
    <cellStyle name="20% - Accent4 53" xfId="674"/>
    <cellStyle name="20% - Accent4 54" xfId="675"/>
    <cellStyle name="20% - Accent4 55" xfId="676"/>
    <cellStyle name="20% - Accent4 56" xfId="677"/>
    <cellStyle name="20% - Accent4 6" xfId="678"/>
    <cellStyle name="20% - Accent4 6 2" xfId="679"/>
    <cellStyle name="20% - Accent4 7" xfId="680"/>
    <cellStyle name="20% - Accent4 7 2" xfId="681"/>
    <cellStyle name="20% - Accent4 8" xfId="682"/>
    <cellStyle name="20% - Accent4 8 2" xfId="683"/>
    <cellStyle name="20% - Accent4 9" xfId="684"/>
    <cellStyle name="20% - Accent4 9 2" xfId="685"/>
    <cellStyle name="20% - Accent5 10" xfId="686"/>
    <cellStyle name="20% - Accent5 10 2" xfId="687"/>
    <cellStyle name="20% - Accent5 11" xfId="688"/>
    <cellStyle name="20% - Accent5 11 2" xfId="689"/>
    <cellStyle name="20% - Accent5 12" xfId="690"/>
    <cellStyle name="20% - Accent5 13" xfId="691"/>
    <cellStyle name="20% - Accent5 14" xfId="692"/>
    <cellStyle name="20% - Accent5 15" xfId="693"/>
    <cellStyle name="20% - Accent5 16" xfId="694"/>
    <cellStyle name="20% - Accent5 17" xfId="695"/>
    <cellStyle name="20% - Accent5 18" xfId="696"/>
    <cellStyle name="20% - Accent5 18 2" xfId="697"/>
    <cellStyle name="20% - Accent5 19" xfId="698"/>
    <cellStyle name="20% - Accent5 19 2" xfId="699"/>
    <cellStyle name="20% - Accent5 2" xfId="700"/>
    <cellStyle name="20% - Accent5 2 2" xfId="701"/>
    <cellStyle name="20% - Accent5 2 3" xfId="702"/>
    <cellStyle name="20% - Accent5 2 4" xfId="703"/>
    <cellStyle name="20% - Accent5 2 5" xfId="704"/>
    <cellStyle name="20% - Accent5 2 6" xfId="705"/>
    <cellStyle name="20% - Accent5 20" xfId="706"/>
    <cellStyle name="20% - Accent5 20 2" xfId="707"/>
    <cellStyle name="20% - Accent5 21" xfId="708"/>
    <cellStyle name="20% - Accent5 21 2" xfId="709"/>
    <cellStyle name="20% - Accent5 22" xfId="710"/>
    <cellStyle name="20% - Accent5 22 2" xfId="711"/>
    <cellStyle name="20% - Accent5 23" xfId="712"/>
    <cellStyle name="20% - Accent5 23 2" xfId="713"/>
    <cellStyle name="20% - Accent5 24" xfId="714"/>
    <cellStyle name="20% - Accent5 24 2" xfId="715"/>
    <cellStyle name="20% - Accent5 25" xfId="716"/>
    <cellStyle name="20% - Accent5 25 2" xfId="717"/>
    <cellStyle name="20% - Accent5 26" xfId="718"/>
    <cellStyle name="20% - Accent5 26 2" xfId="719"/>
    <cellStyle name="20% - Accent5 27" xfId="720"/>
    <cellStyle name="20% - Accent5 27 2" xfId="721"/>
    <cellStyle name="20% - Accent5 28" xfId="722"/>
    <cellStyle name="20% - Accent5 28 2" xfId="723"/>
    <cellStyle name="20% - Accent5 29" xfId="724"/>
    <cellStyle name="20% - Accent5 29 2" xfId="725"/>
    <cellStyle name="20% - Accent5 3" xfId="726"/>
    <cellStyle name="20% - Accent5 30" xfId="727"/>
    <cellStyle name="20% - Accent5 30 2" xfId="728"/>
    <cellStyle name="20% - Accent5 31" xfId="729"/>
    <cellStyle name="20% - Accent5 31 2" xfId="730"/>
    <cellStyle name="20% - Accent5 32" xfId="731"/>
    <cellStyle name="20% - Accent5 32 2" xfId="732"/>
    <cellStyle name="20% - Accent5 33" xfId="733"/>
    <cellStyle name="20% - Accent5 33 2" xfId="734"/>
    <cellStyle name="20% - Accent5 34" xfId="735"/>
    <cellStyle name="20% - Accent5 34 2" xfId="736"/>
    <cellStyle name="20% - Accent5 35" xfId="737"/>
    <cellStyle name="20% - Accent5 36" xfId="738"/>
    <cellStyle name="20% - Accent5 37" xfId="739"/>
    <cellStyle name="20% - Accent5 38" xfId="740"/>
    <cellStyle name="20% - Accent5 39" xfId="741"/>
    <cellStyle name="20% - Accent5 4" xfId="742"/>
    <cellStyle name="20% - Accent5 4 2" xfId="743"/>
    <cellStyle name="20% - Accent5 40" xfId="744"/>
    <cellStyle name="20% - Accent5 41" xfId="745"/>
    <cellStyle name="20% - Accent5 42" xfId="746"/>
    <cellStyle name="20% - Accent5 43" xfId="747"/>
    <cellStyle name="20% - Accent5 44" xfId="748"/>
    <cellStyle name="20% - Accent5 45" xfId="749"/>
    <cellStyle name="20% - Accent5 46" xfId="750"/>
    <cellStyle name="20% - Accent5 47" xfId="751"/>
    <cellStyle name="20% - Accent5 48" xfId="752"/>
    <cellStyle name="20% - Accent5 49" xfId="753"/>
    <cellStyle name="20% - Accent5 5" xfId="754"/>
    <cellStyle name="20% - Accent5 5 2" xfId="755"/>
    <cellStyle name="20% - Accent5 50" xfId="756"/>
    <cellStyle name="20% - Accent5 51" xfId="757"/>
    <cellStyle name="20% - Accent5 52" xfId="758"/>
    <cellStyle name="20% - Accent5 53" xfId="759"/>
    <cellStyle name="20% - Accent5 54" xfId="760"/>
    <cellStyle name="20% - Accent5 55" xfId="761"/>
    <cellStyle name="20% - Accent5 56" xfId="762"/>
    <cellStyle name="20% - Accent5 6" xfId="763"/>
    <cellStyle name="20% - Accent5 6 2" xfId="764"/>
    <cellStyle name="20% - Accent5 7" xfId="765"/>
    <cellStyle name="20% - Accent5 7 2" xfId="766"/>
    <cellStyle name="20% - Accent5 8" xfId="767"/>
    <cellStyle name="20% - Accent5 8 2" xfId="768"/>
    <cellStyle name="20% - Accent5 9" xfId="769"/>
    <cellStyle name="20% - Accent5 9 2" xfId="770"/>
    <cellStyle name="20% - Accent6 10" xfId="771"/>
    <cellStyle name="20% - Accent6 10 2" xfId="772"/>
    <cellStyle name="20% - Accent6 11" xfId="773"/>
    <cellStyle name="20% - Accent6 11 2" xfId="774"/>
    <cellStyle name="20% - Accent6 12" xfId="775"/>
    <cellStyle name="20% - Accent6 13" xfId="776"/>
    <cellStyle name="20% - Accent6 14" xfId="777"/>
    <cellStyle name="20% - Accent6 15" xfId="778"/>
    <cellStyle name="20% - Accent6 16" xfId="779"/>
    <cellStyle name="20% - Accent6 17" xfId="780"/>
    <cellStyle name="20% - Accent6 18" xfId="781"/>
    <cellStyle name="20% - Accent6 18 2" xfId="782"/>
    <cellStyle name="20% - Accent6 19" xfId="783"/>
    <cellStyle name="20% - Accent6 19 2" xfId="784"/>
    <cellStyle name="20% - Accent6 2" xfId="785"/>
    <cellStyle name="20% - Accent6 2 2" xfId="786"/>
    <cellStyle name="20% - Accent6 2 3" xfId="787"/>
    <cellStyle name="20% - Accent6 2 4" xfId="788"/>
    <cellStyle name="20% - Accent6 2 5" xfId="789"/>
    <cellStyle name="20% - Accent6 2 6" xfId="790"/>
    <cellStyle name="20% - Accent6 20" xfId="791"/>
    <cellStyle name="20% - Accent6 20 2" xfId="792"/>
    <cellStyle name="20% - Accent6 21" xfId="793"/>
    <cellStyle name="20% - Accent6 21 2" xfId="794"/>
    <cellStyle name="20% - Accent6 22" xfId="795"/>
    <cellStyle name="20% - Accent6 22 2" xfId="796"/>
    <cellStyle name="20% - Accent6 23" xfId="797"/>
    <cellStyle name="20% - Accent6 23 2" xfId="798"/>
    <cellStyle name="20% - Accent6 24" xfId="799"/>
    <cellStyle name="20% - Accent6 24 2" xfId="800"/>
    <cellStyle name="20% - Accent6 25" xfId="801"/>
    <cellStyle name="20% - Accent6 25 2" xfId="802"/>
    <cellStyle name="20% - Accent6 26" xfId="803"/>
    <cellStyle name="20% - Accent6 26 2" xfId="804"/>
    <cellStyle name="20% - Accent6 27" xfId="805"/>
    <cellStyle name="20% - Accent6 27 2" xfId="806"/>
    <cellStyle name="20% - Accent6 28" xfId="807"/>
    <cellStyle name="20% - Accent6 28 2" xfId="808"/>
    <cellStyle name="20% - Accent6 29" xfId="809"/>
    <cellStyle name="20% - Accent6 29 2" xfId="810"/>
    <cellStyle name="20% - Accent6 3" xfId="811"/>
    <cellStyle name="20% - Accent6 30" xfId="812"/>
    <cellStyle name="20% - Accent6 30 2" xfId="813"/>
    <cellStyle name="20% - Accent6 31" xfId="814"/>
    <cellStyle name="20% - Accent6 31 2" xfId="815"/>
    <cellStyle name="20% - Accent6 32" xfId="816"/>
    <cellStyle name="20% - Accent6 32 2" xfId="817"/>
    <cellStyle name="20% - Accent6 33" xfId="818"/>
    <cellStyle name="20% - Accent6 33 2" xfId="819"/>
    <cellStyle name="20% - Accent6 34" xfId="820"/>
    <cellStyle name="20% - Accent6 34 2" xfId="821"/>
    <cellStyle name="20% - Accent6 35" xfId="822"/>
    <cellStyle name="20% - Accent6 36" xfId="823"/>
    <cellStyle name="20% - Accent6 37" xfId="824"/>
    <cellStyle name="20% - Accent6 38" xfId="825"/>
    <cellStyle name="20% - Accent6 39" xfId="826"/>
    <cellStyle name="20% - Accent6 4" xfId="827"/>
    <cellStyle name="20% - Accent6 4 2" xfId="828"/>
    <cellStyle name="20% - Accent6 40" xfId="829"/>
    <cellStyle name="20% - Accent6 41" xfId="830"/>
    <cellStyle name="20% - Accent6 42" xfId="831"/>
    <cellStyle name="20% - Accent6 43" xfId="832"/>
    <cellStyle name="20% - Accent6 44" xfId="833"/>
    <cellStyle name="20% - Accent6 45" xfId="834"/>
    <cellStyle name="20% - Accent6 46" xfId="835"/>
    <cellStyle name="20% - Accent6 47" xfId="836"/>
    <cellStyle name="20% - Accent6 48" xfId="837"/>
    <cellStyle name="20% - Accent6 49" xfId="838"/>
    <cellStyle name="20% - Accent6 5" xfId="839"/>
    <cellStyle name="20% - Accent6 5 2" xfId="840"/>
    <cellStyle name="20% - Accent6 50" xfId="841"/>
    <cellStyle name="20% - Accent6 51" xfId="842"/>
    <cellStyle name="20% - Accent6 52" xfId="843"/>
    <cellStyle name="20% - Accent6 53" xfId="844"/>
    <cellStyle name="20% - Accent6 54" xfId="845"/>
    <cellStyle name="20% - Accent6 55" xfId="846"/>
    <cellStyle name="20% - Accent6 56" xfId="847"/>
    <cellStyle name="20% - Accent6 6" xfId="848"/>
    <cellStyle name="20% - Accent6 6 2" xfId="849"/>
    <cellStyle name="20% - Accent6 7" xfId="850"/>
    <cellStyle name="20% - Accent6 7 2" xfId="851"/>
    <cellStyle name="20% - Accent6 8" xfId="852"/>
    <cellStyle name="20% - Accent6 8 2" xfId="853"/>
    <cellStyle name="20% - Accent6 9" xfId="854"/>
    <cellStyle name="20% - Accent6 9 2" xfId="855"/>
    <cellStyle name="3" xfId="856"/>
    <cellStyle name="³f¹ô [0]_Module1" xfId="857"/>
    <cellStyle name="³f¹ô[0]_6_6 R&amp;O " xfId="858"/>
    <cellStyle name="³f¹ô_6_6 R&amp;O " xfId="859"/>
    <cellStyle name="4" xfId="860"/>
    <cellStyle name="40% - Accent1 10" xfId="861"/>
    <cellStyle name="40% - Accent1 10 2" xfId="862"/>
    <cellStyle name="40% - Accent1 11" xfId="863"/>
    <cellStyle name="40% - Accent1 11 2" xfId="864"/>
    <cellStyle name="40% - Accent1 12" xfId="865"/>
    <cellStyle name="40% - Accent1 13" xfId="866"/>
    <cellStyle name="40% - Accent1 14" xfId="867"/>
    <cellStyle name="40% - Accent1 15" xfId="868"/>
    <cellStyle name="40% - Accent1 16" xfId="869"/>
    <cellStyle name="40% - Accent1 17" xfId="870"/>
    <cellStyle name="40% - Accent1 18" xfId="871"/>
    <cellStyle name="40% - Accent1 18 2" xfId="872"/>
    <cellStyle name="40% - Accent1 19" xfId="873"/>
    <cellStyle name="40% - Accent1 19 2" xfId="874"/>
    <cellStyle name="40% - Accent1 2" xfId="875"/>
    <cellStyle name="40% - Accent1 2 2" xfId="876"/>
    <cellStyle name="40% - Accent1 2 3" xfId="877"/>
    <cellStyle name="40% - Accent1 2 4" xfId="878"/>
    <cellStyle name="40% - Accent1 2 5" xfId="879"/>
    <cellStyle name="40% - Accent1 2 6" xfId="880"/>
    <cellStyle name="40% - Accent1 20" xfId="881"/>
    <cellStyle name="40% - Accent1 20 2" xfId="882"/>
    <cellStyle name="40% - Accent1 21" xfId="883"/>
    <cellStyle name="40% - Accent1 21 2" xfId="884"/>
    <cellStyle name="40% - Accent1 22" xfId="885"/>
    <cellStyle name="40% - Accent1 22 2" xfId="886"/>
    <cellStyle name="40% - Accent1 23" xfId="887"/>
    <cellStyle name="40% - Accent1 23 2" xfId="888"/>
    <cellStyle name="40% - Accent1 24" xfId="889"/>
    <cellStyle name="40% - Accent1 24 2" xfId="890"/>
    <cellStyle name="40% - Accent1 25" xfId="891"/>
    <cellStyle name="40% - Accent1 25 2" xfId="892"/>
    <cellStyle name="40% - Accent1 26" xfId="893"/>
    <cellStyle name="40% - Accent1 26 2" xfId="894"/>
    <cellStyle name="40% - Accent1 27" xfId="895"/>
    <cellStyle name="40% - Accent1 27 2" xfId="896"/>
    <cellStyle name="40% - Accent1 28" xfId="897"/>
    <cellStyle name="40% - Accent1 28 2" xfId="898"/>
    <cellStyle name="40% - Accent1 29" xfId="899"/>
    <cellStyle name="40% - Accent1 29 2" xfId="900"/>
    <cellStyle name="40% - Accent1 3" xfId="901"/>
    <cellStyle name="40% - Accent1 30" xfId="902"/>
    <cellStyle name="40% - Accent1 30 2" xfId="903"/>
    <cellStyle name="40% - Accent1 31" xfId="904"/>
    <cellStyle name="40% - Accent1 31 2" xfId="905"/>
    <cellStyle name="40% - Accent1 32" xfId="906"/>
    <cellStyle name="40% - Accent1 32 2" xfId="907"/>
    <cellStyle name="40% - Accent1 33" xfId="908"/>
    <cellStyle name="40% - Accent1 33 2" xfId="909"/>
    <cellStyle name="40% - Accent1 34" xfId="910"/>
    <cellStyle name="40% - Accent1 34 2" xfId="911"/>
    <cellStyle name="40% - Accent1 35" xfId="912"/>
    <cellStyle name="40% - Accent1 36" xfId="913"/>
    <cellStyle name="40% - Accent1 37" xfId="914"/>
    <cellStyle name="40% - Accent1 38" xfId="915"/>
    <cellStyle name="40% - Accent1 39" xfId="916"/>
    <cellStyle name="40% - Accent1 4" xfId="917"/>
    <cellStyle name="40% - Accent1 4 2" xfId="918"/>
    <cellStyle name="40% - Accent1 40" xfId="919"/>
    <cellStyle name="40% - Accent1 41" xfId="920"/>
    <cellStyle name="40% - Accent1 42" xfId="921"/>
    <cellStyle name="40% - Accent1 43" xfId="922"/>
    <cellStyle name="40% - Accent1 44" xfId="923"/>
    <cellStyle name="40% - Accent1 45" xfId="924"/>
    <cellStyle name="40% - Accent1 46" xfId="925"/>
    <cellStyle name="40% - Accent1 47" xfId="926"/>
    <cellStyle name="40% - Accent1 48" xfId="927"/>
    <cellStyle name="40% - Accent1 49" xfId="928"/>
    <cellStyle name="40% - Accent1 5" xfId="929"/>
    <cellStyle name="40% - Accent1 5 2" xfId="930"/>
    <cellStyle name="40% - Accent1 50" xfId="931"/>
    <cellStyle name="40% - Accent1 51" xfId="932"/>
    <cellStyle name="40% - Accent1 52" xfId="933"/>
    <cellStyle name="40% - Accent1 53" xfId="934"/>
    <cellStyle name="40% - Accent1 54" xfId="935"/>
    <cellStyle name="40% - Accent1 55" xfId="936"/>
    <cellStyle name="40% - Accent1 56" xfId="937"/>
    <cellStyle name="40% - Accent1 6" xfId="938"/>
    <cellStyle name="40% - Accent1 6 2" xfId="939"/>
    <cellStyle name="40% - Accent1 7" xfId="940"/>
    <cellStyle name="40% - Accent1 7 2" xfId="941"/>
    <cellStyle name="40% - Accent1 8" xfId="942"/>
    <cellStyle name="40% - Accent1 8 2" xfId="943"/>
    <cellStyle name="40% - Accent1 9" xfId="944"/>
    <cellStyle name="40% - Accent1 9 2" xfId="945"/>
    <cellStyle name="40% - Accent2 10" xfId="946"/>
    <cellStyle name="40% - Accent2 10 2" xfId="947"/>
    <cellStyle name="40% - Accent2 11" xfId="948"/>
    <cellStyle name="40% - Accent2 11 2" xfId="949"/>
    <cellStyle name="40% - Accent2 12" xfId="950"/>
    <cellStyle name="40% - Accent2 13" xfId="951"/>
    <cellStyle name="40% - Accent2 14" xfId="952"/>
    <cellStyle name="40% - Accent2 15" xfId="953"/>
    <cellStyle name="40% - Accent2 16" xfId="954"/>
    <cellStyle name="40% - Accent2 17" xfId="955"/>
    <cellStyle name="40% - Accent2 18" xfId="956"/>
    <cellStyle name="40% - Accent2 18 2" xfId="957"/>
    <cellStyle name="40% - Accent2 19" xfId="958"/>
    <cellStyle name="40% - Accent2 19 2" xfId="959"/>
    <cellStyle name="40% - Accent2 2" xfId="960"/>
    <cellStyle name="40% - Accent2 2 2" xfId="961"/>
    <cellStyle name="40% - Accent2 2 3" xfId="962"/>
    <cellStyle name="40% - Accent2 2 4" xfId="963"/>
    <cellStyle name="40% - Accent2 2 5" xfId="964"/>
    <cellStyle name="40% - Accent2 2 6" xfId="965"/>
    <cellStyle name="40% - Accent2 20" xfId="966"/>
    <cellStyle name="40% - Accent2 20 2" xfId="967"/>
    <cellStyle name="40% - Accent2 21" xfId="968"/>
    <cellStyle name="40% - Accent2 21 2" xfId="969"/>
    <cellStyle name="40% - Accent2 22" xfId="970"/>
    <cellStyle name="40% - Accent2 22 2" xfId="971"/>
    <cellStyle name="40% - Accent2 23" xfId="972"/>
    <cellStyle name="40% - Accent2 23 2" xfId="973"/>
    <cellStyle name="40% - Accent2 24" xfId="974"/>
    <cellStyle name="40% - Accent2 24 2" xfId="975"/>
    <cellStyle name="40% - Accent2 25" xfId="976"/>
    <cellStyle name="40% - Accent2 25 2" xfId="977"/>
    <cellStyle name="40% - Accent2 26" xfId="978"/>
    <cellStyle name="40% - Accent2 26 2" xfId="979"/>
    <cellStyle name="40% - Accent2 27" xfId="980"/>
    <cellStyle name="40% - Accent2 27 2" xfId="981"/>
    <cellStyle name="40% - Accent2 28" xfId="982"/>
    <cellStyle name="40% - Accent2 28 2" xfId="983"/>
    <cellStyle name="40% - Accent2 29" xfId="984"/>
    <cellStyle name="40% - Accent2 29 2" xfId="985"/>
    <cellStyle name="40% - Accent2 3" xfId="986"/>
    <cellStyle name="40% - Accent2 30" xfId="987"/>
    <cellStyle name="40% - Accent2 30 2" xfId="988"/>
    <cellStyle name="40% - Accent2 31" xfId="989"/>
    <cellStyle name="40% - Accent2 31 2" xfId="990"/>
    <cellStyle name="40% - Accent2 32" xfId="991"/>
    <cellStyle name="40% - Accent2 32 2" xfId="992"/>
    <cellStyle name="40% - Accent2 33" xfId="993"/>
    <cellStyle name="40% - Accent2 33 2" xfId="994"/>
    <cellStyle name="40% - Accent2 34" xfId="995"/>
    <cellStyle name="40% - Accent2 34 2" xfId="996"/>
    <cellStyle name="40% - Accent2 35" xfId="997"/>
    <cellStyle name="40% - Accent2 36" xfId="998"/>
    <cellStyle name="40% - Accent2 37" xfId="999"/>
    <cellStyle name="40% - Accent2 38" xfId="1000"/>
    <cellStyle name="40% - Accent2 39" xfId="1001"/>
    <cellStyle name="40% - Accent2 4" xfId="1002"/>
    <cellStyle name="40% - Accent2 4 2" xfId="1003"/>
    <cellStyle name="40% - Accent2 40" xfId="1004"/>
    <cellStyle name="40% - Accent2 41" xfId="1005"/>
    <cellStyle name="40% - Accent2 42" xfId="1006"/>
    <cellStyle name="40% - Accent2 43" xfId="1007"/>
    <cellStyle name="40% - Accent2 44" xfId="1008"/>
    <cellStyle name="40% - Accent2 45" xfId="1009"/>
    <cellStyle name="40% - Accent2 46" xfId="1010"/>
    <cellStyle name="40% - Accent2 47" xfId="1011"/>
    <cellStyle name="40% - Accent2 48" xfId="1012"/>
    <cellStyle name="40% - Accent2 49" xfId="1013"/>
    <cellStyle name="40% - Accent2 5" xfId="1014"/>
    <cellStyle name="40% - Accent2 5 2" xfId="1015"/>
    <cellStyle name="40% - Accent2 50" xfId="1016"/>
    <cellStyle name="40% - Accent2 51" xfId="1017"/>
    <cellStyle name="40% - Accent2 52" xfId="1018"/>
    <cellStyle name="40% - Accent2 53" xfId="1019"/>
    <cellStyle name="40% - Accent2 54" xfId="1020"/>
    <cellStyle name="40% - Accent2 55" xfId="1021"/>
    <cellStyle name="40% - Accent2 56" xfId="1022"/>
    <cellStyle name="40% - Accent2 6" xfId="1023"/>
    <cellStyle name="40% - Accent2 6 2" xfId="1024"/>
    <cellStyle name="40% - Accent2 7" xfId="1025"/>
    <cellStyle name="40% - Accent2 7 2" xfId="1026"/>
    <cellStyle name="40% - Accent2 8" xfId="1027"/>
    <cellStyle name="40% - Accent2 8 2" xfId="1028"/>
    <cellStyle name="40% - Accent2 9" xfId="1029"/>
    <cellStyle name="40% - Accent2 9 2" xfId="1030"/>
    <cellStyle name="40% - Accent3 10" xfId="1031"/>
    <cellStyle name="40% - Accent3 10 2" xfId="1032"/>
    <cellStyle name="40% - Accent3 11" xfId="1033"/>
    <cellStyle name="40% - Accent3 11 2" xfId="1034"/>
    <cellStyle name="40% - Accent3 12" xfId="1035"/>
    <cellStyle name="40% - Accent3 13" xfId="1036"/>
    <cellStyle name="40% - Accent3 14" xfId="1037"/>
    <cellStyle name="40% - Accent3 15" xfId="1038"/>
    <cellStyle name="40% - Accent3 16" xfId="1039"/>
    <cellStyle name="40% - Accent3 17" xfId="1040"/>
    <cellStyle name="40% - Accent3 18" xfId="1041"/>
    <cellStyle name="40% - Accent3 18 2" xfId="1042"/>
    <cellStyle name="40% - Accent3 19" xfId="1043"/>
    <cellStyle name="40% - Accent3 19 2" xfId="1044"/>
    <cellStyle name="40% - Accent3 2" xfId="1045"/>
    <cellStyle name="40% - Accent3 2 2" xfId="1046"/>
    <cellStyle name="40% - Accent3 2 3" xfId="1047"/>
    <cellStyle name="40% - Accent3 2 4" xfId="1048"/>
    <cellStyle name="40% - Accent3 2 5" xfId="1049"/>
    <cellStyle name="40% - Accent3 2 6" xfId="1050"/>
    <cellStyle name="40% - Accent3 20" xfId="1051"/>
    <cellStyle name="40% - Accent3 20 2" xfId="1052"/>
    <cellStyle name="40% - Accent3 21" xfId="1053"/>
    <cellStyle name="40% - Accent3 21 2" xfId="1054"/>
    <cellStyle name="40% - Accent3 22" xfId="1055"/>
    <cellStyle name="40% - Accent3 22 2" xfId="1056"/>
    <cellStyle name="40% - Accent3 23" xfId="1057"/>
    <cellStyle name="40% - Accent3 23 2" xfId="1058"/>
    <cellStyle name="40% - Accent3 24" xfId="1059"/>
    <cellStyle name="40% - Accent3 24 2" xfId="1060"/>
    <cellStyle name="40% - Accent3 25" xfId="1061"/>
    <cellStyle name="40% - Accent3 25 2" xfId="1062"/>
    <cellStyle name="40% - Accent3 26" xfId="1063"/>
    <cellStyle name="40% - Accent3 26 2" xfId="1064"/>
    <cellStyle name="40% - Accent3 27" xfId="1065"/>
    <cellStyle name="40% - Accent3 27 2" xfId="1066"/>
    <cellStyle name="40% - Accent3 28" xfId="1067"/>
    <cellStyle name="40% - Accent3 28 2" xfId="1068"/>
    <cellStyle name="40% - Accent3 29" xfId="1069"/>
    <cellStyle name="40% - Accent3 29 2" xfId="1070"/>
    <cellStyle name="40% - Accent3 3" xfId="1071"/>
    <cellStyle name="40% - Accent3 30" xfId="1072"/>
    <cellStyle name="40% - Accent3 30 2" xfId="1073"/>
    <cellStyle name="40% - Accent3 31" xfId="1074"/>
    <cellStyle name="40% - Accent3 31 2" xfId="1075"/>
    <cellStyle name="40% - Accent3 32" xfId="1076"/>
    <cellStyle name="40% - Accent3 32 2" xfId="1077"/>
    <cellStyle name="40% - Accent3 33" xfId="1078"/>
    <cellStyle name="40% - Accent3 33 2" xfId="1079"/>
    <cellStyle name="40% - Accent3 34" xfId="1080"/>
    <cellStyle name="40% - Accent3 34 2" xfId="1081"/>
    <cellStyle name="40% - Accent3 35" xfId="1082"/>
    <cellStyle name="40% - Accent3 36" xfId="1083"/>
    <cellStyle name="40% - Accent3 37" xfId="1084"/>
    <cellStyle name="40% - Accent3 38" xfId="1085"/>
    <cellStyle name="40% - Accent3 39" xfId="1086"/>
    <cellStyle name="40% - Accent3 4" xfId="1087"/>
    <cellStyle name="40% - Accent3 4 2" xfId="1088"/>
    <cellStyle name="40% - Accent3 40" xfId="1089"/>
    <cellStyle name="40% - Accent3 41" xfId="1090"/>
    <cellStyle name="40% - Accent3 42" xfId="1091"/>
    <cellStyle name="40% - Accent3 43" xfId="1092"/>
    <cellStyle name="40% - Accent3 44" xfId="1093"/>
    <cellStyle name="40% - Accent3 45" xfId="1094"/>
    <cellStyle name="40% - Accent3 46" xfId="1095"/>
    <cellStyle name="40% - Accent3 47" xfId="1096"/>
    <cellStyle name="40% - Accent3 48" xfId="1097"/>
    <cellStyle name="40% - Accent3 49" xfId="1098"/>
    <cellStyle name="40% - Accent3 5" xfId="1099"/>
    <cellStyle name="40% - Accent3 5 2" xfId="1100"/>
    <cellStyle name="40% - Accent3 50" xfId="1101"/>
    <cellStyle name="40% - Accent3 51" xfId="1102"/>
    <cellStyle name="40% - Accent3 52" xfId="1103"/>
    <cellStyle name="40% - Accent3 53" xfId="1104"/>
    <cellStyle name="40% - Accent3 54" xfId="1105"/>
    <cellStyle name="40% - Accent3 55" xfId="1106"/>
    <cellStyle name="40% - Accent3 56" xfId="1107"/>
    <cellStyle name="40% - Accent3 6" xfId="1108"/>
    <cellStyle name="40% - Accent3 6 2" xfId="1109"/>
    <cellStyle name="40% - Accent3 7" xfId="1110"/>
    <cellStyle name="40% - Accent3 7 2" xfId="1111"/>
    <cellStyle name="40% - Accent3 8" xfId="1112"/>
    <cellStyle name="40% - Accent3 8 2" xfId="1113"/>
    <cellStyle name="40% - Accent3 9" xfId="1114"/>
    <cellStyle name="40% - Accent3 9 2" xfId="1115"/>
    <cellStyle name="40% - Accent4 10" xfId="1116"/>
    <cellStyle name="40% - Accent4 10 2" xfId="1117"/>
    <cellStyle name="40% - Accent4 11" xfId="1118"/>
    <cellStyle name="40% - Accent4 11 2" xfId="1119"/>
    <cellStyle name="40% - Accent4 12" xfId="1120"/>
    <cellStyle name="40% - Accent4 13" xfId="1121"/>
    <cellStyle name="40% - Accent4 14" xfId="1122"/>
    <cellStyle name="40% - Accent4 15" xfId="1123"/>
    <cellStyle name="40% - Accent4 16" xfId="1124"/>
    <cellStyle name="40% - Accent4 17" xfId="1125"/>
    <cellStyle name="40% - Accent4 18" xfId="1126"/>
    <cellStyle name="40% - Accent4 18 2" xfId="1127"/>
    <cellStyle name="40% - Accent4 19" xfId="1128"/>
    <cellStyle name="40% - Accent4 19 2" xfId="1129"/>
    <cellStyle name="40% - Accent4 2" xfId="1130"/>
    <cellStyle name="40% - Accent4 2 2" xfId="1131"/>
    <cellStyle name="40% - Accent4 2 3" xfId="1132"/>
    <cellStyle name="40% - Accent4 2 4" xfId="1133"/>
    <cellStyle name="40% - Accent4 2 5" xfId="1134"/>
    <cellStyle name="40% - Accent4 2 6" xfId="1135"/>
    <cellStyle name="40% - Accent4 20" xfId="1136"/>
    <cellStyle name="40% - Accent4 20 2" xfId="1137"/>
    <cellStyle name="40% - Accent4 21" xfId="1138"/>
    <cellStyle name="40% - Accent4 21 2" xfId="1139"/>
    <cellStyle name="40% - Accent4 22" xfId="1140"/>
    <cellStyle name="40% - Accent4 22 2" xfId="1141"/>
    <cellStyle name="40% - Accent4 23" xfId="1142"/>
    <cellStyle name="40% - Accent4 23 2" xfId="1143"/>
    <cellStyle name="40% - Accent4 24" xfId="1144"/>
    <cellStyle name="40% - Accent4 24 2" xfId="1145"/>
    <cellStyle name="40% - Accent4 25" xfId="1146"/>
    <cellStyle name="40% - Accent4 25 2" xfId="1147"/>
    <cellStyle name="40% - Accent4 26" xfId="1148"/>
    <cellStyle name="40% - Accent4 26 2" xfId="1149"/>
    <cellStyle name="40% - Accent4 27" xfId="1150"/>
    <cellStyle name="40% - Accent4 27 2" xfId="1151"/>
    <cellStyle name="40% - Accent4 28" xfId="1152"/>
    <cellStyle name="40% - Accent4 28 2" xfId="1153"/>
    <cellStyle name="40% - Accent4 29" xfId="1154"/>
    <cellStyle name="40% - Accent4 29 2" xfId="1155"/>
    <cellStyle name="40% - Accent4 3" xfId="1156"/>
    <cellStyle name="40% - Accent4 30" xfId="1157"/>
    <cellStyle name="40% - Accent4 30 2" xfId="1158"/>
    <cellStyle name="40% - Accent4 31" xfId="1159"/>
    <cellStyle name="40% - Accent4 31 2" xfId="1160"/>
    <cellStyle name="40% - Accent4 32" xfId="1161"/>
    <cellStyle name="40% - Accent4 32 2" xfId="1162"/>
    <cellStyle name="40% - Accent4 33" xfId="1163"/>
    <cellStyle name="40% - Accent4 33 2" xfId="1164"/>
    <cellStyle name="40% - Accent4 34" xfId="1165"/>
    <cellStyle name="40% - Accent4 34 2" xfId="1166"/>
    <cellStyle name="40% - Accent4 35" xfId="1167"/>
    <cellStyle name="40% - Accent4 36" xfId="1168"/>
    <cellStyle name="40% - Accent4 37" xfId="1169"/>
    <cellStyle name="40% - Accent4 38" xfId="1170"/>
    <cellStyle name="40% - Accent4 39" xfId="1171"/>
    <cellStyle name="40% - Accent4 4" xfId="1172"/>
    <cellStyle name="40% - Accent4 4 2" xfId="1173"/>
    <cellStyle name="40% - Accent4 40" xfId="1174"/>
    <cellStyle name="40% - Accent4 41" xfId="1175"/>
    <cellStyle name="40% - Accent4 42" xfId="1176"/>
    <cellStyle name="40% - Accent4 43" xfId="1177"/>
    <cellStyle name="40% - Accent4 44" xfId="1178"/>
    <cellStyle name="40% - Accent4 45" xfId="1179"/>
    <cellStyle name="40% - Accent4 46" xfId="1180"/>
    <cellStyle name="40% - Accent4 47" xfId="1181"/>
    <cellStyle name="40% - Accent4 48" xfId="1182"/>
    <cellStyle name="40% - Accent4 49" xfId="1183"/>
    <cellStyle name="40% - Accent4 5" xfId="1184"/>
    <cellStyle name="40% - Accent4 5 2" xfId="1185"/>
    <cellStyle name="40% - Accent4 50" xfId="1186"/>
    <cellStyle name="40% - Accent4 51" xfId="1187"/>
    <cellStyle name="40% - Accent4 52" xfId="1188"/>
    <cellStyle name="40% - Accent4 53" xfId="1189"/>
    <cellStyle name="40% - Accent4 54" xfId="1190"/>
    <cellStyle name="40% - Accent4 55" xfId="1191"/>
    <cellStyle name="40% - Accent4 56" xfId="1192"/>
    <cellStyle name="40% - Accent4 6" xfId="1193"/>
    <cellStyle name="40% - Accent4 6 2" xfId="1194"/>
    <cellStyle name="40% - Accent4 7" xfId="1195"/>
    <cellStyle name="40% - Accent4 7 2" xfId="1196"/>
    <cellStyle name="40% - Accent4 8" xfId="1197"/>
    <cellStyle name="40% - Accent4 8 2" xfId="1198"/>
    <cellStyle name="40% - Accent4 9" xfId="1199"/>
    <cellStyle name="40% - Accent4 9 2" xfId="1200"/>
    <cellStyle name="40% - Accent5 10" xfId="1201"/>
    <cellStyle name="40% - Accent5 10 2" xfId="1202"/>
    <cellStyle name="40% - Accent5 11" xfId="1203"/>
    <cellStyle name="40% - Accent5 11 2" xfId="1204"/>
    <cellStyle name="40% - Accent5 12" xfId="1205"/>
    <cellStyle name="40% - Accent5 13" xfId="1206"/>
    <cellStyle name="40% - Accent5 14" xfId="1207"/>
    <cellStyle name="40% - Accent5 15" xfId="1208"/>
    <cellStyle name="40% - Accent5 16" xfId="1209"/>
    <cellStyle name="40% - Accent5 17" xfId="1210"/>
    <cellStyle name="40% - Accent5 18" xfId="1211"/>
    <cellStyle name="40% - Accent5 18 2" xfId="1212"/>
    <cellStyle name="40% - Accent5 19" xfId="1213"/>
    <cellStyle name="40% - Accent5 19 2" xfId="1214"/>
    <cellStyle name="40% - Accent5 2" xfId="1215"/>
    <cellStyle name="40% - Accent5 2 2" xfId="1216"/>
    <cellStyle name="40% - Accent5 2 3" xfId="1217"/>
    <cellStyle name="40% - Accent5 2 4" xfId="1218"/>
    <cellStyle name="40% - Accent5 2 5" xfId="1219"/>
    <cellStyle name="40% - Accent5 2 6" xfId="1220"/>
    <cellStyle name="40% - Accent5 20" xfId="1221"/>
    <cellStyle name="40% - Accent5 20 2" xfId="1222"/>
    <cellStyle name="40% - Accent5 21" xfId="1223"/>
    <cellStyle name="40% - Accent5 21 2" xfId="1224"/>
    <cellStyle name="40% - Accent5 22" xfId="1225"/>
    <cellStyle name="40% - Accent5 22 2" xfId="1226"/>
    <cellStyle name="40% - Accent5 23" xfId="1227"/>
    <cellStyle name="40% - Accent5 23 2" xfId="1228"/>
    <cellStyle name="40% - Accent5 24" xfId="1229"/>
    <cellStyle name="40% - Accent5 24 2" xfId="1230"/>
    <cellStyle name="40% - Accent5 25" xfId="1231"/>
    <cellStyle name="40% - Accent5 25 2" xfId="1232"/>
    <cellStyle name="40% - Accent5 26" xfId="1233"/>
    <cellStyle name="40% - Accent5 26 2" xfId="1234"/>
    <cellStyle name="40% - Accent5 27" xfId="1235"/>
    <cellStyle name="40% - Accent5 27 2" xfId="1236"/>
    <cellStyle name="40% - Accent5 28" xfId="1237"/>
    <cellStyle name="40% - Accent5 28 2" xfId="1238"/>
    <cellStyle name="40% - Accent5 29" xfId="1239"/>
    <cellStyle name="40% - Accent5 29 2" xfId="1240"/>
    <cellStyle name="40% - Accent5 3" xfId="1241"/>
    <cellStyle name="40% - Accent5 30" xfId="1242"/>
    <cellStyle name="40% - Accent5 30 2" xfId="1243"/>
    <cellStyle name="40% - Accent5 31" xfId="1244"/>
    <cellStyle name="40% - Accent5 31 2" xfId="1245"/>
    <cellStyle name="40% - Accent5 32" xfId="1246"/>
    <cellStyle name="40% - Accent5 32 2" xfId="1247"/>
    <cellStyle name="40% - Accent5 33" xfId="1248"/>
    <cellStyle name="40% - Accent5 33 2" xfId="1249"/>
    <cellStyle name="40% - Accent5 34" xfId="1250"/>
    <cellStyle name="40% - Accent5 34 2" xfId="1251"/>
    <cellStyle name="40% - Accent5 35" xfId="1252"/>
    <cellStyle name="40% - Accent5 36" xfId="1253"/>
    <cellStyle name="40% - Accent5 37" xfId="1254"/>
    <cellStyle name="40% - Accent5 38" xfId="1255"/>
    <cellStyle name="40% - Accent5 39" xfId="1256"/>
    <cellStyle name="40% - Accent5 4" xfId="1257"/>
    <cellStyle name="40% - Accent5 4 2" xfId="1258"/>
    <cellStyle name="40% - Accent5 40" xfId="1259"/>
    <cellStyle name="40% - Accent5 41" xfId="1260"/>
    <cellStyle name="40% - Accent5 42" xfId="1261"/>
    <cellStyle name="40% - Accent5 43" xfId="1262"/>
    <cellStyle name="40% - Accent5 44" xfId="1263"/>
    <cellStyle name="40% - Accent5 45" xfId="1264"/>
    <cellStyle name="40% - Accent5 46" xfId="1265"/>
    <cellStyle name="40% - Accent5 47" xfId="1266"/>
    <cellStyle name="40% - Accent5 48" xfId="1267"/>
    <cellStyle name="40% - Accent5 49" xfId="1268"/>
    <cellStyle name="40% - Accent5 5" xfId="1269"/>
    <cellStyle name="40% - Accent5 5 2" xfId="1270"/>
    <cellStyle name="40% - Accent5 50" xfId="1271"/>
    <cellStyle name="40% - Accent5 51" xfId="1272"/>
    <cellStyle name="40% - Accent5 52" xfId="1273"/>
    <cellStyle name="40% - Accent5 53" xfId="1274"/>
    <cellStyle name="40% - Accent5 54" xfId="1275"/>
    <cellStyle name="40% - Accent5 55" xfId="1276"/>
    <cellStyle name="40% - Accent5 56" xfId="1277"/>
    <cellStyle name="40% - Accent5 6" xfId="1278"/>
    <cellStyle name="40% - Accent5 6 2" xfId="1279"/>
    <cellStyle name="40% - Accent5 7" xfId="1280"/>
    <cellStyle name="40% - Accent5 7 2" xfId="1281"/>
    <cellStyle name="40% - Accent5 8" xfId="1282"/>
    <cellStyle name="40% - Accent5 8 2" xfId="1283"/>
    <cellStyle name="40% - Accent5 9" xfId="1284"/>
    <cellStyle name="40% - Accent5 9 2" xfId="1285"/>
    <cellStyle name="40% - Accent6 10" xfId="1286"/>
    <cellStyle name="40% - Accent6 10 2" xfId="1287"/>
    <cellStyle name="40% - Accent6 11" xfId="1288"/>
    <cellStyle name="40% - Accent6 11 2" xfId="1289"/>
    <cellStyle name="40% - Accent6 12" xfId="1290"/>
    <cellStyle name="40% - Accent6 13" xfId="1291"/>
    <cellStyle name="40% - Accent6 14" xfId="1292"/>
    <cellStyle name="40% - Accent6 15" xfId="1293"/>
    <cellStyle name="40% - Accent6 16" xfId="1294"/>
    <cellStyle name="40% - Accent6 17" xfId="1295"/>
    <cellStyle name="40% - Accent6 18" xfId="1296"/>
    <cellStyle name="40% - Accent6 18 2" xfId="1297"/>
    <cellStyle name="40% - Accent6 19" xfId="1298"/>
    <cellStyle name="40% - Accent6 19 2" xfId="1299"/>
    <cellStyle name="40% - Accent6 2" xfId="1300"/>
    <cellStyle name="40% - Accent6 2 2" xfId="1301"/>
    <cellStyle name="40% - Accent6 2 3" xfId="1302"/>
    <cellStyle name="40% - Accent6 2 4" xfId="1303"/>
    <cellStyle name="40% - Accent6 2 5" xfId="1304"/>
    <cellStyle name="40% - Accent6 2 6" xfId="1305"/>
    <cellStyle name="40% - Accent6 20" xfId="1306"/>
    <cellStyle name="40% - Accent6 20 2" xfId="1307"/>
    <cellStyle name="40% - Accent6 21" xfId="1308"/>
    <cellStyle name="40% - Accent6 21 2" xfId="1309"/>
    <cellStyle name="40% - Accent6 22" xfId="1310"/>
    <cellStyle name="40% - Accent6 22 2" xfId="1311"/>
    <cellStyle name="40% - Accent6 23" xfId="1312"/>
    <cellStyle name="40% - Accent6 23 2" xfId="1313"/>
    <cellStyle name="40% - Accent6 24" xfId="1314"/>
    <cellStyle name="40% - Accent6 24 2" xfId="1315"/>
    <cellStyle name="40% - Accent6 25" xfId="1316"/>
    <cellStyle name="40% - Accent6 25 2" xfId="1317"/>
    <cellStyle name="40% - Accent6 26" xfId="1318"/>
    <cellStyle name="40% - Accent6 26 2" xfId="1319"/>
    <cellStyle name="40% - Accent6 27" xfId="1320"/>
    <cellStyle name="40% - Accent6 27 2" xfId="1321"/>
    <cellStyle name="40% - Accent6 28" xfId="1322"/>
    <cellStyle name="40% - Accent6 28 2" xfId="1323"/>
    <cellStyle name="40% - Accent6 29" xfId="1324"/>
    <cellStyle name="40% - Accent6 29 2" xfId="1325"/>
    <cellStyle name="40% - Accent6 3" xfId="1326"/>
    <cellStyle name="40% - Accent6 30" xfId="1327"/>
    <cellStyle name="40% - Accent6 30 2" xfId="1328"/>
    <cellStyle name="40% - Accent6 31" xfId="1329"/>
    <cellStyle name="40% - Accent6 31 2" xfId="1330"/>
    <cellStyle name="40% - Accent6 32" xfId="1331"/>
    <cellStyle name="40% - Accent6 32 2" xfId="1332"/>
    <cellStyle name="40% - Accent6 33" xfId="1333"/>
    <cellStyle name="40% - Accent6 33 2" xfId="1334"/>
    <cellStyle name="40% - Accent6 34" xfId="1335"/>
    <cellStyle name="40% - Accent6 34 2" xfId="1336"/>
    <cellStyle name="40% - Accent6 35" xfId="1337"/>
    <cellStyle name="40% - Accent6 36" xfId="1338"/>
    <cellStyle name="40% - Accent6 37" xfId="1339"/>
    <cellStyle name="40% - Accent6 38" xfId="1340"/>
    <cellStyle name="40% - Accent6 39" xfId="1341"/>
    <cellStyle name="40% - Accent6 4" xfId="1342"/>
    <cellStyle name="40% - Accent6 4 2" xfId="1343"/>
    <cellStyle name="40% - Accent6 40" xfId="1344"/>
    <cellStyle name="40% - Accent6 41" xfId="1345"/>
    <cellStyle name="40% - Accent6 42" xfId="1346"/>
    <cellStyle name="40% - Accent6 43" xfId="1347"/>
    <cellStyle name="40% - Accent6 44" xfId="1348"/>
    <cellStyle name="40% - Accent6 45" xfId="1349"/>
    <cellStyle name="40% - Accent6 46" xfId="1350"/>
    <cellStyle name="40% - Accent6 47" xfId="1351"/>
    <cellStyle name="40% - Accent6 48" xfId="1352"/>
    <cellStyle name="40% - Accent6 49" xfId="1353"/>
    <cellStyle name="40% - Accent6 5" xfId="1354"/>
    <cellStyle name="40% - Accent6 5 2" xfId="1355"/>
    <cellStyle name="40% - Accent6 50" xfId="1356"/>
    <cellStyle name="40% - Accent6 51" xfId="1357"/>
    <cellStyle name="40% - Accent6 52" xfId="1358"/>
    <cellStyle name="40% - Accent6 53" xfId="1359"/>
    <cellStyle name="40% - Accent6 54" xfId="1360"/>
    <cellStyle name="40% - Accent6 55" xfId="1361"/>
    <cellStyle name="40% - Accent6 56" xfId="1362"/>
    <cellStyle name="40% - Accent6 6" xfId="1363"/>
    <cellStyle name="40% - Accent6 6 2" xfId="1364"/>
    <cellStyle name="40% - Accent6 7" xfId="1365"/>
    <cellStyle name="40% - Accent6 7 2" xfId="1366"/>
    <cellStyle name="40% - Accent6 8" xfId="1367"/>
    <cellStyle name="40% - Accent6 8 2" xfId="1368"/>
    <cellStyle name="40% - Accent6 9" xfId="1369"/>
    <cellStyle name="40% - Accent6 9 2" xfId="1370"/>
    <cellStyle name="60% - Accent1 10" xfId="1371"/>
    <cellStyle name="60% - Accent1 10 2" xfId="1372"/>
    <cellStyle name="60% - Accent1 11" xfId="1373"/>
    <cellStyle name="60% - Accent1 11 2" xfId="1374"/>
    <cellStyle name="60% - Accent1 12" xfId="1375"/>
    <cellStyle name="60% - Accent1 13" xfId="1376"/>
    <cellStyle name="60% - Accent1 14" xfId="1377"/>
    <cellStyle name="60% - Accent1 15" xfId="1378"/>
    <cellStyle name="60% - Accent1 16" xfId="1379"/>
    <cellStyle name="60% - Accent1 17" xfId="1380"/>
    <cellStyle name="60% - Accent1 18" xfId="1381"/>
    <cellStyle name="60% - Accent1 19" xfId="1382"/>
    <cellStyle name="60% - Accent1 2" xfId="1383"/>
    <cellStyle name="60% - Accent1 20" xfId="1384"/>
    <cellStyle name="60% - Accent1 21" xfId="1385"/>
    <cellStyle name="60% - Accent1 22" xfId="1386"/>
    <cellStyle name="60% - Accent1 23" xfId="1387"/>
    <cellStyle name="60% - Accent1 24" xfId="1388"/>
    <cellStyle name="60% - Accent1 25" xfId="1389"/>
    <cellStyle name="60% - Accent1 26" xfId="1390"/>
    <cellStyle name="60% - Accent1 27" xfId="1391"/>
    <cellStyle name="60% - Accent1 28" xfId="1392"/>
    <cellStyle name="60% - Accent1 29" xfId="1393"/>
    <cellStyle name="60% - Accent1 3" xfId="1394"/>
    <cellStyle name="60% - Accent1 30" xfId="1395"/>
    <cellStyle name="60% - Accent1 31" xfId="1396"/>
    <cellStyle name="60% - Accent1 32" xfId="1397"/>
    <cellStyle name="60% - Accent1 33" xfId="1398"/>
    <cellStyle name="60% - Accent1 34" xfId="1399"/>
    <cellStyle name="60% - Accent1 35" xfId="1400"/>
    <cellStyle name="60% - Accent1 36" xfId="1401"/>
    <cellStyle name="60% - Accent1 37" xfId="1402"/>
    <cellStyle name="60% - Accent1 38" xfId="1403"/>
    <cellStyle name="60% - Accent1 4" xfId="1404"/>
    <cellStyle name="60% - Accent1 4 2" xfId="1405"/>
    <cellStyle name="60% - Accent1 5" xfId="1406"/>
    <cellStyle name="60% - Accent1 5 2" xfId="1407"/>
    <cellStyle name="60% - Accent1 6" xfId="1408"/>
    <cellStyle name="60% - Accent1 6 2" xfId="1409"/>
    <cellStyle name="60% - Accent1 7" xfId="1410"/>
    <cellStyle name="60% - Accent1 7 2" xfId="1411"/>
    <cellStyle name="60% - Accent1 8" xfId="1412"/>
    <cellStyle name="60% - Accent1 8 2" xfId="1413"/>
    <cellStyle name="60% - Accent1 9" xfId="1414"/>
    <cellStyle name="60% - Accent1 9 2" xfId="1415"/>
    <cellStyle name="60% - Accent2 10" xfId="1416"/>
    <cellStyle name="60% - Accent2 10 2" xfId="1417"/>
    <cellStyle name="60% - Accent2 11" xfId="1418"/>
    <cellStyle name="60% - Accent2 11 2" xfId="1419"/>
    <cellStyle name="60% - Accent2 12" xfId="1420"/>
    <cellStyle name="60% - Accent2 13" xfId="1421"/>
    <cellStyle name="60% - Accent2 14" xfId="1422"/>
    <cellStyle name="60% - Accent2 15" xfId="1423"/>
    <cellStyle name="60% - Accent2 16" xfId="1424"/>
    <cellStyle name="60% - Accent2 17" xfId="1425"/>
    <cellStyle name="60% - Accent2 18" xfId="1426"/>
    <cellStyle name="60% - Accent2 19" xfId="1427"/>
    <cellStyle name="60% - Accent2 2" xfId="1428"/>
    <cellStyle name="60% - Accent2 20" xfId="1429"/>
    <cellStyle name="60% - Accent2 21" xfId="1430"/>
    <cellStyle name="60% - Accent2 22" xfId="1431"/>
    <cellStyle name="60% - Accent2 23" xfId="1432"/>
    <cellStyle name="60% - Accent2 24" xfId="1433"/>
    <cellStyle name="60% - Accent2 25" xfId="1434"/>
    <cellStyle name="60% - Accent2 26" xfId="1435"/>
    <cellStyle name="60% - Accent2 27" xfId="1436"/>
    <cellStyle name="60% - Accent2 28" xfId="1437"/>
    <cellStyle name="60% - Accent2 29" xfId="1438"/>
    <cellStyle name="60% - Accent2 3" xfId="1439"/>
    <cellStyle name="60% - Accent2 30" xfId="1440"/>
    <cellStyle name="60% - Accent2 31" xfId="1441"/>
    <cellStyle name="60% - Accent2 32" xfId="1442"/>
    <cellStyle name="60% - Accent2 33" xfId="1443"/>
    <cellStyle name="60% - Accent2 34" xfId="1444"/>
    <cellStyle name="60% - Accent2 35" xfId="1445"/>
    <cellStyle name="60% - Accent2 36" xfId="1446"/>
    <cellStyle name="60% - Accent2 37" xfId="1447"/>
    <cellStyle name="60% - Accent2 38" xfId="1448"/>
    <cellStyle name="60% - Accent2 4" xfId="1449"/>
    <cellStyle name="60% - Accent2 4 2" xfId="1450"/>
    <cellStyle name="60% - Accent2 5" xfId="1451"/>
    <cellStyle name="60% - Accent2 5 2" xfId="1452"/>
    <cellStyle name="60% - Accent2 6" xfId="1453"/>
    <cellStyle name="60% - Accent2 6 2" xfId="1454"/>
    <cellStyle name="60% - Accent2 7" xfId="1455"/>
    <cellStyle name="60% - Accent2 7 2" xfId="1456"/>
    <cellStyle name="60% - Accent2 8" xfId="1457"/>
    <cellStyle name="60% - Accent2 8 2" xfId="1458"/>
    <cellStyle name="60% - Accent2 9" xfId="1459"/>
    <cellStyle name="60% - Accent2 9 2" xfId="1460"/>
    <cellStyle name="60% - Accent3 10" xfId="1461"/>
    <cellStyle name="60% - Accent3 10 2" xfId="1462"/>
    <cellStyle name="60% - Accent3 11" xfId="1463"/>
    <cellStyle name="60% - Accent3 11 2" xfId="1464"/>
    <cellStyle name="60% - Accent3 12" xfId="1465"/>
    <cellStyle name="60% - Accent3 13" xfId="1466"/>
    <cellStyle name="60% - Accent3 14" xfId="1467"/>
    <cellStyle name="60% - Accent3 15" xfId="1468"/>
    <cellStyle name="60% - Accent3 16" xfId="1469"/>
    <cellStyle name="60% - Accent3 17" xfId="1470"/>
    <cellStyle name="60% - Accent3 18" xfId="1471"/>
    <cellStyle name="60% - Accent3 19" xfId="1472"/>
    <cellStyle name="60% - Accent3 2" xfId="1473"/>
    <cellStyle name="60% - Accent3 20" xfId="1474"/>
    <cellStyle name="60% - Accent3 21" xfId="1475"/>
    <cellStyle name="60% - Accent3 22" xfId="1476"/>
    <cellStyle name="60% - Accent3 23" xfId="1477"/>
    <cellStyle name="60% - Accent3 24" xfId="1478"/>
    <cellStyle name="60% - Accent3 25" xfId="1479"/>
    <cellStyle name="60% - Accent3 26" xfId="1480"/>
    <cellStyle name="60% - Accent3 27" xfId="1481"/>
    <cellStyle name="60% - Accent3 28" xfId="1482"/>
    <cellStyle name="60% - Accent3 29" xfId="1483"/>
    <cellStyle name="60% - Accent3 3" xfId="1484"/>
    <cellStyle name="60% - Accent3 30" xfId="1485"/>
    <cellStyle name="60% - Accent3 31" xfId="1486"/>
    <cellStyle name="60% - Accent3 32" xfId="1487"/>
    <cellStyle name="60% - Accent3 33" xfId="1488"/>
    <cellStyle name="60% - Accent3 34" xfId="1489"/>
    <cellStyle name="60% - Accent3 35" xfId="1490"/>
    <cellStyle name="60% - Accent3 36" xfId="1491"/>
    <cellStyle name="60% - Accent3 37" xfId="1492"/>
    <cellStyle name="60% - Accent3 38" xfId="1493"/>
    <cellStyle name="60% - Accent3 4" xfId="1494"/>
    <cellStyle name="60% - Accent3 4 2" xfId="1495"/>
    <cellStyle name="60% - Accent3 5" xfId="1496"/>
    <cellStyle name="60% - Accent3 5 2" xfId="1497"/>
    <cellStyle name="60% - Accent3 6" xfId="1498"/>
    <cellStyle name="60% - Accent3 6 2" xfId="1499"/>
    <cellStyle name="60% - Accent3 7" xfId="1500"/>
    <cellStyle name="60% - Accent3 7 2" xfId="1501"/>
    <cellStyle name="60% - Accent3 8" xfId="1502"/>
    <cellStyle name="60% - Accent3 8 2" xfId="1503"/>
    <cellStyle name="60% - Accent3 9" xfId="1504"/>
    <cellStyle name="60% - Accent3 9 2" xfId="1505"/>
    <cellStyle name="60% - Accent4 10" xfId="1506"/>
    <cellStyle name="60% - Accent4 10 2" xfId="1507"/>
    <cellStyle name="60% - Accent4 11" xfId="1508"/>
    <cellStyle name="60% - Accent4 11 2" xfId="1509"/>
    <cellStyle name="60% - Accent4 12" xfId="1510"/>
    <cellStyle name="60% - Accent4 13" xfId="1511"/>
    <cellStyle name="60% - Accent4 14" xfId="1512"/>
    <cellStyle name="60% - Accent4 15" xfId="1513"/>
    <cellStyle name="60% - Accent4 16" xfId="1514"/>
    <cellStyle name="60% - Accent4 17" xfId="1515"/>
    <cellStyle name="60% - Accent4 18" xfId="1516"/>
    <cellStyle name="60% - Accent4 19" xfId="1517"/>
    <cellStyle name="60% - Accent4 2" xfId="1518"/>
    <cellStyle name="60% - Accent4 20" xfId="1519"/>
    <cellStyle name="60% - Accent4 21" xfId="1520"/>
    <cellStyle name="60% - Accent4 22" xfId="1521"/>
    <cellStyle name="60% - Accent4 23" xfId="1522"/>
    <cellStyle name="60% - Accent4 24" xfId="1523"/>
    <cellStyle name="60% - Accent4 25" xfId="1524"/>
    <cellStyle name="60% - Accent4 26" xfId="1525"/>
    <cellStyle name="60% - Accent4 27" xfId="1526"/>
    <cellStyle name="60% - Accent4 28" xfId="1527"/>
    <cellStyle name="60% - Accent4 29" xfId="1528"/>
    <cellStyle name="60% - Accent4 3" xfId="1529"/>
    <cellStyle name="60% - Accent4 30" xfId="1530"/>
    <cellStyle name="60% - Accent4 31" xfId="1531"/>
    <cellStyle name="60% - Accent4 32" xfId="1532"/>
    <cellStyle name="60% - Accent4 33" xfId="1533"/>
    <cellStyle name="60% - Accent4 34" xfId="1534"/>
    <cellStyle name="60% - Accent4 35" xfId="1535"/>
    <cellStyle name="60% - Accent4 36" xfId="1536"/>
    <cellStyle name="60% - Accent4 37" xfId="1537"/>
    <cellStyle name="60% - Accent4 38" xfId="1538"/>
    <cellStyle name="60% - Accent4 4" xfId="1539"/>
    <cellStyle name="60% - Accent4 4 2" xfId="1540"/>
    <cellStyle name="60% - Accent4 5" xfId="1541"/>
    <cellStyle name="60% - Accent4 5 2" xfId="1542"/>
    <cellStyle name="60% - Accent4 6" xfId="1543"/>
    <cellStyle name="60% - Accent4 6 2" xfId="1544"/>
    <cellStyle name="60% - Accent4 7" xfId="1545"/>
    <cellStyle name="60% - Accent4 7 2" xfId="1546"/>
    <cellStyle name="60% - Accent4 8" xfId="1547"/>
    <cellStyle name="60% - Accent4 8 2" xfId="1548"/>
    <cellStyle name="60% - Accent4 9" xfId="1549"/>
    <cellStyle name="60% - Accent4 9 2" xfId="1550"/>
    <cellStyle name="60% - Accent5 10" xfId="1551"/>
    <cellStyle name="60% - Accent5 10 2" xfId="1552"/>
    <cellStyle name="60% - Accent5 11" xfId="1553"/>
    <cellStyle name="60% - Accent5 11 2" xfId="1554"/>
    <cellStyle name="60% - Accent5 12" xfId="1555"/>
    <cellStyle name="60% - Accent5 13" xfId="1556"/>
    <cellStyle name="60% - Accent5 14" xfId="1557"/>
    <cellStyle name="60% - Accent5 15" xfId="1558"/>
    <cellStyle name="60% - Accent5 16" xfId="1559"/>
    <cellStyle name="60% - Accent5 17" xfId="1560"/>
    <cellStyle name="60% - Accent5 18" xfId="1561"/>
    <cellStyle name="60% - Accent5 19" xfId="1562"/>
    <cellStyle name="60% - Accent5 2" xfId="1563"/>
    <cellStyle name="60% - Accent5 20" xfId="1564"/>
    <cellStyle name="60% - Accent5 21" xfId="1565"/>
    <cellStyle name="60% - Accent5 22" xfId="1566"/>
    <cellStyle name="60% - Accent5 23" xfId="1567"/>
    <cellStyle name="60% - Accent5 24" xfId="1568"/>
    <cellStyle name="60% - Accent5 25" xfId="1569"/>
    <cellStyle name="60% - Accent5 26" xfId="1570"/>
    <cellStyle name="60% - Accent5 27" xfId="1571"/>
    <cellStyle name="60% - Accent5 28" xfId="1572"/>
    <cellStyle name="60% - Accent5 29" xfId="1573"/>
    <cellStyle name="60% - Accent5 3" xfId="1574"/>
    <cellStyle name="60% - Accent5 30" xfId="1575"/>
    <cellStyle name="60% - Accent5 31" xfId="1576"/>
    <cellStyle name="60% - Accent5 32" xfId="1577"/>
    <cellStyle name="60% - Accent5 33" xfId="1578"/>
    <cellStyle name="60% - Accent5 34" xfId="1579"/>
    <cellStyle name="60% - Accent5 35" xfId="1580"/>
    <cellStyle name="60% - Accent5 36" xfId="1581"/>
    <cellStyle name="60% - Accent5 37" xfId="1582"/>
    <cellStyle name="60% - Accent5 38" xfId="1583"/>
    <cellStyle name="60% - Accent5 4" xfId="1584"/>
    <cellStyle name="60% - Accent5 4 2" xfId="1585"/>
    <cellStyle name="60% - Accent5 5" xfId="1586"/>
    <cellStyle name="60% - Accent5 5 2" xfId="1587"/>
    <cellStyle name="60% - Accent5 6" xfId="1588"/>
    <cellStyle name="60% - Accent5 6 2" xfId="1589"/>
    <cellStyle name="60% - Accent5 7" xfId="1590"/>
    <cellStyle name="60% - Accent5 7 2" xfId="1591"/>
    <cellStyle name="60% - Accent5 8" xfId="1592"/>
    <cellStyle name="60% - Accent5 8 2" xfId="1593"/>
    <cellStyle name="60% - Accent5 9" xfId="1594"/>
    <cellStyle name="60% - Accent5 9 2" xfId="1595"/>
    <cellStyle name="60% - Accent6 10" xfId="1596"/>
    <cellStyle name="60% - Accent6 10 2" xfId="1597"/>
    <cellStyle name="60% - Accent6 11" xfId="1598"/>
    <cellStyle name="60% - Accent6 11 2" xfId="1599"/>
    <cellStyle name="60% - Accent6 12" xfId="1600"/>
    <cellStyle name="60% - Accent6 13" xfId="1601"/>
    <cellStyle name="60% - Accent6 14" xfId="1602"/>
    <cellStyle name="60% - Accent6 15" xfId="1603"/>
    <cellStyle name="60% - Accent6 16" xfId="1604"/>
    <cellStyle name="60% - Accent6 17" xfId="1605"/>
    <cellStyle name="60% - Accent6 18" xfId="1606"/>
    <cellStyle name="60% - Accent6 19" xfId="1607"/>
    <cellStyle name="60% - Accent6 2" xfId="1608"/>
    <cellStyle name="60% - Accent6 20" xfId="1609"/>
    <cellStyle name="60% - Accent6 21" xfId="1610"/>
    <cellStyle name="60% - Accent6 22" xfId="1611"/>
    <cellStyle name="60% - Accent6 23" xfId="1612"/>
    <cellStyle name="60% - Accent6 24" xfId="1613"/>
    <cellStyle name="60% - Accent6 25" xfId="1614"/>
    <cellStyle name="60% - Accent6 26" xfId="1615"/>
    <cellStyle name="60% - Accent6 27" xfId="1616"/>
    <cellStyle name="60% - Accent6 28" xfId="1617"/>
    <cellStyle name="60% - Accent6 29" xfId="1618"/>
    <cellStyle name="60% - Accent6 3" xfId="1619"/>
    <cellStyle name="60% - Accent6 30" xfId="1620"/>
    <cellStyle name="60% - Accent6 31" xfId="1621"/>
    <cellStyle name="60% - Accent6 32" xfId="1622"/>
    <cellStyle name="60% - Accent6 33" xfId="1623"/>
    <cellStyle name="60% - Accent6 34" xfId="1624"/>
    <cellStyle name="60% - Accent6 35" xfId="1625"/>
    <cellStyle name="60% - Accent6 36" xfId="1626"/>
    <cellStyle name="60% - Accent6 37" xfId="1627"/>
    <cellStyle name="60% - Accent6 38" xfId="1628"/>
    <cellStyle name="60% - Accent6 4" xfId="1629"/>
    <cellStyle name="60% - Accent6 4 2" xfId="1630"/>
    <cellStyle name="60% - Accent6 5" xfId="1631"/>
    <cellStyle name="60% - Accent6 5 2" xfId="1632"/>
    <cellStyle name="60% - Accent6 6" xfId="1633"/>
    <cellStyle name="60% - Accent6 6 2" xfId="1634"/>
    <cellStyle name="60% - Accent6 7" xfId="1635"/>
    <cellStyle name="60% - Accent6 7 2" xfId="1636"/>
    <cellStyle name="60% - Accent6 8" xfId="1637"/>
    <cellStyle name="60% - Accent6 8 2" xfId="1638"/>
    <cellStyle name="60% - Accent6 9" xfId="1639"/>
    <cellStyle name="60% - Accent6 9 2" xfId="1640"/>
    <cellStyle name="ac" xfId="1641"/>
    <cellStyle name="Accent1 10" xfId="1642"/>
    <cellStyle name="Accent1 10 2" xfId="1643"/>
    <cellStyle name="Accent1 11" xfId="1644"/>
    <cellStyle name="Accent1 11 2" xfId="1645"/>
    <cellStyle name="Accent1 12" xfId="1646"/>
    <cellStyle name="Accent1 13" xfId="1647"/>
    <cellStyle name="Accent1 14" xfId="1648"/>
    <cellStyle name="Accent1 15" xfId="1649"/>
    <cellStyle name="Accent1 16" xfId="1650"/>
    <cellStyle name="Accent1 17" xfId="1651"/>
    <cellStyle name="Accent1 18" xfId="1652"/>
    <cellStyle name="Accent1 19" xfId="1653"/>
    <cellStyle name="Accent1 2" xfId="1654"/>
    <cellStyle name="Accent1 20" xfId="1655"/>
    <cellStyle name="Accent1 21" xfId="1656"/>
    <cellStyle name="Accent1 22" xfId="1657"/>
    <cellStyle name="Accent1 23" xfId="1658"/>
    <cellStyle name="Accent1 24" xfId="1659"/>
    <cellStyle name="Accent1 25" xfId="1660"/>
    <cellStyle name="Accent1 26" xfId="1661"/>
    <cellStyle name="Accent1 27" xfId="1662"/>
    <cellStyle name="Accent1 28" xfId="1663"/>
    <cellStyle name="Accent1 29" xfId="1664"/>
    <cellStyle name="Accent1 3" xfId="1665"/>
    <cellStyle name="Accent1 30" xfId="1666"/>
    <cellStyle name="Accent1 31" xfId="1667"/>
    <cellStyle name="Accent1 32" xfId="1668"/>
    <cellStyle name="Accent1 33" xfId="1669"/>
    <cellStyle name="Accent1 34" xfId="1670"/>
    <cellStyle name="Accent1 35" xfId="1671"/>
    <cellStyle name="Accent1 36" xfId="1672"/>
    <cellStyle name="Accent1 37" xfId="1673"/>
    <cellStyle name="Accent1 38" xfId="1674"/>
    <cellStyle name="Accent1 4" xfId="1675"/>
    <cellStyle name="Accent1 4 2" xfId="1676"/>
    <cellStyle name="Accent1 5" xfId="1677"/>
    <cellStyle name="Accent1 5 2" xfId="1678"/>
    <cellStyle name="Accent1 6" xfId="1679"/>
    <cellStyle name="Accent1 6 2" xfId="1680"/>
    <cellStyle name="Accent1 7" xfId="1681"/>
    <cellStyle name="Accent1 7 2" xfId="1682"/>
    <cellStyle name="Accent1 8" xfId="1683"/>
    <cellStyle name="Accent1 8 2" xfId="1684"/>
    <cellStyle name="Accent1 9" xfId="1685"/>
    <cellStyle name="Accent1 9 2" xfId="1686"/>
    <cellStyle name="Accent2 10" xfId="1687"/>
    <cellStyle name="Accent2 10 2" xfId="1688"/>
    <cellStyle name="Accent2 11" xfId="1689"/>
    <cellStyle name="Accent2 11 2" xfId="1690"/>
    <cellStyle name="Accent2 12" xfId="1691"/>
    <cellStyle name="Accent2 13" xfId="1692"/>
    <cellStyle name="Accent2 14" xfId="1693"/>
    <cellStyle name="Accent2 15" xfId="1694"/>
    <cellStyle name="Accent2 16" xfId="1695"/>
    <cellStyle name="Accent2 17" xfId="1696"/>
    <cellStyle name="Accent2 18" xfId="1697"/>
    <cellStyle name="Accent2 19" xfId="1698"/>
    <cellStyle name="Accent2 2" xfId="1699"/>
    <cellStyle name="Accent2 20" xfId="1700"/>
    <cellStyle name="Accent2 21" xfId="1701"/>
    <cellStyle name="Accent2 22" xfId="1702"/>
    <cellStyle name="Accent2 23" xfId="1703"/>
    <cellStyle name="Accent2 24" xfId="1704"/>
    <cellStyle name="Accent2 25" xfId="1705"/>
    <cellStyle name="Accent2 26" xfId="1706"/>
    <cellStyle name="Accent2 27" xfId="1707"/>
    <cellStyle name="Accent2 28" xfId="1708"/>
    <cellStyle name="Accent2 29" xfId="1709"/>
    <cellStyle name="Accent2 3" xfId="1710"/>
    <cellStyle name="Accent2 30" xfId="1711"/>
    <cellStyle name="Accent2 31" xfId="1712"/>
    <cellStyle name="Accent2 32" xfId="1713"/>
    <cellStyle name="Accent2 33" xfId="1714"/>
    <cellStyle name="Accent2 34" xfId="1715"/>
    <cellStyle name="Accent2 35" xfId="1716"/>
    <cellStyle name="Accent2 36" xfId="1717"/>
    <cellStyle name="Accent2 37" xfId="1718"/>
    <cellStyle name="Accent2 38" xfId="1719"/>
    <cellStyle name="Accent2 4" xfId="1720"/>
    <cellStyle name="Accent2 4 2" xfId="1721"/>
    <cellStyle name="Accent2 5" xfId="1722"/>
    <cellStyle name="Accent2 5 2" xfId="1723"/>
    <cellStyle name="Accent2 6" xfId="1724"/>
    <cellStyle name="Accent2 6 2" xfId="1725"/>
    <cellStyle name="Accent2 7" xfId="1726"/>
    <cellStyle name="Accent2 7 2" xfId="1727"/>
    <cellStyle name="Accent2 8" xfId="1728"/>
    <cellStyle name="Accent2 8 2" xfId="1729"/>
    <cellStyle name="Accent2 9" xfId="1730"/>
    <cellStyle name="Accent2 9 2" xfId="1731"/>
    <cellStyle name="Accent3 10" xfId="1732"/>
    <cellStyle name="Accent3 10 2" xfId="1733"/>
    <cellStyle name="Accent3 11" xfId="1734"/>
    <cellStyle name="Accent3 11 2" xfId="1735"/>
    <cellStyle name="Accent3 12" xfId="1736"/>
    <cellStyle name="Accent3 13" xfId="1737"/>
    <cellStyle name="Accent3 14" xfId="1738"/>
    <cellStyle name="Accent3 15" xfId="1739"/>
    <cellStyle name="Accent3 16" xfId="1740"/>
    <cellStyle name="Accent3 17" xfId="1741"/>
    <cellStyle name="Accent3 18" xfId="1742"/>
    <cellStyle name="Accent3 19" xfId="1743"/>
    <cellStyle name="Accent3 2" xfId="1744"/>
    <cellStyle name="Accent3 20" xfId="1745"/>
    <cellStyle name="Accent3 21" xfId="1746"/>
    <cellStyle name="Accent3 22" xfId="1747"/>
    <cellStyle name="Accent3 23" xfId="1748"/>
    <cellStyle name="Accent3 24" xfId="1749"/>
    <cellStyle name="Accent3 25" xfId="1750"/>
    <cellStyle name="Accent3 26" xfId="1751"/>
    <cellStyle name="Accent3 27" xfId="1752"/>
    <cellStyle name="Accent3 28" xfId="1753"/>
    <cellStyle name="Accent3 29" xfId="1754"/>
    <cellStyle name="Accent3 3" xfId="1755"/>
    <cellStyle name="Accent3 30" xfId="1756"/>
    <cellStyle name="Accent3 31" xfId="1757"/>
    <cellStyle name="Accent3 32" xfId="1758"/>
    <cellStyle name="Accent3 33" xfId="1759"/>
    <cellStyle name="Accent3 34" xfId="1760"/>
    <cellStyle name="Accent3 35" xfId="1761"/>
    <cellStyle name="Accent3 36" xfId="1762"/>
    <cellStyle name="Accent3 37" xfId="1763"/>
    <cellStyle name="Accent3 38" xfId="1764"/>
    <cellStyle name="Accent3 4" xfId="1765"/>
    <cellStyle name="Accent3 4 2" xfId="1766"/>
    <cellStyle name="Accent3 5" xfId="1767"/>
    <cellStyle name="Accent3 5 2" xfId="1768"/>
    <cellStyle name="Accent3 6" xfId="1769"/>
    <cellStyle name="Accent3 6 2" xfId="1770"/>
    <cellStyle name="Accent3 7" xfId="1771"/>
    <cellStyle name="Accent3 7 2" xfId="1772"/>
    <cellStyle name="Accent3 8" xfId="1773"/>
    <cellStyle name="Accent3 8 2" xfId="1774"/>
    <cellStyle name="Accent3 9" xfId="1775"/>
    <cellStyle name="Accent3 9 2" xfId="1776"/>
    <cellStyle name="Accent4 10" xfId="1777"/>
    <cellStyle name="Accent4 10 2" xfId="1778"/>
    <cellStyle name="Accent4 11" xfId="1779"/>
    <cellStyle name="Accent4 11 2" xfId="1780"/>
    <cellStyle name="Accent4 12" xfId="1781"/>
    <cellStyle name="Accent4 13" xfId="1782"/>
    <cellStyle name="Accent4 14" xfId="1783"/>
    <cellStyle name="Accent4 15" xfId="1784"/>
    <cellStyle name="Accent4 16" xfId="1785"/>
    <cellStyle name="Accent4 17" xfId="1786"/>
    <cellStyle name="Accent4 18" xfId="1787"/>
    <cellStyle name="Accent4 19" xfId="1788"/>
    <cellStyle name="Accent4 2" xfId="1789"/>
    <cellStyle name="Accent4 20" xfId="1790"/>
    <cellStyle name="Accent4 21" xfId="1791"/>
    <cellStyle name="Accent4 22" xfId="1792"/>
    <cellStyle name="Accent4 23" xfId="1793"/>
    <cellStyle name="Accent4 24" xfId="1794"/>
    <cellStyle name="Accent4 25" xfId="1795"/>
    <cellStyle name="Accent4 26" xfId="1796"/>
    <cellStyle name="Accent4 27" xfId="1797"/>
    <cellStyle name="Accent4 28" xfId="1798"/>
    <cellStyle name="Accent4 29" xfId="1799"/>
    <cellStyle name="Accent4 3" xfId="1800"/>
    <cellStyle name="Accent4 30" xfId="1801"/>
    <cellStyle name="Accent4 31" xfId="1802"/>
    <cellStyle name="Accent4 32" xfId="1803"/>
    <cellStyle name="Accent4 33" xfId="1804"/>
    <cellStyle name="Accent4 34" xfId="1805"/>
    <cellStyle name="Accent4 35" xfId="1806"/>
    <cellStyle name="Accent4 36" xfId="1807"/>
    <cellStyle name="Accent4 37" xfId="1808"/>
    <cellStyle name="Accent4 38" xfId="1809"/>
    <cellStyle name="Accent4 4" xfId="1810"/>
    <cellStyle name="Accent4 4 2" xfId="1811"/>
    <cellStyle name="Accent4 5" xfId="1812"/>
    <cellStyle name="Accent4 5 2" xfId="1813"/>
    <cellStyle name="Accent4 6" xfId="1814"/>
    <cellStyle name="Accent4 6 2" xfId="1815"/>
    <cellStyle name="Accent4 7" xfId="1816"/>
    <cellStyle name="Accent4 7 2" xfId="1817"/>
    <cellStyle name="Accent4 8" xfId="1818"/>
    <cellStyle name="Accent4 8 2" xfId="1819"/>
    <cellStyle name="Accent4 9" xfId="1820"/>
    <cellStyle name="Accent4 9 2" xfId="1821"/>
    <cellStyle name="Accent5 10" xfId="1822"/>
    <cellStyle name="Accent5 10 2" xfId="1823"/>
    <cellStyle name="Accent5 11" xfId="1824"/>
    <cellStyle name="Accent5 11 2" xfId="1825"/>
    <cellStyle name="Accent5 12" xfId="1826"/>
    <cellStyle name="Accent5 13" xfId="1827"/>
    <cellStyle name="Accent5 14" xfId="1828"/>
    <cellStyle name="Accent5 15" xfId="1829"/>
    <cellStyle name="Accent5 16" xfId="1830"/>
    <cellStyle name="Accent5 17" xfId="1831"/>
    <cellStyle name="Accent5 18" xfId="1832"/>
    <cellStyle name="Accent5 19" xfId="1833"/>
    <cellStyle name="Accent5 2" xfId="1834"/>
    <cellStyle name="Accent5 20" xfId="1835"/>
    <cellStyle name="Accent5 21" xfId="1836"/>
    <cellStyle name="Accent5 22" xfId="1837"/>
    <cellStyle name="Accent5 23" xfId="1838"/>
    <cellStyle name="Accent5 24" xfId="1839"/>
    <cellStyle name="Accent5 25" xfId="1840"/>
    <cellStyle name="Accent5 26" xfId="1841"/>
    <cellStyle name="Accent5 27" xfId="1842"/>
    <cellStyle name="Accent5 28" xfId="1843"/>
    <cellStyle name="Accent5 29" xfId="1844"/>
    <cellStyle name="Accent5 3" xfId="1845"/>
    <cellStyle name="Accent5 30" xfId="1846"/>
    <cellStyle name="Accent5 31" xfId="1847"/>
    <cellStyle name="Accent5 32" xfId="1848"/>
    <cellStyle name="Accent5 33" xfId="1849"/>
    <cellStyle name="Accent5 34" xfId="1850"/>
    <cellStyle name="Accent5 35" xfId="1851"/>
    <cellStyle name="Accent5 36" xfId="1852"/>
    <cellStyle name="Accent5 37" xfId="1853"/>
    <cellStyle name="Accent5 38" xfId="1854"/>
    <cellStyle name="Accent5 4" xfId="1855"/>
    <cellStyle name="Accent5 4 2" xfId="1856"/>
    <cellStyle name="Accent5 5" xfId="1857"/>
    <cellStyle name="Accent5 5 2" xfId="1858"/>
    <cellStyle name="Accent5 6" xfId="1859"/>
    <cellStyle name="Accent5 6 2" xfId="1860"/>
    <cellStyle name="Accent5 7" xfId="1861"/>
    <cellStyle name="Accent5 7 2" xfId="1862"/>
    <cellStyle name="Accent5 8" xfId="1863"/>
    <cellStyle name="Accent5 8 2" xfId="1864"/>
    <cellStyle name="Accent5 9" xfId="1865"/>
    <cellStyle name="Accent5 9 2" xfId="1866"/>
    <cellStyle name="Accent6 10" xfId="1867"/>
    <cellStyle name="Accent6 10 2" xfId="1868"/>
    <cellStyle name="Accent6 11" xfId="1869"/>
    <cellStyle name="Accent6 11 2" xfId="1870"/>
    <cellStyle name="Accent6 12" xfId="1871"/>
    <cellStyle name="Accent6 13" xfId="1872"/>
    <cellStyle name="Accent6 14" xfId="1873"/>
    <cellStyle name="Accent6 15" xfId="1874"/>
    <cellStyle name="Accent6 16" xfId="1875"/>
    <cellStyle name="Accent6 17" xfId="1876"/>
    <cellStyle name="Accent6 18" xfId="1877"/>
    <cellStyle name="Accent6 19" xfId="1878"/>
    <cellStyle name="Accent6 2" xfId="1879"/>
    <cellStyle name="Accent6 20" xfId="1880"/>
    <cellStyle name="Accent6 21" xfId="1881"/>
    <cellStyle name="Accent6 22" xfId="1882"/>
    <cellStyle name="Accent6 23" xfId="1883"/>
    <cellStyle name="Accent6 24" xfId="1884"/>
    <cellStyle name="Accent6 25" xfId="1885"/>
    <cellStyle name="Accent6 26" xfId="1886"/>
    <cellStyle name="Accent6 27" xfId="1887"/>
    <cellStyle name="Accent6 28" xfId="1888"/>
    <cellStyle name="Accent6 29" xfId="1889"/>
    <cellStyle name="Accent6 3" xfId="1890"/>
    <cellStyle name="Accent6 30" xfId="1891"/>
    <cellStyle name="Accent6 31" xfId="1892"/>
    <cellStyle name="Accent6 32" xfId="1893"/>
    <cellStyle name="Accent6 33" xfId="1894"/>
    <cellStyle name="Accent6 34" xfId="1895"/>
    <cellStyle name="Accent6 35" xfId="1896"/>
    <cellStyle name="Accent6 36" xfId="1897"/>
    <cellStyle name="Accent6 37" xfId="1898"/>
    <cellStyle name="Accent6 38" xfId="1899"/>
    <cellStyle name="Accent6 4" xfId="1900"/>
    <cellStyle name="Accent6 4 2" xfId="1901"/>
    <cellStyle name="Accent6 5" xfId="1902"/>
    <cellStyle name="Accent6 5 2" xfId="1903"/>
    <cellStyle name="Accent6 6" xfId="1904"/>
    <cellStyle name="Accent6 6 2" xfId="1905"/>
    <cellStyle name="Accent6 7" xfId="1906"/>
    <cellStyle name="Accent6 7 2" xfId="1907"/>
    <cellStyle name="Accent6 8" xfId="1908"/>
    <cellStyle name="Accent6 8 2" xfId="1909"/>
    <cellStyle name="Accent6 9" xfId="1910"/>
    <cellStyle name="Accent6 9 2" xfId="1911"/>
    <cellStyle name="Accounting" xfId="1912"/>
    <cellStyle name="ÅëÈ­ [0]_¿ì¹°Åë" xfId="1913"/>
    <cellStyle name="AeE­ [0]_INQUIRY ¿?¾÷AßAø " xfId="1914"/>
    <cellStyle name="ÅëÈ­ [0]_laroux" xfId="1915"/>
    <cellStyle name="ÅëÈ­_¿ì¹°Åë" xfId="1916"/>
    <cellStyle name="AeE­_INQUIRY ¿?¾÷AßAø " xfId="1917"/>
    <cellStyle name="ÅëÈ­_laroux" xfId="1918"/>
    <cellStyle name="args.style" xfId="1919"/>
    <cellStyle name="arial" xfId="1920"/>
    <cellStyle name="ÄÞ¸¶ [0]_¿ì¹°Åë" xfId="1921"/>
    <cellStyle name="AÞ¸¶ [0]_INQUIRY ¿?¾÷AßAø " xfId="1922"/>
    <cellStyle name="ÄÞ¸¶ [0]_laroux" xfId="1923"/>
    <cellStyle name="ÄÞ¸¶_¿ì¹°Åë" xfId="1924"/>
    <cellStyle name="AÞ¸¶_INQUIRY ¿?¾÷AßAø " xfId="1925"/>
    <cellStyle name="ÄÞ¸¶_laroux" xfId="1926"/>
    <cellStyle name="Bad 10" xfId="1927"/>
    <cellStyle name="Bad 10 2" xfId="1928"/>
    <cellStyle name="Bad 11" xfId="1929"/>
    <cellStyle name="Bad 11 2" xfId="1930"/>
    <cellStyle name="Bad 12" xfId="1931"/>
    <cellStyle name="Bad 13" xfId="1932"/>
    <cellStyle name="Bad 14" xfId="1933"/>
    <cellStyle name="Bad 15" xfId="1934"/>
    <cellStyle name="Bad 16" xfId="1935"/>
    <cellStyle name="Bad 17" xfId="1936"/>
    <cellStyle name="Bad 18" xfId="1937"/>
    <cellStyle name="Bad 19" xfId="1938"/>
    <cellStyle name="Bad 2" xfId="1939"/>
    <cellStyle name="Bad 20" xfId="1940"/>
    <cellStyle name="Bad 21" xfId="1941"/>
    <cellStyle name="Bad 22" xfId="1942"/>
    <cellStyle name="Bad 23" xfId="1943"/>
    <cellStyle name="Bad 24" xfId="1944"/>
    <cellStyle name="Bad 25" xfId="1945"/>
    <cellStyle name="Bad 26" xfId="1946"/>
    <cellStyle name="Bad 27" xfId="1947"/>
    <cellStyle name="Bad 28" xfId="1948"/>
    <cellStyle name="Bad 29" xfId="1949"/>
    <cellStyle name="Bad 3" xfId="1950"/>
    <cellStyle name="Bad 30" xfId="1951"/>
    <cellStyle name="Bad 31" xfId="1952"/>
    <cellStyle name="Bad 32" xfId="1953"/>
    <cellStyle name="Bad 33" xfId="1954"/>
    <cellStyle name="Bad 34" xfId="1955"/>
    <cellStyle name="Bad 35" xfId="1956"/>
    <cellStyle name="Bad 36" xfId="1957"/>
    <cellStyle name="Bad 37" xfId="1958"/>
    <cellStyle name="Bad 38" xfId="1959"/>
    <cellStyle name="Bad 4" xfId="1960"/>
    <cellStyle name="Bad 4 2" xfId="1961"/>
    <cellStyle name="Bad 5" xfId="1962"/>
    <cellStyle name="Bad 5 2" xfId="1963"/>
    <cellStyle name="Bad 6" xfId="1964"/>
    <cellStyle name="Bad 6 2" xfId="1965"/>
    <cellStyle name="Bad 7" xfId="1966"/>
    <cellStyle name="Bad 7 2" xfId="1967"/>
    <cellStyle name="Bad 8" xfId="1968"/>
    <cellStyle name="Bad 8 2" xfId="1969"/>
    <cellStyle name="Bad 9" xfId="1970"/>
    <cellStyle name="Bad 9 2" xfId="1971"/>
    <cellStyle name="blue" xfId="1972"/>
    <cellStyle name="Bolivars" xfId="1973"/>
    <cellStyle name="C?AØ_¿?¾÷CoE² " xfId="1974"/>
    <cellStyle name="Ç¥ÁØ_´çÃÊ±¸ÀÔ»ý»ê" xfId="1975"/>
    <cellStyle name="C￥AØ_¿μ¾÷CoE² " xfId="1976"/>
    <cellStyle name="Ç¥ÁØ_±³°¢¼ö·®" xfId="1977"/>
    <cellStyle name="C￥AØ_Sheet1_¿μ¾÷CoE² " xfId="1978"/>
    <cellStyle name="Calc Currency (0)" xfId="1979"/>
    <cellStyle name="Calc Units (2)" xfId="1980"/>
    <cellStyle name="Calculation 10" xfId="1981"/>
    <cellStyle name="Calculation 10 2" xfId="1982"/>
    <cellStyle name="Calculation 11" xfId="1983"/>
    <cellStyle name="Calculation 11 2" xfId="1984"/>
    <cellStyle name="Calculation 12" xfId="1985"/>
    <cellStyle name="Calculation 13" xfId="1986"/>
    <cellStyle name="Calculation 14" xfId="1987"/>
    <cellStyle name="Calculation 15" xfId="1988"/>
    <cellStyle name="Calculation 16" xfId="1989"/>
    <cellStyle name="Calculation 17" xfId="1990"/>
    <cellStyle name="Calculation 18" xfId="1991"/>
    <cellStyle name="Calculation 19" xfId="1992"/>
    <cellStyle name="Calculation 2" xfId="1993"/>
    <cellStyle name="Calculation 20" xfId="1994"/>
    <cellStyle name="Calculation 21" xfId="1995"/>
    <cellStyle name="Calculation 22" xfId="1996"/>
    <cellStyle name="Calculation 23" xfId="1997"/>
    <cellStyle name="Calculation 24" xfId="1998"/>
    <cellStyle name="Calculation 25" xfId="1999"/>
    <cellStyle name="Calculation 26" xfId="2000"/>
    <cellStyle name="Calculation 27" xfId="2001"/>
    <cellStyle name="Calculation 28" xfId="2002"/>
    <cellStyle name="Calculation 29" xfId="2003"/>
    <cellStyle name="Calculation 3" xfId="2004"/>
    <cellStyle name="Calculation 30" xfId="2005"/>
    <cellStyle name="Calculation 31" xfId="2006"/>
    <cellStyle name="Calculation 32" xfId="2007"/>
    <cellStyle name="Calculation 33" xfId="2008"/>
    <cellStyle name="Calculation 34" xfId="2009"/>
    <cellStyle name="Calculation 35" xfId="2010"/>
    <cellStyle name="Calculation 36" xfId="2011"/>
    <cellStyle name="Calculation 37" xfId="2012"/>
    <cellStyle name="Calculation 38" xfId="2013"/>
    <cellStyle name="Calculation 4" xfId="2014"/>
    <cellStyle name="Calculation 4 2" xfId="2015"/>
    <cellStyle name="Calculation 5" xfId="2016"/>
    <cellStyle name="Calculation 5 2" xfId="2017"/>
    <cellStyle name="Calculation 6" xfId="2018"/>
    <cellStyle name="Calculation 6 2" xfId="2019"/>
    <cellStyle name="Calculation 7" xfId="2020"/>
    <cellStyle name="Calculation 7 2" xfId="2021"/>
    <cellStyle name="Calculation 8" xfId="2022"/>
    <cellStyle name="Calculation 8 2" xfId="2023"/>
    <cellStyle name="Calculation 9" xfId="2024"/>
    <cellStyle name="Calculation 9 2" xfId="2025"/>
    <cellStyle name="category" xfId="2026"/>
    <cellStyle name="Check Cell 10" xfId="2027"/>
    <cellStyle name="Check Cell 10 2" xfId="2028"/>
    <cellStyle name="Check Cell 11" xfId="2029"/>
    <cellStyle name="Check Cell 11 2" xfId="2030"/>
    <cellStyle name="Check Cell 12" xfId="2031"/>
    <cellStyle name="Check Cell 13" xfId="2032"/>
    <cellStyle name="Check Cell 14" xfId="2033"/>
    <cellStyle name="Check Cell 15" xfId="2034"/>
    <cellStyle name="Check Cell 16" xfId="2035"/>
    <cellStyle name="Check Cell 17" xfId="2036"/>
    <cellStyle name="Check Cell 18" xfId="2037"/>
    <cellStyle name="Check Cell 19" xfId="2038"/>
    <cellStyle name="Check Cell 2" xfId="2039"/>
    <cellStyle name="Check Cell 20" xfId="2040"/>
    <cellStyle name="Check Cell 21" xfId="2041"/>
    <cellStyle name="Check Cell 22" xfId="2042"/>
    <cellStyle name="Check Cell 23" xfId="2043"/>
    <cellStyle name="Check Cell 24" xfId="2044"/>
    <cellStyle name="Check Cell 25" xfId="2045"/>
    <cellStyle name="Check Cell 26" xfId="2046"/>
    <cellStyle name="Check Cell 27" xfId="2047"/>
    <cellStyle name="Check Cell 28" xfId="2048"/>
    <cellStyle name="Check Cell 29" xfId="2049"/>
    <cellStyle name="Check Cell 3" xfId="2050"/>
    <cellStyle name="Check Cell 30" xfId="2051"/>
    <cellStyle name="Check Cell 31" xfId="2052"/>
    <cellStyle name="Check Cell 32" xfId="2053"/>
    <cellStyle name="Check Cell 33" xfId="2054"/>
    <cellStyle name="Check Cell 34" xfId="2055"/>
    <cellStyle name="Check Cell 35" xfId="2056"/>
    <cellStyle name="Check Cell 36" xfId="2057"/>
    <cellStyle name="Check Cell 37" xfId="2058"/>
    <cellStyle name="Check Cell 38" xfId="2059"/>
    <cellStyle name="Check Cell 4" xfId="2060"/>
    <cellStyle name="Check Cell 4 2" xfId="2061"/>
    <cellStyle name="Check Cell 5" xfId="2062"/>
    <cellStyle name="Check Cell 5 2" xfId="2063"/>
    <cellStyle name="Check Cell 6" xfId="2064"/>
    <cellStyle name="Check Cell 6 2" xfId="2065"/>
    <cellStyle name="Check Cell 7" xfId="2066"/>
    <cellStyle name="Check Cell 7 2" xfId="2067"/>
    <cellStyle name="Check Cell 8" xfId="2068"/>
    <cellStyle name="Check Cell 8 2" xfId="2069"/>
    <cellStyle name="Check Cell 9" xfId="2070"/>
    <cellStyle name="Check Cell 9 2" xfId="2071"/>
    <cellStyle name="Chi phÝ kh¸c_Book1" xfId="2072"/>
    <cellStyle name="colour" xfId="2073"/>
    <cellStyle name="Comma [00]" xfId="2074"/>
    <cellStyle name="Comma 17 2" xfId="2075"/>
    <cellStyle name="Comma 3 2 2 2" xfId="2076"/>
    <cellStyle name="Comma 5 2" xfId="2077"/>
    <cellStyle name="comma zerodec" xfId="2078"/>
    <cellStyle name="Comma[2]" xfId="2079"/>
    <cellStyle name="Comma0" xfId="2080"/>
    <cellStyle name="Currency $" xfId="2081"/>
    <cellStyle name="Currency [0] 2" xfId="2082"/>
    <cellStyle name="Currency [00]" xfId="2083"/>
    <cellStyle name="Currency 2" xfId="2084"/>
    <cellStyle name="Currency[2]" xfId="2085"/>
    <cellStyle name="Currency0" xfId="2086"/>
    <cellStyle name="Currency1" xfId="2087"/>
    <cellStyle name="custom" xfId="2088"/>
    <cellStyle name="Date" xfId="2089"/>
    <cellStyle name="Date Short" xfId="2090"/>
    <cellStyle name="Date_66CFVAR" xfId="2091"/>
    <cellStyle name="dolblue" xfId="2092"/>
    <cellStyle name="Dollar" xfId="2093"/>
    <cellStyle name="Dollar (zero dec)" xfId="2094"/>
    <cellStyle name="Dollar-Acctg" xfId="2095"/>
    <cellStyle name="Dollar-Actg" xfId="2096"/>
    <cellStyle name="Dollars" xfId="2097"/>
    <cellStyle name="Dziesi?tny [0]_Invoices2001Slovakia" xfId="2098"/>
    <cellStyle name="Dziesi?tny_Invoices2001Slovakia" xfId="2099"/>
    <cellStyle name="Dziesietny [0]_Invoices2001Slovakia" xfId="2100"/>
    <cellStyle name="Dziesiętny [0]_Invoices2001Slovakia" xfId="2101"/>
    <cellStyle name="Dziesietny [0]_Invoices2001Slovakia_Book1" xfId="2102"/>
    <cellStyle name="Dziesiętny [0]_Invoices2001Slovakia_Book1" xfId="2103"/>
    <cellStyle name="Dziesietny [0]_Invoices2001Slovakia_Book1_Tong hop Cac tuyen(9-1-06)" xfId="2104"/>
    <cellStyle name="Dziesiętny [0]_Invoices2001Slovakia_Book1_Tong hop Cac tuyen(9-1-06)" xfId="2105"/>
    <cellStyle name="Dziesietny [0]_Invoices2001Slovakia_KL K.C mat duong" xfId="2106"/>
    <cellStyle name="Dziesiętny [0]_Invoices2001Slovakia_Nhalamviec VTC(25-1-05)" xfId="2107"/>
    <cellStyle name="Dziesietny [0]_Invoices2001Slovakia_TDT KHANH HOA" xfId="2108"/>
    <cellStyle name="Dziesiętny [0]_Invoices2001Slovakia_TDT KHANH HOA" xfId="2109"/>
    <cellStyle name="Dziesietny [0]_Invoices2001Slovakia_TDT KHANH HOA_Tong hop Cac tuyen(9-1-06)" xfId="2110"/>
    <cellStyle name="Dziesiętny [0]_Invoices2001Slovakia_TDT KHANH HOA_Tong hop Cac tuyen(9-1-06)" xfId="2111"/>
    <cellStyle name="Dziesietny [0]_Invoices2001Slovakia_TDT quangngai" xfId="2112"/>
    <cellStyle name="Dziesiętny [0]_Invoices2001Slovakia_TDT quangngai" xfId="2113"/>
    <cellStyle name="Dziesietny [0]_Invoices2001Slovakia_Tong hop Cac tuyen(9-1-06)" xfId="2114"/>
    <cellStyle name="Dziesietny_Invoices2001Slovakia" xfId="2115"/>
    <cellStyle name="Dziesiętny_Invoices2001Slovakia" xfId="2116"/>
    <cellStyle name="Dziesietny_Invoices2001Slovakia_Book1" xfId="2117"/>
    <cellStyle name="Dziesiętny_Invoices2001Slovakia_Book1" xfId="2118"/>
    <cellStyle name="Dziesietny_Invoices2001Slovakia_Book1_Tong hop Cac tuyen(9-1-06)" xfId="2119"/>
    <cellStyle name="Dziesiętny_Invoices2001Slovakia_Book1_Tong hop Cac tuyen(9-1-06)" xfId="2120"/>
    <cellStyle name="Dziesietny_Invoices2001Slovakia_KL K.C mat duong" xfId="2121"/>
    <cellStyle name="Dziesiętny_Invoices2001Slovakia_Nhalamviec VTC(25-1-05)" xfId="2122"/>
    <cellStyle name="Dziesietny_Invoices2001Slovakia_TDT KHANH HOA" xfId="2123"/>
    <cellStyle name="Dziesiętny_Invoices2001Slovakia_TDT KHANH HOA" xfId="2124"/>
    <cellStyle name="Dziesietny_Invoices2001Slovakia_TDT KHANH HOA_Tong hop Cac tuyen(9-1-06)" xfId="2125"/>
    <cellStyle name="Dziesiętny_Invoices2001Slovakia_TDT KHANH HOA_Tong hop Cac tuyen(9-1-06)" xfId="2126"/>
    <cellStyle name="Dziesietny_Invoices2001Slovakia_TDT quangngai" xfId="2127"/>
    <cellStyle name="Dziesiętny_Invoices2001Slovakia_TDT quangngai" xfId="2128"/>
    <cellStyle name="Dziesietny_Invoices2001Slovakia_Tong hop Cac tuyen(9-1-06)" xfId="2129"/>
    <cellStyle name="Enter Currency (0)" xfId="2130"/>
    <cellStyle name="Enter Currency (2)" xfId="2131"/>
    <cellStyle name="Enter Units (0)" xfId="2132"/>
    <cellStyle name="Enter Units (1)" xfId="2133"/>
    <cellStyle name="Enter Units (2)" xfId="2134"/>
    <cellStyle name="Explanatory Text 10" xfId="2135"/>
    <cellStyle name="Explanatory Text 10 2" xfId="2136"/>
    <cellStyle name="Explanatory Text 11" xfId="2137"/>
    <cellStyle name="Explanatory Text 11 2" xfId="2138"/>
    <cellStyle name="Explanatory Text 12" xfId="2139"/>
    <cellStyle name="Explanatory Text 13" xfId="2140"/>
    <cellStyle name="Explanatory Text 14" xfId="2141"/>
    <cellStyle name="Explanatory Text 15" xfId="2142"/>
    <cellStyle name="Explanatory Text 16" xfId="2143"/>
    <cellStyle name="Explanatory Text 17" xfId="2144"/>
    <cellStyle name="Explanatory Text 18" xfId="2145"/>
    <cellStyle name="Explanatory Text 19" xfId="2146"/>
    <cellStyle name="Explanatory Text 2" xfId="2147"/>
    <cellStyle name="Explanatory Text 20" xfId="2148"/>
    <cellStyle name="Explanatory Text 21" xfId="2149"/>
    <cellStyle name="Explanatory Text 22" xfId="2150"/>
    <cellStyle name="Explanatory Text 23" xfId="2151"/>
    <cellStyle name="Explanatory Text 24" xfId="2152"/>
    <cellStyle name="Explanatory Text 25" xfId="2153"/>
    <cellStyle name="Explanatory Text 26" xfId="2154"/>
    <cellStyle name="Explanatory Text 27" xfId="2155"/>
    <cellStyle name="Explanatory Text 28" xfId="2156"/>
    <cellStyle name="Explanatory Text 29" xfId="2157"/>
    <cellStyle name="Explanatory Text 3" xfId="2158"/>
    <cellStyle name="Explanatory Text 30" xfId="2159"/>
    <cellStyle name="Explanatory Text 31" xfId="2160"/>
    <cellStyle name="Explanatory Text 32" xfId="2161"/>
    <cellStyle name="Explanatory Text 33" xfId="2162"/>
    <cellStyle name="Explanatory Text 34" xfId="2163"/>
    <cellStyle name="Explanatory Text 35" xfId="2164"/>
    <cellStyle name="Explanatory Text 36" xfId="2165"/>
    <cellStyle name="Explanatory Text 37" xfId="2166"/>
    <cellStyle name="Explanatory Text 38" xfId="2167"/>
    <cellStyle name="Explanatory Text 4" xfId="2168"/>
    <cellStyle name="Explanatory Text 4 2" xfId="2169"/>
    <cellStyle name="Explanatory Text 5" xfId="2170"/>
    <cellStyle name="Explanatory Text 5 2" xfId="2171"/>
    <cellStyle name="Explanatory Text 6" xfId="2172"/>
    <cellStyle name="Explanatory Text 6 2" xfId="2173"/>
    <cellStyle name="Explanatory Text 7" xfId="2174"/>
    <cellStyle name="Explanatory Text 7 2" xfId="2175"/>
    <cellStyle name="Explanatory Text 8" xfId="2176"/>
    <cellStyle name="Explanatory Text 8 2" xfId="2177"/>
    <cellStyle name="Explanatory Text 9" xfId="2178"/>
    <cellStyle name="Explanatory Text 9 2" xfId="2179"/>
    <cellStyle name="Fill" xfId="2180"/>
    <cellStyle name="Fixed" xfId="2181"/>
    <cellStyle name="ƒp[ƒZƒ“ƒg_Asmp." xfId="2182"/>
    <cellStyle name="GB?" xfId="2183"/>
    <cellStyle name="GB?-Acctg" xfId="2184"/>
    <cellStyle name="GB£" xfId="2185"/>
    <cellStyle name="GB£-Acctg" xfId="2186"/>
    <cellStyle name="General" xfId="2187"/>
    <cellStyle name="Good 10" xfId="2188"/>
    <cellStyle name="Good 10 2" xfId="2189"/>
    <cellStyle name="Good 11" xfId="2190"/>
    <cellStyle name="Good 11 2" xfId="2191"/>
    <cellStyle name="Good 12" xfId="2192"/>
    <cellStyle name="Good 13" xfId="2193"/>
    <cellStyle name="Good 14" xfId="2194"/>
    <cellStyle name="Good 15" xfId="2195"/>
    <cellStyle name="Good 16" xfId="2196"/>
    <cellStyle name="Good 17" xfId="2197"/>
    <cellStyle name="Good 18" xfId="2198"/>
    <cellStyle name="Good 19" xfId="2199"/>
    <cellStyle name="Good 2" xfId="2200"/>
    <cellStyle name="Good 20" xfId="2201"/>
    <cellStyle name="Good 21" xfId="2202"/>
    <cellStyle name="Good 22" xfId="2203"/>
    <cellStyle name="Good 23" xfId="2204"/>
    <cellStyle name="Good 24" xfId="2205"/>
    <cellStyle name="Good 25" xfId="2206"/>
    <cellStyle name="Good 26" xfId="2207"/>
    <cellStyle name="Good 27" xfId="2208"/>
    <cellStyle name="Good 28" xfId="2209"/>
    <cellStyle name="Good 29" xfId="2210"/>
    <cellStyle name="Good 3" xfId="2211"/>
    <cellStyle name="Good 30" xfId="2212"/>
    <cellStyle name="Good 31" xfId="2213"/>
    <cellStyle name="Good 32" xfId="2214"/>
    <cellStyle name="Good 33" xfId="2215"/>
    <cellStyle name="Good 34" xfId="2216"/>
    <cellStyle name="Good 35" xfId="2217"/>
    <cellStyle name="Good 36" xfId="2218"/>
    <cellStyle name="Good 37" xfId="2219"/>
    <cellStyle name="Good 38" xfId="2220"/>
    <cellStyle name="Good 4" xfId="2221"/>
    <cellStyle name="Good 4 2" xfId="2222"/>
    <cellStyle name="Good 5" xfId="2223"/>
    <cellStyle name="Good 5 2" xfId="2224"/>
    <cellStyle name="Good 6" xfId="2225"/>
    <cellStyle name="Good 6 2" xfId="2226"/>
    <cellStyle name="Good 7" xfId="2227"/>
    <cellStyle name="Good 7 2" xfId="2228"/>
    <cellStyle name="Good 8" xfId="2229"/>
    <cellStyle name="Good 8 2" xfId="2230"/>
    <cellStyle name="Good 9" xfId="2231"/>
    <cellStyle name="Good 9 2" xfId="2232"/>
    <cellStyle name="Grey" xfId="2233"/>
    <cellStyle name="HEADER" xfId="2234"/>
    <cellStyle name="Header1" xfId="2235"/>
    <cellStyle name="Header2" xfId="2236"/>
    <cellStyle name="Heading 1 10" xfId="2237"/>
    <cellStyle name="Heading 1 10 2" xfId="2238"/>
    <cellStyle name="Heading 1 11" xfId="2239"/>
    <cellStyle name="Heading 1 11 2" xfId="2240"/>
    <cellStyle name="Heading 1 12" xfId="2241"/>
    <cellStyle name="Heading 1 13" xfId="2242"/>
    <cellStyle name="Heading 1 14" xfId="2243"/>
    <cellStyle name="Heading 1 15" xfId="2244"/>
    <cellStyle name="Heading 1 16" xfId="2245"/>
    <cellStyle name="Heading 1 17" xfId="2246"/>
    <cellStyle name="Heading 1 18" xfId="2247"/>
    <cellStyle name="Heading 1 19" xfId="2248"/>
    <cellStyle name="Heading 1 2" xfId="2249"/>
    <cellStyle name="Heading 1 20" xfId="2250"/>
    <cellStyle name="Heading 1 21" xfId="2251"/>
    <cellStyle name="Heading 1 22" xfId="2252"/>
    <cellStyle name="Heading 1 23" xfId="2253"/>
    <cellStyle name="Heading 1 24" xfId="2254"/>
    <cellStyle name="Heading 1 25" xfId="2255"/>
    <cellStyle name="Heading 1 26" xfId="2256"/>
    <cellStyle name="Heading 1 27" xfId="2257"/>
    <cellStyle name="Heading 1 28" xfId="2258"/>
    <cellStyle name="Heading 1 29" xfId="2259"/>
    <cellStyle name="Heading 1 3" xfId="2260"/>
    <cellStyle name="Heading 1 30" xfId="2261"/>
    <cellStyle name="Heading 1 31" xfId="2262"/>
    <cellStyle name="Heading 1 32" xfId="2263"/>
    <cellStyle name="Heading 1 33" xfId="2264"/>
    <cellStyle name="Heading 1 34" xfId="2265"/>
    <cellStyle name="Heading 1 35" xfId="2266"/>
    <cellStyle name="Heading 1 36" xfId="2267"/>
    <cellStyle name="Heading 1 37" xfId="2268"/>
    <cellStyle name="Heading 1 38" xfId="2269"/>
    <cellStyle name="Heading 1 4" xfId="2270"/>
    <cellStyle name="Heading 1 4 2" xfId="2271"/>
    <cellStyle name="Heading 1 5" xfId="2272"/>
    <cellStyle name="Heading 1 5 2" xfId="2273"/>
    <cellStyle name="Heading 1 6" xfId="2274"/>
    <cellStyle name="Heading 1 6 2" xfId="2275"/>
    <cellStyle name="Heading 1 7" xfId="2276"/>
    <cellStyle name="Heading 1 7 2" xfId="2277"/>
    <cellStyle name="Heading 1 8" xfId="2278"/>
    <cellStyle name="Heading 1 8 2" xfId="2279"/>
    <cellStyle name="Heading 1 9" xfId="2280"/>
    <cellStyle name="Heading 1 9 2" xfId="2281"/>
    <cellStyle name="Heading 2 10" xfId="2282"/>
    <cellStyle name="Heading 2 10 2" xfId="2283"/>
    <cellStyle name="Heading 2 11" xfId="2284"/>
    <cellStyle name="Heading 2 11 2" xfId="2285"/>
    <cellStyle name="Heading 2 12" xfId="2286"/>
    <cellStyle name="Heading 2 13" xfId="2287"/>
    <cellStyle name="Heading 2 14" xfId="2288"/>
    <cellStyle name="Heading 2 15" xfId="2289"/>
    <cellStyle name="Heading 2 16" xfId="2290"/>
    <cellStyle name="Heading 2 17" xfId="2291"/>
    <cellStyle name="Heading 2 18" xfId="2292"/>
    <cellStyle name="Heading 2 19" xfId="2293"/>
    <cellStyle name="Heading 2 2" xfId="2294"/>
    <cellStyle name="Heading 2 20" xfId="2295"/>
    <cellStyle name="Heading 2 21" xfId="2296"/>
    <cellStyle name="Heading 2 22" xfId="2297"/>
    <cellStyle name="Heading 2 23" xfId="2298"/>
    <cellStyle name="Heading 2 24" xfId="2299"/>
    <cellStyle name="Heading 2 25" xfId="2300"/>
    <cellStyle name="Heading 2 26" xfId="2301"/>
    <cellStyle name="Heading 2 27" xfId="2302"/>
    <cellStyle name="Heading 2 28" xfId="2303"/>
    <cellStyle name="Heading 2 29" xfId="2304"/>
    <cellStyle name="Heading 2 3" xfId="2305"/>
    <cellStyle name="Heading 2 30" xfId="2306"/>
    <cellStyle name="Heading 2 31" xfId="2307"/>
    <cellStyle name="Heading 2 32" xfId="2308"/>
    <cellStyle name="Heading 2 33" xfId="2309"/>
    <cellStyle name="Heading 2 34" xfId="2310"/>
    <cellStyle name="Heading 2 35" xfId="2311"/>
    <cellStyle name="Heading 2 36" xfId="2312"/>
    <cellStyle name="Heading 2 37" xfId="2313"/>
    <cellStyle name="Heading 2 38" xfId="2314"/>
    <cellStyle name="Heading 2 4" xfId="2315"/>
    <cellStyle name="Heading 2 4 2" xfId="2316"/>
    <cellStyle name="Heading 2 5" xfId="2317"/>
    <cellStyle name="Heading 2 5 2" xfId="2318"/>
    <cellStyle name="Heading 2 6" xfId="2319"/>
    <cellStyle name="Heading 2 6 2" xfId="2320"/>
    <cellStyle name="Heading 2 7" xfId="2321"/>
    <cellStyle name="Heading 2 7 2" xfId="2322"/>
    <cellStyle name="Heading 2 8" xfId="2323"/>
    <cellStyle name="Heading 2 8 2" xfId="2324"/>
    <cellStyle name="Heading 2 9" xfId="2325"/>
    <cellStyle name="Heading 2 9 2" xfId="2326"/>
    <cellStyle name="Heading 3 10" xfId="2327"/>
    <cellStyle name="Heading 3 10 2" xfId="2328"/>
    <cellStyle name="Heading 3 11" xfId="2329"/>
    <cellStyle name="Heading 3 11 2" xfId="2330"/>
    <cellStyle name="Heading 3 12" xfId="2331"/>
    <cellStyle name="Heading 3 13" xfId="2332"/>
    <cellStyle name="Heading 3 14" xfId="2333"/>
    <cellStyle name="Heading 3 15" xfId="2334"/>
    <cellStyle name="Heading 3 16" xfId="2335"/>
    <cellStyle name="Heading 3 17" xfId="2336"/>
    <cellStyle name="Heading 3 18" xfId="2337"/>
    <cellStyle name="Heading 3 19" xfId="2338"/>
    <cellStyle name="Heading 3 2" xfId="2339"/>
    <cellStyle name="Heading 3 20" xfId="2340"/>
    <cellStyle name="Heading 3 21" xfId="2341"/>
    <cellStyle name="Heading 3 22" xfId="2342"/>
    <cellStyle name="Heading 3 23" xfId="2343"/>
    <cellStyle name="Heading 3 24" xfId="2344"/>
    <cellStyle name="Heading 3 25" xfId="2345"/>
    <cellStyle name="Heading 3 26" xfId="2346"/>
    <cellStyle name="Heading 3 27" xfId="2347"/>
    <cellStyle name="Heading 3 28" xfId="2348"/>
    <cellStyle name="Heading 3 29" xfId="2349"/>
    <cellStyle name="Heading 3 3" xfId="2350"/>
    <cellStyle name="Heading 3 30" xfId="2351"/>
    <cellStyle name="Heading 3 31" xfId="2352"/>
    <cellStyle name="Heading 3 32" xfId="2353"/>
    <cellStyle name="Heading 3 33" xfId="2354"/>
    <cellStyle name="Heading 3 34" xfId="2355"/>
    <cellStyle name="Heading 3 35" xfId="2356"/>
    <cellStyle name="Heading 3 36" xfId="2357"/>
    <cellStyle name="Heading 3 37" xfId="2358"/>
    <cellStyle name="Heading 3 38" xfId="2359"/>
    <cellStyle name="Heading 3 4" xfId="2360"/>
    <cellStyle name="Heading 3 4 2" xfId="2361"/>
    <cellStyle name="Heading 3 5" xfId="2362"/>
    <cellStyle name="Heading 3 5 2" xfId="2363"/>
    <cellStyle name="Heading 3 6" xfId="2364"/>
    <cellStyle name="Heading 3 6 2" xfId="2365"/>
    <cellStyle name="Heading 3 7" xfId="2366"/>
    <cellStyle name="Heading 3 7 2" xfId="2367"/>
    <cellStyle name="Heading 3 8" xfId="2368"/>
    <cellStyle name="Heading 3 8 2" xfId="2369"/>
    <cellStyle name="Heading 3 9" xfId="2370"/>
    <cellStyle name="Heading 3 9 2" xfId="2371"/>
    <cellStyle name="Heading 4 10" xfId="2372"/>
    <cellStyle name="Heading 4 10 2" xfId="2373"/>
    <cellStyle name="Heading 4 11" xfId="2374"/>
    <cellStyle name="Heading 4 11 2" xfId="2375"/>
    <cellStyle name="Heading 4 12" xfId="2376"/>
    <cellStyle name="Heading 4 13" xfId="2377"/>
    <cellStyle name="Heading 4 14" xfId="2378"/>
    <cellStyle name="Heading 4 15" xfId="2379"/>
    <cellStyle name="Heading 4 16" xfId="2380"/>
    <cellStyle name="Heading 4 17" xfId="2381"/>
    <cellStyle name="Heading 4 18" xfId="2382"/>
    <cellStyle name="Heading 4 19" xfId="2383"/>
    <cellStyle name="Heading 4 2" xfId="2384"/>
    <cellStyle name="Heading 4 20" xfId="2385"/>
    <cellStyle name="Heading 4 21" xfId="2386"/>
    <cellStyle name="Heading 4 22" xfId="2387"/>
    <cellStyle name="Heading 4 23" xfId="2388"/>
    <cellStyle name="Heading 4 24" xfId="2389"/>
    <cellStyle name="Heading 4 25" xfId="2390"/>
    <cellStyle name="Heading 4 26" xfId="2391"/>
    <cellStyle name="Heading 4 27" xfId="2392"/>
    <cellStyle name="Heading 4 28" xfId="2393"/>
    <cellStyle name="Heading 4 29" xfId="2394"/>
    <cellStyle name="Heading 4 3" xfId="2395"/>
    <cellStyle name="Heading 4 30" xfId="2396"/>
    <cellStyle name="Heading 4 31" xfId="2397"/>
    <cellStyle name="Heading 4 32" xfId="2398"/>
    <cellStyle name="Heading 4 33" xfId="2399"/>
    <cellStyle name="Heading 4 34" xfId="2400"/>
    <cellStyle name="Heading 4 35" xfId="2401"/>
    <cellStyle name="Heading 4 36" xfId="2402"/>
    <cellStyle name="Heading 4 37" xfId="2403"/>
    <cellStyle name="Heading 4 38" xfId="2404"/>
    <cellStyle name="Heading 4 4" xfId="2405"/>
    <cellStyle name="Heading 4 4 2" xfId="2406"/>
    <cellStyle name="Heading 4 5" xfId="2407"/>
    <cellStyle name="Heading 4 5 2" xfId="2408"/>
    <cellStyle name="Heading 4 6" xfId="2409"/>
    <cellStyle name="Heading 4 6 2" xfId="2410"/>
    <cellStyle name="Heading 4 7" xfId="2411"/>
    <cellStyle name="Heading 4 7 2" xfId="2412"/>
    <cellStyle name="Heading 4 8" xfId="2413"/>
    <cellStyle name="Heading 4 8 2" xfId="2414"/>
    <cellStyle name="Heading 4 9" xfId="2415"/>
    <cellStyle name="Heading 4 9 2" xfId="2416"/>
    <cellStyle name="HEADING1" xfId="2417"/>
    <cellStyle name="HEADING2" xfId="2418"/>
    <cellStyle name="headoption" xfId="2419"/>
    <cellStyle name="Hoa-Scholl" xfId="2420"/>
    <cellStyle name="Input [yellow]" xfId="2421"/>
    <cellStyle name="Input 10" xfId="2422"/>
    <cellStyle name="Input 10 2" xfId="2423"/>
    <cellStyle name="Input 11" xfId="2424"/>
    <cellStyle name="Input 11 2" xfId="2425"/>
    <cellStyle name="Input 12" xfId="2426"/>
    <cellStyle name="Input 13" xfId="2427"/>
    <cellStyle name="Input 14" xfId="2428"/>
    <cellStyle name="Input 15" xfId="2429"/>
    <cellStyle name="Input 16" xfId="2430"/>
    <cellStyle name="Input 17" xfId="2431"/>
    <cellStyle name="Input 18" xfId="2432"/>
    <cellStyle name="Input 19" xfId="2433"/>
    <cellStyle name="Input 2" xfId="2434"/>
    <cellStyle name="Input 20" xfId="2435"/>
    <cellStyle name="Input 21" xfId="2436"/>
    <cellStyle name="Input 22" xfId="2437"/>
    <cellStyle name="Input 23" xfId="2438"/>
    <cellStyle name="Input 24" xfId="2439"/>
    <cellStyle name="Input 25" xfId="2440"/>
    <cellStyle name="Input 26" xfId="2441"/>
    <cellStyle name="Input 27" xfId="2442"/>
    <cellStyle name="Input 28" xfId="2443"/>
    <cellStyle name="Input 29" xfId="2444"/>
    <cellStyle name="Input 3" xfId="2445"/>
    <cellStyle name="Input 30" xfId="2446"/>
    <cellStyle name="Input 31" xfId="2447"/>
    <cellStyle name="Input 32" xfId="2448"/>
    <cellStyle name="Input 33" xfId="2449"/>
    <cellStyle name="Input 34" xfId="2450"/>
    <cellStyle name="Input 35" xfId="2451"/>
    <cellStyle name="Input 36" xfId="2452"/>
    <cellStyle name="Input 37" xfId="2453"/>
    <cellStyle name="Input 38" xfId="2454"/>
    <cellStyle name="Input 4" xfId="2455"/>
    <cellStyle name="Input 4 2" xfId="2456"/>
    <cellStyle name="Input 5" xfId="2457"/>
    <cellStyle name="Input 5 2" xfId="2458"/>
    <cellStyle name="Input 6" xfId="2459"/>
    <cellStyle name="Input 6 2" xfId="2460"/>
    <cellStyle name="Input 7" xfId="2461"/>
    <cellStyle name="Input 7 2" xfId="2462"/>
    <cellStyle name="Input 8" xfId="2463"/>
    <cellStyle name="Input 8 2" xfId="2464"/>
    <cellStyle name="Input 9" xfId="2465"/>
    <cellStyle name="Input 9 2" xfId="2466"/>
    <cellStyle name="khanh" xfId="2467"/>
    <cellStyle name="Link Currency (0)" xfId="2468"/>
    <cellStyle name="Link Currency (2)" xfId="2469"/>
    <cellStyle name="Link Units (0)" xfId="2470"/>
    <cellStyle name="Link Units (1)" xfId="2471"/>
    <cellStyle name="Link Units (2)" xfId="2472"/>
    <cellStyle name="Linked Cell 10" xfId="2473"/>
    <cellStyle name="Linked Cell 10 2" xfId="2474"/>
    <cellStyle name="Linked Cell 11" xfId="2475"/>
    <cellStyle name="Linked Cell 11 2" xfId="2476"/>
    <cellStyle name="Linked Cell 12" xfId="2477"/>
    <cellStyle name="Linked Cell 13" xfId="2478"/>
    <cellStyle name="Linked Cell 14" xfId="2479"/>
    <cellStyle name="Linked Cell 15" xfId="2480"/>
    <cellStyle name="Linked Cell 16" xfId="2481"/>
    <cellStyle name="Linked Cell 17" xfId="2482"/>
    <cellStyle name="Linked Cell 18" xfId="2483"/>
    <cellStyle name="Linked Cell 19" xfId="2484"/>
    <cellStyle name="Linked Cell 2" xfId="2485"/>
    <cellStyle name="Linked Cell 20" xfId="2486"/>
    <cellStyle name="Linked Cell 21" xfId="2487"/>
    <cellStyle name="Linked Cell 22" xfId="2488"/>
    <cellStyle name="Linked Cell 23" xfId="2489"/>
    <cellStyle name="Linked Cell 24" xfId="2490"/>
    <cellStyle name="Linked Cell 25" xfId="2491"/>
    <cellStyle name="Linked Cell 26" xfId="2492"/>
    <cellStyle name="Linked Cell 27" xfId="2493"/>
    <cellStyle name="Linked Cell 28" xfId="2494"/>
    <cellStyle name="Linked Cell 29" xfId="2495"/>
    <cellStyle name="Linked Cell 3" xfId="2496"/>
    <cellStyle name="Linked Cell 30" xfId="2497"/>
    <cellStyle name="Linked Cell 31" xfId="2498"/>
    <cellStyle name="Linked Cell 32" xfId="2499"/>
    <cellStyle name="Linked Cell 33" xfId="2500"/>
    <cellStyle name="Linked Cell 34" xfId="2501"/>
    <cellStyle name="Linked Cell 35" xfId="2502"/>
    <cellStyle name="Linked Cell 36" xfId="2503"/>
    <cellStyle name="Linked Cell 37" xfId="2504"/>
    <cellStyle name="Linked Cell 38" xfId="2505"/>
    <cellStyle name="Linked Cell 4" xfId="2506"/>
    <cellStyle name="Linked Cell 4 2" xfId="2507"/>
    <cellStyle name="Linked Cell 5" xfId="2508"/>
    <cellStyle name="Linked Cell 5 2" xfId="2509"/>
    <cellStyle name="Linked Cell 6" xfId="2510"/>
    <cellStyle name="Linked Cell 6 2" xfId="2511"/>
    <cellStyle name="Linked Cell 7" xfId="2512"/>
    <cellStyle name="Linked Cell 7 2" xfId="2513"/>
    <cellStyle name="Linked Cell 8" xfId="2514"/>
    <cellStyle name="Linked Cell 8 2" xfId="2515"/>
    <cellStyle name="Linked Cell 9" xfId="2516"/>
    <cellStyle name="Linked Cell 9 2" xfId="2517"/>
    <cellStyle name="Millares [0]_Well Timing" xfId="2518"/>
    <cellStyle name="Millares_Well Timing" xfId="2519"/>
    <cellStyle name="Milliers [0]_!!!GO" xfId="2520"/>
    <cellStyle name="Milliers_!!!GO" xfId="2521"/>
    <cellStyle name="Model" xfId="2522"/>
    <cellStyle name="moi" xfId="2523"/>
    <cellStyle name="Moneda [0]_Well Timing" xfId="2524"/>
    <cellStyle name="Moneda_Well Timing" xfId="2525"/>
    <cellStyle name="Monétaire [0]_!!!GO" xfId="2526"/>
    <cellStyle name="Monétaire_!!!GO" xfId="2527"/>
    <cellStyle name="Mon彋aire [0]_!!!GO" xfId="2528"/>
    <cellStyle name="Mon彋aire_!!!GO" xfId="2529"/>
    <cellStyle name="n" xfId="2530"/>
    <cellStyle name="Neutral 10" xfId="2531"/>
    <cellStyle name="Neutral 10 2" xfId="2532"/>
    <cellStyle name="Neutral 11" xfId="2533"/>
    <cellStyle name="Neutral 11 2" xfId="2534"/>
    <cellStyle name="Neutral 12" xfId="2535"/>
    <cellStyle name="Neutral 13" xfId="2536"/>
    <cellStyle name="Neutral 14" xfId="2537"/>
    <cellStyle name="Neutral 15" xfId="2538"/>
    <cellStyle name="Neutral 16" xfId="2539"/>
    <cellStyle name="Neutral 17" xfId="2540"/>
    <cellStyle name="Neutral 18" xfId="2541"/>
    <cellStyle name="Neutral 19" xfId="2542"/>
    <cellStyle name="Neutral 2" xfId="2543"/>
    <cellStyle name="Neutral 20" xfId="2544"/>
    <cellStyle name="Neutral 21" xfId="2545"/>
    <cellStyle name="Neutral 22" xfId="2546"/>
    <cellStyle name="Neutral 23" xfId="2547"/>
    <cellStyle name="Neutral 24" xfId="2548"/>
    <cellStyle name="Neutral 25" xfId="2549"/>
    <cellStyle name="Neutral 26" xfId="2550"/>
    <cellStyle name="Neutral 27" xfId="2551"/>
    <cellStyle name="Neutral 28" xfId="2552"/>
    <cellStyle name="Neutral 29" xfId="2553"/>
    <cellStyle name="Neutral 3" xfId="2554"/>
    <cellStyle name="Neutral 30" xfId="2555"/>
    <cellStyle name="Neutral 31" xfId="2556"/>
    <cellStyle name="Neutral 32" xfId="2557"/>
    <cellStyle name="Neutral 33" xfId="2558"/>
    <cellStyle name="Neutral 34" xfId="2559"/>
    <cellStyle name="Neutral 35" xfId="2560"/>
    <cellStyle name="Neutral 36" xfId="2561"/>
    <cellStyle name="Neutral 37" xfId="2562"/>
    <cellStyle name="Neutral 38" xfId="2563"/>
    <cellStyle name="Neutral 4" xfId="2564"/>
    <cellStyle name="Neutral 4 2" xfId="2565"/>
    <cellStyle name="Neutral 5" xfId="2566"/>
    <cellStyle name="Neutral 5 2" xfId="2567"/>
    <cellStyle name="Neutral 6" xfId="2568"/>
    <cellStyle name="Neutral 6 2" xfId="2569"/>
    <cellStyle name="Neutral 7" xfId="2570"/>
    <cellStyle name="Neutral 7 2" xfId="2571"/>
    <cellStyle name="Neutral 8" xfId="2572"/>
    <cellStyle name="Neutral 8 2" xfId="2573"/>
    <cellStyle name="Neutral 9" xfId="2574"/>
    <cellStyle name="Neutral 9 2" xfId="2575"/>
    <cellStyle name="New Times Roman" xfId="2576"/>
    <cellStyle name="no dec" xfId="2577"/>
    <cellStyle name="Normal - Style1" xfId="2578"/>
    <cellStyle name="Normal 10 2" xfId="2579"/>
    <cellStyle name="Normal 12 2" xfId="2580"/>
    <cellStyle name="Normal 13" xfId="2581"/>
    <cellStyle name="Normal 14" xfId="2582"/>
    <cellStyle name="Normal 14 2" xfId="2583"/>
    <cellStyle name="Normal 15" xfId="2584"/>
    <cellStyle name="Normal 16" xfId="2585"/>
    <cellStyle name="Normal 16 2" xfId="2586"/>
    <cellStyle name="Normal 17" xfId="2587"/>
    <cellStyle name="Normal 18" xfId="2588"/>
    <cellStyle name="Normal 18 2" xfId="2589"/>
    <cellStyle name="Normal 19" xfId="2590"/>
    <cellStyle name="Normal 19 2" xfId="2591"/>
    <cellStyle name="Normal 2 2 2" xfId="2592"/>
    <cellStyle name="Normal 2 2 2 2" xfId="2593"/>
    <cellStyle name="Normal 2 2 2 3" xfId="2594"/>
    <cellStyle name="Normal 2 2 3" xfId="2595"/>
    <cellStyle name="Normal 2 7" xfId="2596"/>
    <cellStyle name="Normal 2 8" xfId="2597"/>
    <cellStyle name="Normal 20" xfId="2598"/>
    <cellStyle name="Normal 21" xfId="2599"/>
    <cellStyle name="Normal 21 2" xfId="2600"/>
    <cellStyle name="Normal 22" xfId="2601"/>
    <cellStyle name="Normal 22 2" xfId="2602"/>
    <cellStyle name="Normal 23" xfId="2603"/>
    <cellStyle name="Normal 24" xfId="2604"/>
    <cellStyle name="Normal 25" xfId="2605"/>
    <cellStyle name="Normal 26" xfId="2606"/>
    <cellStyle name="Normal 27" xfId="2607"/>
    <cellStyle name="Normal 28" xfId="2608"/>
    <cellStyle name="Normal 28 2" xfId="2609"/>
    <cellStyle name="Normal 29" xfId="2610"/>
    <cellStyle name="Normal 30" xfId="2611"/>
    <cellStyle name="Normal 31" xfId="2612"/>
    <cellStyle name="Normal 32" xfId="2613"/>
    <cellStyle name="Normal 33" xfId="2614"/>
    <cellStyle name="Normal 34" xfId="2615"/>
    <cellStyle name="Normal 35" xfId="2616"/>
    <cellStyle name="Normal 36" xfId="2617"/>
    <cellStyle name="Normal 37" xfId="2618"/>
    <cellStyle name="Normal 38" xfId="2619"/>
    <cellStyle name="Normal 39" xfId="2620"/>
    <cellStyle name="Normal 40" xfId="2621"/>
    <cellStyle name="Normal 42" xfId="2622"/>
    <cellStyle name="Normal 43" xfId="2623"/>
    <cellStyle name="Normal 44" xfId="2624"/>
    <cellStyle name="Normal 45" xfId="2625"/>
    <cellStyle name="Normal 46" xfId="2626"/>
    <cellStyle name="Normal 47" xfId="2627"/>
    <cellStyle name="Normal 48" xfId="2628"/>
    <cellStyle name="Normal 49" xfId="2629"/>
    <cellStyle name="Normal 5 2" xfId="2630"/>
    <cellStyle name="Normal 5 3" xfId="2631"/>
    <cellStyle name="Normal 50" xfId="2632"/>
    <cellStyle name="Normal 51" xfId="2633"/>
    <cellStyle name="Normal 52" xfId="2634"/>
    <cellStyle name="Normal 53" xfId="2635"/>
    <cellStyle name="Normal 54" xfId="2636"/>
    <cellStyle name="Normal 55" xfId="2637"/>
    <cellStyle name="Normal 56" xfId="2638"/>
    <cellStyle name="Normal 57" xfId="2639"/>
    <cellStyle name="Normal 7 2" xfId="2640"/>
    <cellStyle name="Normal 8 2" xfId="2641"/>
    <cellStyle name="Normal1" xfId="2642"/>
    <cellStyle name="Normalny_Cennik obowiazuje od 06-08-2001 r (1)" xfId="2643"/>
    <cellStyle name="Note 10" xfId="2644"/>
    <cellStyle name="Note 10 2" xfId="2645"/>
    <cellStyle name="Note 11" xfId="2646"/>
    <cellStyle name="Note 11 2" xfId="2647"/>
    <cellStyle name="Note 12" xfId="2648"/>
    <cellStyle name="Note 13" xfId="2649"/>
    <cellStyle name="Note 14" xfId="2650"/>
    <cellStyle name="Note 15" xfId="2651"/>
    <cellStyle name="Note 16" xfId="2652"/>
    <cellStyle name="Note 17" xfId="2653"/>
    <cellStyle name="Note 18" xfId="2654"/>
    <cellStyle name="Note 18 2" xfId="2655"/>
    <cellStyle name="Note 19" xfId="2656"/>
    <cellStyle name="Note 19 2" xfId="2657"/>
    <cellStyle name="Note 2" xfId="2658"/>
    <cellStyle name="Note 2 2" xfId="2659"/>
    <cellStyle name="Note 2 3" xfId="2660"/>
    <cellStyle name="Note 2 4" xfId="2661"/>
    <cellStyle name="Note 2 5" xfId="2662"/>
    <cellStyle name="Note 2 6" xfId="2663"/>
    <cellStyle name="Note 2 7" xfId="2664"/>
    <cellStyle name="Note 20" xfId="2665"/>
    <cellStyle name="Note 20 2" xfId="2666"/>
    <cellStyle name="Note 21" xfId="2667"/>
    <cellStyle name="Note 21 2" xfId="2668"/>
    <cellStyle name="Note 22" xfId="2669"/>
    <cellStyle name="Note 22 2" xfId="2670"/>
    <cellStyle name="Note 23" xfId="2671"/>
    <cellStyle name="Note 23 2" xfId="2672"/>
    <cellStyle name="Note 24" xfId="2673"/>
    <cellStyle name="Note 24 2" xfId="2674"/>
    <cellStyle name="Note 25" xfId="2675"/>
    <cellStyle name="Note 25 2" xfId="2676"/>
    <cellStyle name="Note 26" xfId="2677"/>
    <cellStyle name="Note 26 2" xfId="2678"/>
    <cellStyle name="Note 27" xfId="2679"/>
    <cellStyle name="Note 27 2" xfId="2680"/>
    <cellStyle name="Note 28" xfId="2681"/>
    <cellStyle name="Note 28 2" xfId="2682"/>
    <cellStyle name="Note 29" xfId="2683"/>
    <cellStyle name="Note 29 2" xfId="2684"/>
    <cellStyle name="Note 3" xfId="2685"/>
    <cellStyle name="Note 30" xfId="2686"/>
    <cellStyle name="Note 30 2" xfId="2687"/>
    <cellStyle name="Note 31" xfId="2688"/>
    <cellStyle name="Note 31 2" xfId="2689"/>
    <cellStyle name="Note 32" xfId="2690"/>
    <cellStyle name="Note 32 2" xfId="2691"/>
    <cellStyle name="Note 33" xfId="2692"/>
    <cellStyle name="Note 33 2" xfId="2693"/>
    <cellStyle name="Note 34" xfId="2694"/>
    <cellStyle name="Note 34 2" xfId="2695"/>
    <cellStyle name="Note 35" xfId="2696"/>
    <cellStyle name="Note 36" xfId="2697"/>
    <cellStyle name="Note 37" xfId="2698"/>
    <cellStyle name="Note 38" xfId="2699"/>
    <cellStyle name="Note 39" xfId="2700"/>
    <cellStyle name="Note 4" xfId="2701"/>
    <cellStyle name="Note 4 2" xfId="2702"/>
    <cellStyle name="Note 40" xfId="2703"/>
    <cellStyle name="Note 41" xfId="2704"/>
    <cellStyle name="Note 42" xfId="2705"/>
    <cellStyle name="Note 43" xfId="2706"/>
    <cellStyle name="Note 44" xfId="2707"/>
    <cellStyle name="Note 45" xfId="2708"/>
    <cellStyle name="Note 46" xfId="2709"/>
    <cellStyle name="Note 47" xfId="2710"/>
    <cellStyle name="Note 48" xfId="2711"/>
    <cellStyle name="Note 49" xfId="2712"/>
    <cellStyle name="Note 5" xfId="2713"/>
    <cellStyle name="Note 5 2" xfId="2714"/>
    <cellStyle name="Note 50" xfId="2715"/>
    <cellStyle name="Note 51" xfId="2716"/>
    <cellStyle name="Note 52" xfId="2717"/>
    <cellStyle name="Note 53" xfId="2718"/>
    <cellStyle name="Note 54" xfId="2719"/>
    <cellStyle name="Note 55" xfId="2720"/>
    <cellStyle name="Note 56" xfId="2721"/>
    <cellStyle name="Note 57" xfId="2722"/>
    <cellStyle name="Note 6" xfId="2723"/>
    <cellStyle name="Note 6 2" xfId="2724"/>
    <cellStyle name="Note 7" xfId="2725"/>
    <cellStyle name="Note 7 2" xfId="2726"/>
    <cellStyle name="Note 8" xfId="2727"/>
    <cellStyle name="Note 8 2" xfId="2728"/>
    <cellStyle name="Note 9" xfId="2729"/>
    <cellStyle name="Note 9 2" xfId="2730"/>
    <cellStyle name="Number" xfId="2731"/>
    <cellStyle name="Number-Acctg" xfId="2732"/>
    <cellStyle name="Number-Actg" xfId="2733"/>
    <cellStyle name="Œ…‹æØ‚è [0.00]_!!!GO" xfId="2734"/>
    <cellStyle name="Œ…‹æØ‚è_!!!GO" xfId="2735"/>
    <cellStyle name="Output 10" xfId="2736"/>
    <cellStyle name="Output 10 2" xfId="2737"/>
    <cellStyle name="Output 11" xfId="2738"/>
    <cellStyle name="Output 11 2" xfId="2739"/>
    <cellStyle name="Output 12" xfId="2740"/>
    <cellStyle name="Output 13" xfId="2741"/>
    <cellStyle name="Output 14" xfId="2742"/>
    <cellStyle name="Output 15" xfId="2743"/>
    <cellStyle name="Output 16" xfId="2744"/>
    <cellStyle name="Output 17" xfId="2745"/>
    <cellStyle name="Output 18" xfId="2746"/>
    <cellStyle name="Output 19" xfId="2747"/>
    <cellStyle name="Output 2" xfId="2748"/>
    <cellStyle name="Output 20" xfId="2749"/>
    <cellStyle name="Output 21" xfId="2750"/>
    <cellStyle name="Output 22" xfId="2751"/>
    <cellStyle name="Output 23" xfId="2752"/>
    <cellStyle name="Output 24" xfId="2753"/>
    <cellStyle name="Output 25" xfId="2754"/>
    <cellStyle name="Output 26" xfId="2755"/>
    <cellStyle name="Output 27" xfId="2756"/>
    <cellStyle name="Output 28" xfId="2757"/>
    <cellStyle name="Output 29" xfId="2758"/>
    <cellStyle name="Output 3" xfId="2759"/>
    <cellStyle name="Output 30" xfId="2760"/>
    <cellStyle name="Output 31" xfId="2761"/>
    <cellStyle name="Output 32" xfId="2762"/>
    <cellStyle name="Output 33" xfId="2763"/>
    <cellStyle name="Output 34" xfId="2764"/>
    <cellStyle name="Output 35" xfId="2765"/>
    <cellStyle name="Output 36" xfId="2766"/>
    <cellStyle name="Output 37" xfId="2767"/>
    <cellStyle name="Output 38" xfId="2768"/>
    <cellStyle name="Output 4" xfId="2769"/>
    <cellStyle name="Output 4 2" xfId="2770"/>
    <cellStyle name="Output 5" xfId="2771"/>
    <cellStyle name="Output 5 2" xfId="2772"/>
    <cellStyle name="Output 6" xfId="2773"/>
    <cellStyle name="Output 6 2" xfId="2774"/>
    <cellStyle name="Output 7" xfId="2775"/>
    <cellStyle name="Output 7 2" xfId="2776"/>
    <cellStyle name="Output 8" xfId="2777"/>
    <cellStyle name="Output 8 2" xfId="2778"/>
    <cellStyle name="Output 9" xfId="2779"/>
    <cellStyle name="Output 9 2" xfId="2780"/>
    <cellStyle name="Pct w/ Pts" xfId="2781"/>
    <cellStyle name="Pct w/o Pts" xfId="2782"/>
    <cellStyle name="per.style" xfId="2783"/>
    <cellStyle name="Percent [0]" xfId="2784"/>
    <cellStyle name="Percent [00]" xfId="2785"/>
    <cellStyle name="Percent [2]" xfId="2786"/>
    <cellStyle name="Percent 2 2" xfId="2787"/>
    <cellStyle name="Percent 2 2 2" xfId="2788"/>
    <cellStyle name="Percent w/o%" xfId="2789"/>
    <cellStyle name="Percent%" xfId="2790"/>
    <cellStyle name="Percent[0]" xfId="2791"/>
    <cellStyle name="Percent[2]" xfId="2792"/>
    <cellStyle name="Percentage" xfId="2793"/>
    <cellStyle name="Percent-Minus" xfId="2794"/>
    <cellStyle name="PrePop Currency (0)" xfId="2795"/>
    <cellStyle name="PrePop Currency (2)" xfId="2796"/>
    <cellStyle name="PrePop Units (0)" xfId="2797"/>
    <cellStyle name="PrePop Units (1)" xfId="2798"/>
    <cellStyle name="PrePop Units (2)" xfId="2799"/>
    <cellStyle name="PSChar" xfId="2800"/>
    <cellStyle name="PSDate" xfId="2801"/>
    <cellStyle name="PSDec" xfId="2802"/>
    <cellStyle name="PSHeading" xfId="2803"/>
    <cellStyle name="PSInt" xfId="2804"/>
    <cellStyle name="PSSpacer" xfId="2805"/>
    <cellStyle name="SAPBEXaggData" xfId="2806"/>
    <cellStyle name="SAPBEXaggDataEmph" xfId="2807"/>
    <cellStyle name="SAPBEXaggItem" xfId="2808"/>
    <cellStyle name="SAPBEXchaText" xfId="2809"/>
    <cellStyle name="SAPBEXexcBad7" xfId="2810"/>
    <cellStyle name="SAPBEXexcBad8" xfId="2811"/>
    <cellStyle name="SAPBEXexcBad9" xfId="2812"/>
    <cellStyle name="SAPBEXexcCritical4" xfId="2813"/>
    <cellStyle name="SAPBEXexcCritical5" xfId="2814"/>
    <cellStyle name="SAPBEXexcCritical6" xfId="2815"/>
    <cellStyle name="SAPBEXexcGood1" xfId="2816"/>
    <cellStyle name="SAPBEXexcGood2" xfId="2817"/>
    <cellStyle name="SAPBEXexcGood3" xfId="2818"/>
    <cellStyle name="SAPBEXfilterDrill" xfId="2819"/>
    <cellStyle name="SAPBEXfilterItem" xfId="2820"/>
    <cellStyle name="SAPBEXfilterText" xfId="2821"/>
    <cellStyle name="SAPBEXformats" xfId="2822"/>
    <cellStyle name="SAPBEXheaderItem" xfId="2823"/>
    <cellStyle name="SAPBEXheaderText" xfId="2824"/>
    <cellStyle name="SAPBEXresData" xfId="2825"/>
    <cellStyle name="SAPBEXresDataEmph" xfId="2826"/>
    <cellStyle name="SAPBEXresItem" xfId="2827"/>
    <cellStyle name="SAPBEXstdData" xfId="2828"/>
    <cellStyle name="SAPBEXstdDataEmph" xfId="2829"/>
    <cellStyle name="SAPBEXstdItem" xfId="2830"/>
    <cellStyle name="SAPBEXtitle" xfId="2831"/>
    <cellStyle name="SAPBEXundefined" xfId="2832"/>
    <cellStyle name="STANDARD" xfId="2833"/>
    <cellStyle name="Style 1" xfId="2834"/>
    <cellStyle name="Style 2" xfId="2835"/>
    <cellStyle name="subhead" xfId="2836"/>
    <cellStyle name="T" xfId="2837"/>
    <cellStyle name="Text Indent A" xfId="2838"/>
    <cellStyle name="Text Indent B" xfId="2839"/>
    <cellStyle name="Text Indent C" xfId="2840"/>
    <cellStyle name="th" xfId="2841"/>
    <cellStyle name="Total 10" xfId="2842"/>
    <cellStyle name="Total 10 2" xfId="2843"/>
    <cellStyle name="Total 11" xfId="2844"/>
    <cellStyle name="Total 11 2" xfId="2845"/>
    <cellStyle name="Total 12" xfId="2846"/>
    <cellStyle name="Total 13" xfId="2847"/>
    <cellStyle name="Total 14" xfId="2848"/>
    <cellStyle name="Total 15" xfId="2849"/>
    <cellStyle name="Total 16" xfId="2850"/>
    <cellStyle name="Total 17" xfId="2851"/>
    <cellStyle name="Total 18" xfId="2852"/>
    <cellStyle name="Total 19" xfId="2853"/>
    <cellStyle name="Total 2" xfId="2854"/>
    <cellStyle name="Total 20" xfId="2855"/>
    <cellStyle name="Total 21" xfId="2856"/>
    <cellStyle name="Total 22" xfId="2857"/>
    <cellStyle name="Total 23" xfId="2858"/>
    <cellStyle name="Total 24" xfId="2859"/>
    <cellStyle name="Total 25" xfId="2860"/>
    <cellStyle name="Total 26" xfId="2861"/>
    <cellStyle name="Total 27" xfId="2862"/>
    <cellStyle name="Total 28" xfId="2863"/>
    <cellStyle name="Total 29" xfId="2864"/>
    <cellStyle name="Total 3" xfId="2865"/>
    <cellStyle name="Total 30" xfId="2866"/>
    <cellStyle name="Total 31" xfId="2867"/>
    <cellStyle name="Total 32" xfId="2868"/>
    <cellStyle name="Total 33" xfId="2869"/>
    <cellStyle name="Total 34" xfId="2870"/>
    <cellStyle name="Total 35" xfId="2871"/>
    <cellStyle name="Total 36" xfId="2872"/>
    <cellStyle name="Total 37" xfId="2873"/>
    <cellStyle name="Total 38" xfId="2874"/>
    <cellStyle name="Total 4" xfId="2875"/>
    <cellStyle name="Total 4 2" xfId="2876"/>
    <cellStyle name="Total 5" xfId="2877"/>
    <cellStyle name="Total 5 2" xfId="2878"/>
    <cellStyle name="Total 6" xfId="2879"/>
    <cellStyle name="Total 6 2" xfId="2880"/>
    <cellStyle name="Total 7" xfId="2881"/>
    <cellStyle name="Total 7 2" xfId="2882"/>
    <cellStyle name="Total 8" xfId="2883"/>
    <cellStyle name="Total 8 2" xfId="2884"/>
    <cellStyle name="Total 9" xfId="2885"/>
    <cellStyle name="Total 9 2" xfId="2886"/>
    <cellStyle name="tttttt" xfId="2887"/>
    <cellStyle name="Underline" xfId="2888"/>
    <cellStyle name="viet" xfId="2889"/>
    <cellStyle name="viet2" xfId="2890"/>
    <cellStyle name="vnbo" xfId="2891"/>
    <cellStyle name="vnhead1" xfId="2892"/>
    <cellStyle name="vnhead2" xfId="2893"/>
    <cellStyle name="vnhead3" xfId="2894"/>
    <cellStyle name="vnhead4" xfId="2895"/>
    <cellStyle name="vntxt1" xfId="2896"/>
    <cellStyle name="vntxt2" xfId="2897"/>
    <cellStyle name="Walutowy [0]_Invoices2001Slovakia" xfId="2898"/>
    <cellStyle name="Walutowy_Invoices2001Slovakia" xfId="2899"/>
    <cellStyle name="Warning Text 10" xfId="2900"/>
    <cellStyle name="Warning Text 10 2" xfId="2901"/>
    <cellStyle name="Warning Text 11" xfId="2902"/>
    <cellStyle name="Warning Text 11 2" xfId="2903"/>
    <cellStyle name="Warning Text 12" xfId="2904"/>
    <cellStyle name="Warning Text 13" xfId="2905"/>
    <cellStyle name="Warning Text 14" xfId="2906"/>
    <cellStyle name="Warning Text 15" xfId="2907"/>
    <cellStyle name="Warning Text 16" xfId="2908"/>
    <cellStyle name="Warning Text 17" xfId="2909"/>
    <cellStyle name="Warning Text 18" xfId="2910"/>
    <cellStyle name="Warning Text 19" xfId="2911"/>
    <cellStyle name="Warning Text 2" xfId="2912"/>
    <cellStyle name="Warning Text 20" xfId="2913"/>
    <cellStyle name="Warning Text 21" xfId="2914"/>
    <cellStyle name="Warning Text 22" xfId="2915"/>
    <cellStyle name="Warning Text 23" xfId="2916"/>
    <cellStyle name="Warning Text 24" xfId="2917"/>
    <cellStyle name="Warning Text 25" xfId="2918"/>
    <cellStyle name="Warning Text 26" xfId="2919"/>
    <cellStyle name="Warning Text 27" xfId="2920"/>
    <cellStyle name="Warning Text 28" xfId="2921"/>
    <cellStyle name="Warning Text 29" xfId="2922"/>
    <cellStyle name="Warning Text 3" xfId="2923"/>
    <cellStyle name="Warning Text 30" xfId="2924"/>
    <cellStyle name="Warning Text 31" xfId="2925"/>
    <cellStyle name="Warning Text 32" xfId="2926"/>
    <cellStyle name="Warning Text 33" xfId="2927"/>
    <cellStyle name="Warning Text 34" xfId="2928"/>
    <cellStyle name="Warning Text 35" xfId="2929"/>
    <cellStyle name="Warning Text 36" xfId="2930"/>
    <cellStyle name="Warning Text 37" xfId="2931"/>
    <cellStyle name="Warning Text 38" xfId="2932"/>
    <cellStyle name="Warning Text 4" xfId="2933"/>
    <cellStyle name="Warning Text 4 2" xfId="2934"/>
    <cellStyle name="Warning Text 5" xfId="2935"/>
    <cellStyle name="Warning Text 5 2" xfId="2936"/>
    <cellStyle name="Warning Text 6" xfId="2937"/>
    <cellStyle name="Warning Text 6 2" xfId="2938"/>
    <cellStyle name="Warning Text 7" xfId="2939"/>
    <cellStyle name="Warning Text 7 2" xfId="2940"/>
    <cellStyle name="Warning Text 8" xfId="2941"/>
    <cellStyle name="Warning Text 8 2" xfId="2942"/>
    <cellStyle name="Warning Text 9" xfId="2943"/>
    <cellStyle name="Warning Text 9 2" xfId="2944"/>
    <cellStyle name="weekly" xfId="2945"/>
    <cellStyle name="xuan" xfId="2946"/>
    <cellStyle name="Yen" xfId="2947"/>
    <cellStyle name="Yen-Acctg" xfId="2948"/>
    <cellStyle name="Yen-Actg" xfId="2949"/>
    <cellStyle name="yenblue" xfId="2950"/>
    <cellStyle name="δSheet1" xfId="2951"/>
    <cellStyle name="δSource Var Margin" xfId="2952"/>
    <cellStyle name="δtate" xfId="2953"/>
    <cellStyle name="δVolume (5-12)" xfId="2954"/>
    <cellStyle name="δVolume Model" xfId="2955"/>
    <cellStyle name="Обычный_bao cao ban hang noi dia T02.2007" xfId="2956"/>
    <cellStyle name=" [0.00]_ Att. 1- Cover" xfId="2957"/>
    <cellStyle name="_ Att. 1- Cover" xfId="2958"/>
    <cellStyle name="?_ Att. 1- Cover" xfId="2959"/>
    <cellStyle name="똿뗦먛귟 [0.00]_PRODUCT DETAIL Q1" xfId="2960"/>
    <cellStyle name="똿뗦먛귟_PRODUCT DETAIL Q1" xfId="2961"/>
    <cellStyle name="믅됞 [0.00]_PRODUCT DETAIL Q1" xfId="2962"/>
    <cellStyle name="믅됞_PRODUCT DETAIL Q1" xfId="2963"/>
    <cellStyle name="백분율_95" xfId="2964"/>
    <cellStyle name="뷭?_BOOKSHIP" xfId="2965"/>
    <cellStyle name="콤마 [0]_1202" xfId="2966"/>
    <cellStyle name="콤마_1202" xfId="2967"/>
    <cellStyle name="통화 [0]_1202" xfId="2968"/>
    <cellStyle name="통화_1202" xfId="2969"/>
    <cellStyle name="표준_(정보부문)월별인원계획" xfId="2970"/>
    <cellStyle name="一般_00Q3902REV.1" xfId="2971"/>
    <cellStyle name="仟cc" xfId="2972"/>
    <cellStyle name="北02" xfId="2973"/>
    <cellStyle name="北cover1 (2)" xfId="2974"/>
    <cellStyle name="北Sheet1" xfId="2975"/>
    <cellStyle name="北Source Var Margin" xfId="2976"/>
    <cellStyle name="北tate" xfId="2977"/>
    <cellStyle name="北Volume (5-12)" xfId="2978"/>
    <cellStyle name="北Volume Model" xfId="2979"/>
    <cellStyle name="千分位[0]_00Q3902REV.1" xfId="2980"/>
    <cellStyle name="千分位_00Q3902REV.1" xfId="2981"/>
    <cellStyle name="未定義" xfId="2982"/>
    <cellStyle name="標準_BOQ-08" xfId="2983"/>
    <cellStyle name="貨幣 [0]_00Q3902REV.1" xfId="2984"/>
    <cellStyle name="貨幣[0]_1997 Indicator " xfId="2985"/>
    <cellStyle name="貨幣_00Q3902REV.1" xfId="2986"/>
    <cellStyle name="Comma 17 3" xfId="2987"/>
    <cellStyle name="Normal 12 3" xfId="2988"/>
    <cellStyle name="Percent 3 2" xfId="2989"/>
    <cellStyle name="Comma 16 2 2" xfId="2990"/>
    <cellStyle name="Comma 17 3 2" xfId="2991"/>
    <cellStyle name="Normal 12 3 2" xfId="2992"/>
    <cellStyle name="Percent 3 3" xfId="2993"/>
    <cellStyle name="Comma 16 2 3" xfId="2994"/>
    <cellStyle name="Comma 2 2 4" xfId="2995"/>
    <cellStyle name="Normal 2 3 5" xfId="2996"/>
    <cellStyle name="Normal 2 3 3 2" xfId="2997"/>
    <cellStyle name="Comma 2 2 3 2" xfId="2998"/>
    <cellStyle name="Comma 15 2" xfId="2999"/>
    <cellStyle name="Comma 2 6" xfId="3000"/>
    <cellStyle name="Comma 2 3 3" xfId="3001"/>
    <cellStyle name="Comma 2 3 2 2" xfId="3002"/>
    <cellStyle name="Comma 2 4 2" xfId="3003"/>
    <cellStyle name="Comma 2 5 2" xfId="3004"/>
    <cellStyle name="Comma 3 7 2" xfId="3005"/>
    <cellStyle name="Comma 3 8 2" xfId="3006"/>
    <cellStyle name="Comma 4 3" xfId="3007"/>
    <cellStyle name="Normal 11 2" xfId="3008"/>
    <cellStyle name="Normal 2 4 2" xfId="3009"/>
    <cellStyle name="Normal 2 5 2" xfId="3010"/>
    <cellStyle name="Normal 2 6 2" xfId="3011"/>
    <cellStyle name="Normal 5 4" xfId="3012"/>
    <cellStyle name="Percent 2 3" xfId="3013"/>
    <cellStyle name="Comma 16 3" xfId="3014"/>
    <cellStyle name="Comma 17 4" xfId="3015"/>
    <cellStyle name="Normal 12 4" xfId="3016"/>
    <cellStyle name="Percent 3 4" xfId="3017"/>
    <cellStyle name="Comma 16 2 4" xfId="3018"/>
    <cellStyle name="20% - Accent1 10 3" xfId="3019"/>
    <cellStyle name="20% - Accent1 10 2 2" xfId="3020"/>
    <cellStyle name="20% - Accent1 11 3" xfId="3021"/>
    <cellStyle name="20% - Accent1 11 2 2" xfId="3022"/>
    <cellStyle name="20% - Accent1 12 2" xfId="3023"/>
    <cellStyle name="20% - Accent1 13 2" xfId="3024"/>
    <cellStyle name="20% - Accent1 14 2" xfId="3025"/>
    <cellStyle name="20% - Accent1 15 2" xfId="3026"/>
    <cellStyle name="20% - Accent1 16 2" xfId="3027"/>
    <cellStyle name="20% - Accent1 17 2" xfId="3028"/>
    <cellStyle name="20% - Accent1 2 7" xfId="3029"/>
    <cellStyle name="20% - Accent1 3 2" xfId="3030"/>
    <cellStyle name="20% - Accent1 36 2" xfId="3031"/>
    <cellStyle name="20% - Accent1 37 2" xfId="3032"/>
    <cellStyle name="20% - Accent1 38 2" xfId="3033"/>
    <cellStyle name="20% - Accent1 39 2" xfId="3034"/>
    <cellStyle name="20% - Accent1 4 3" xfId="3035"/>
    <cellStyle name="20% - Accent1 4 2 2" xfId="3036"/>
    <cellStyle name="20% - Accent1 40 2" xfId="3037"/>
    <cellStyle name="20% - Accent1 41 2" xfId="3038"/>
    <cellStyle name="20% - Accent1 42 2" xfId="3039"/>
    <cellStyle name="20% - Accent1 43 2" xfId="3040"/>
    <cellStyle name="20% - Accent1 44 2" xfId="3041"/>
    <cellStyle name="20% - Accent1 45 2" xfId="3042"/>
    <cellStyle name="20% - Accent1 46 2" xfId="3043"/>
    <cellStyle name="20% - Accent1 47 2" xfId="3044"/>
    <cellStyle name="20% - Accent1 48 2" xfId="3045"/>
    <cellStyle name="20% - Accent1 49 2" xfId="3046"/>
    <cellStyle name="20% - Accent1 5 3" xfId="3047"/>
    <cellStyle name="20% - Accent1 5 2 2" xfId="3048"/>
    <cellStyle name="20% - Accent1 50 2" xfId="3049"/>
    <cellStyle name="20% - Accent1 51 2" xfId="3050"/>
    <cellStyle name="20% - Accent1 52 2" xfId="3051"/>
    <cellStyle name="20% - Accent1 53 2" xfId="3052"/>
    <cellStyle name="20% - Accent1 54 2" xfId="3053"/>
    <cellStyle name="20% - Accent1 55 2" xfId="3054"/>
    <cellStyle name="20% - Accent1 56 2" xfId="3055"/>
    <cellStyle name="20% - Accent1 6 3" xfId="3056"/>
    <cellStyle name="20% - Accent1 6 2 2" xfId="3057"/>
    <cellStyle name="20% - Accent1 7 3" xfId="3058"/>
    <cellStyle name="20% - Accent1 7 2 2" xfId="3059"/>
    <cellStyle name="20% - Accent1 8 3" xfId="3060"/>
    <cellStyle name="20% - Accent1 8 2 2" xfId="3061"/>
    <cellStyle name="20% - Accent1 9 3" xfId="3062"/>
    <cellStyle name="20% - Accent1 9 2 2" xfId="3063"/>
    <cellStyle name="20% - Accent2 10 3" xfId="3064"/>
    <cellStyle name="20% - Accent2 10 2 2" xfId="3065"/>
    <cellStyle name="20% - Accent2 11 3" xfId="3066"/>
    <cellStyle name="20% - Accent2 11 2 2" xfId="3067"/>
    <cellStyle name="20% - Accent2 12 2" xfId="3068"/>
    <cellStyle name="20% - Accent2 13 2" xfId="3069"/>
    <cellStyle name="20% - Accent2 14 2" xfId="3070"/>
    <cellStyle name="20% - Accent2 15 2" xfId="3071"/>
    <cellStyle name="20% - Accent2 16 2" xfId="3072"/>
    <cellStyle name="20% - Accent2 17 2" xfId="3073"/>
    <cellStyle name="20% - Accent2 2 7" xfId="3074"/>
    <cellStyle name="20% - Accent2 3 2" xfId="3075"/>
    <cellStyle name="20% - Accent2 36 2" xfId="3076"/>
    <cellStyle name="20% - Accent2 37 2" xfId="3077"/>
    <cellStyle name="20% - Accent2 38 2" xfId="3078"/>
    <cellStyle name="20% - Accent2 39 2" xfId="3079"/>
    <cellStyle name="20% - Accent2 4 3" xfId="3080"/>
    <cellStyle name="20% - Accent2 4 2 2" xfId="3081"/>
    <cellStyle name="20% - Accent2 40 2" xfId="3082"/>
    <cellStyle name="20% - Accent2 41 2" xfId="3083"/>
    <cellStyle name="20% - Accent2 42 2" xfId="3084"/>
    <cellStyle name="20% - Accent2 43 2" xfId="3085"/>
    <cellStyle name="20% - Accent2 44 2" xfId="3086"/>
    <cellStyle name="20% - Accent2 45 2" xfId="3087"/>
    <cellStyle name="20% - Accent2 46 2" xfId="3088"/>
    <cellStyle name="20% - Accent2 47 2" xfId="3089"/>
    <cellStyle name="20% - Accent2 48 2" xfId="3090"/>
    <cellStyle name="20% - Accent2 49 2" xfId="3091"/>
    <cellStyle name="20% - Accent2 5 3" xfId="3092"/>
    <cellStyle name="20% - Accent2 5 2 2" xfId="3093"/>
    <cellStyle name="20% - Accent2 50 2" xfId="3094"/>
    <cellStyle name="20% - Accent2 51 2" xfId="3095"/>
    <cellStyle name="20% - Accent2 52 2" xfId="3096"/>
    <cellStyle name="20% - Accent2 53 2" xfId="3097"/>
    <cellStyle name="20% - Accent2 54 2" xfId="3098"/>
    <cellStyle name="20% - Accent2 55 2" xfId="3099"/>
    <cellStyle name="20% - Accent2 56 2" xfId="3100"/>
    <cellStyle name="20% - Accent2 6 3" xfId="3101"/>
    <cellStyle name="20% - Accent2 6 2 2" xfId="3102"/>
    <cellStyle name="20% - Accent2 7 3" xfId="3103"/>
    <cellStyle name="20% - Accent2 7 2 2" xfId="3104"/>
    <cellStyle name="20% - Accent2 8 3" xfId="3105"/>
    <cellStyle name="20% - Accent2 8 2 2" xfId="3106"/>
    <cellStyle name="20% - Accent2 9 3" xfId="3107"/>
    <cellStyle name="20% - Accent2 9 2 2" xfId="3108"/>
    <cellStyle name="20% - Accent3 10 3" xfId="3109"/>
    <cellStyle name="20% - Accent3 10 2 2" xfId="3110"/>
    <cellStyle name="20% - Accent3 11 3" xfId="3111"/>
    <cellStyle name="20% - Accent3 11 2 2" xfId="3112"/>
    <cellStyle name="20% - Accent3 12 2" xfId="3113"/>
    <cellStyle name="20% - Accent3 13 2" xfId="3114"/>
    <cellStyle name="20% - Accent3 14 2" xfId="3115"/>
    <cellStyle name="20% - Accent3 15 2" xfId="3116"/>
    <cellStyle name="20% - Accent3 16 2" xfId="3117"/>
    <cellStyle name="20% - Accent3 17 2" xfId="3118"/>
    <cellStyle name="20% - Accent3 2 7" xfId="3119"/>
    <cellStyle name="20% - Accent3 3 2" xfId="3120"/>
    <cellStyle name="20% - Accent3 36 2" xfId="3121"/>
    <cellStyle name="20% - Accent3 37 2" xfId="3122"/>
    <cellStyle name="20% - Accent3 38 2" xfId="3123"/>
    <cellStyle name="20% - Accent3 39 2" xfId="3124"/>
    <cellStyle name="20% - Accent3 4 3" xfId="3125"/>
    <cellStyle name="20% - Accent3 4 2 2" xfId="3126"/>
    <cellStyle name="20% - Accent3 40 2" xfId="3127"/>
    <cellStyle name="20% - Accent3 41 2" xfId="3128"/>
    <cellStyle name="20% - Accent3 42 2" xfId="3129"/>
    <cellStyle name="20% - Accent3 43 2" xfId="3130"/>
    <cellStyle name="20% - Accent3 44 2" xfId="3131"/>
    <cellStyle name="20% - Accent3 45 2" xfId="3132"/>
    <cellStyle name="20% - Accent3 46 2" xfId="3133"/>
    <cellStyle name="20% - Accent3 47 2" xfId="3134"/>
    <cellStyle name="20% - Accent3 48 2" xfId="3135"/>
    <cellStyle name="20% - Accent3 49 2" xfId="3136"/>
    <cellStyle name="20% - Accent3 5 3" xfId="3137"/>
    <cellStyle name="20% - Accent3 5 2 2" xfId="3138"/>
    <cellStyle name="20% - Accent3 50 2" xfId="3139"/>
    <cellStyle name="20% - Accent3 51 2" xfId="3140"/>
    <cellStyle name="20% - Accent3 52 2" xfId="3141"/>
    <cellStyle name="20% - Accent3 53 2" xfId="3142"/>
    <cellStyle name="20% - Accent3 54 2" xfId="3143"/>
    <cellStyle name="20% - Accent3 55 2" xfId="3144"/>
    <cellStyle name="20% - Accent3 56 2" xfId="3145"/>
    <cellStyle name="20% - Accent3 6 3" xfId="3146"/>
    <cellStyle name="20% - Accent3 6 2 2" xfId="3147"/>
    <cellStyle name="20% - Accent3 7 3" xfId="3148"/>
    <cellStyle name="20% - Accent3 7 2 2" xfId="3149"/>
    <cellStyle name="20% - Accent3 8 3" xfId="3150"/>
    <cellStyle name="20% - Accent3 8 2 2" xfId="3151"/>
    <cellStyle name="20% - Accent3 9 3" xfId="3152"/>
    <cellStyle name="20% - Accent3 9 2 2" xfId="3153"/>
    <cellStyle name="20% - Accent4 10 3" xfId="3154"/>
    <cellStyle name="20% - Accent4 10 2 2" xfId="3155"/>
    <cellStyle name="20% - Accent4 11 3" xfId="3156"/>
    <cellStyle name="20% - Accent4 11 2 2" xfId="3157"/>
    <cellStyle name="20% - Accent4 12 2" xfId="3158"/>
    <cellStyle name="20% - Accent4 13 2" xfId="3159"/>
    <cellStyle name="20% - Accent4 14 2" xfId="3160"/>
    <cellStyle name="20% - Accent4 15 2" xfId="3161"/>
    <cellStyle name="20% - Accent4 16 2" xfId="3162"/>
    <cellStyle name="20% - Accent4 17 2" xfId="3163"/>
    <cellStyle name="20% - Accent4 2 7" xfId="3164"/>
    <cellStyle name="20% - Accent4 3 2" xfId="3165"/>
    <cellStyle name="20% - Accent4 36 2" xfId="3166"/>
    <cellStyle name="20% - Accent4 37 2" xfId="3167"/>
    <cellStyle name="20% - Accent4 38 2" xfId="3168"/>
    <cellStyle name="20% - Accent4 39 2" xfId="3169"/>
    <cellStyle name="20% - Accent4 4 3" xfId="3170"/>
    <cellStyle name="20% - Accent4 4 2 2" xfId="3171"/>
    <cellStyle name="20% - Accent4 40 2" xfId="3172"/>
    <cellStyle name="20% - Accent4 41 2" xfId="3173"/>
    <cellStyle name="20% - Accent4 42 2" xfId="3174"/>
    <cellStyle name="20% - Accent4 43 2" xfId="3175"/>
    <cellStyle name="20% - Accent4 44 2" xfId="3176"/>
    <cellStyle name="20% - Accent4 45 2" xfId="3177"/>
    <cellStyle name="20% - Accent4 46 2" xfId="3178"/>
    <cellStyle name="20% - Accent4 47 2" xfId="3179"/>
    <cellStyle name="20% - Accent4 48 2" xfId="3180"/>
    <cellStyle name="20% - Accent4 49 2" xfId="3181"/>
    <cellStyle name="20% - Accent4 5 3" xfId="3182"/>
    <cellStyle name="20% - Accent4 5 2 2" xfId="3183"/>
    <cellStyle name="20% - Accent4 50 2" xfId="3184"/>
    <cellStyle name="20% - Accent4 51 2" xfId="3185"/>
    <cellStyle name="20% - Accent4 52 2" xfId="3186"/>
    <cellStyle name="20% - Accent4 53 2" xfId="3187"/>
    <cellStyle name="20% - Accent4 54 2" xfId="3188"/>
    <cellStyle name="20% - Accent4 55 2" xfId="3189"/>
    <cellStyle name="20% - Accent4 56 2" xfId="3190"/>
    <cellStyle name="20% - Accent4 6 3" xfId="3191"/>
    <cellStyle name="20% - Accent4 6 2 2" xfId="3192"/>
    <cellStyle name="20% - Accent4 7 3" xfId="3193"/>
    <cellStyle name="20% - Accent4 7 2 2" xfId="3194"/>
    <cellStyle name="20% - Accent4 8 3" xfId="3195"/>
    <cellStyle name="20% - Accent4 8 2 2" xfId="3196"/>
    <cellStyle name="20% - Accent4 9 3" xfId="3197"/>
    <cellStyle name="20% - Accent4 9 2 2" xfId="3198"/>
    <cellStyle name="20% - Accent5 10 3" xfId="3199"/>
    <cellStyle name="20% - Accent5 10 2 2" xfId="3200"/>
    <cellStyle name="20% - Accent5 11 3" xfId="3201"/>
    <cellStyle name="20% - Accent5 11 2 2" xfId="3202"/>
    <cellStyle name="20% - Accent5 12 2" xfId="3203"/>
    <cellStyle name="20% - Accent5 13 2" xfId="3204"/>
    <cellStyle name="20% - Accent5 14 2" xfId="3205"/>
    <cellStyle name="20% - Accent5 15 2" xfId="3206"/>
    <cellStyle name="20% - Accent5 16 2" xfId="3207"/>
    <cellStyle name="20% - Accent5 17 2" xfId="3208"/>
    <cellStyle name="20% - Accent5 2 7" xfId="3209"/>
    <cellStyle name="20% - Accent5 3 2" xfId="3210"/>
    <cellStyle name="20% - Accent5 36 2" xfId="3211"/>
    <cellStyle name="20% - Accent5 37 2" xfId="3212"/>
    <cellStyle name="20% - Accent5 38 2" xfId="3213"/>
    <cellStyle name="20% - Accent5 39 2" xfId="3214"/>
    <cellStyle name="20% - Accent5 4 3" xfId="3215"/>
    <cellStyle name="20% - Accent5 4 2 2" xfId="3216"/>
    <cellStyle name="20% - Accent5 40 2" xfId="3217"/>
    <cellStyle name="20% - Accent5 41 2" xfId="3218"/>
    <cellStyle name="20% - Accent5 42 2" xfId="3219"/>
    <cellStyle name="20% - Accent5 43 2" xfId="3220"/>
    <cellStyle name="20% - Accent5 44 2" xfId="3221"/>
    <cellStyle name="20% - Accent5 45 2" xfId="3222"/>
    <cellStyle name="20% - Accent5 46 2" xfId="3223"/>
    <cellStyle name="20% - Accent5 47 2" xfId="3224"/>
    <cellStyle name="20% - Accent5 48 2" xfId="3225"/>
    <cellStyle name="20% - Accent5 49 2" xfId="3226"/>
    <cellStyle name="20% - Accent5 5 3" xfId="3227"/>
    <cellStyle name="20% - Accent5 5 2 2" xfId="3228"/>
    <cellStyle name="20% - Accent5 50 2" xfId="3229"/>
    <cellStyle name="20% - Accent5 51 2" xfId="3230"/>
    <cellStyle name="20% - Accent5 52 2" xfId="3231"/>
    <cellStyle name="20% - Accent5 53 2" xfId="3232"/>
    <cellStyle name="20% - Accent5 54 2" xfId="3233"/>
    <cellStyle name="20% - Accent5 55 2" xfId="3234"/>
    <cellStyle name="20% - Accent5 56 2" xfId="3235"/>
    <cellStyle name="20% - Accent5 6 3" xfId="3236"/>
    <cellStyle name="20% - Accent5 6 2 2" xfId="3237"/>
    <cellStyle name="20% - Accent5 7 3" xfId="3238"/>
    <cellStyle name="20% - Accent5 7 2 2" xfId="3239"/>
    <cellStyle name="20% - Accent5 8 3" xfId="3240"/>
    <cellStyle name="20% - Accent5 8 2 2" xfId="3241"/>
    <cellStyle name="20% - Accent5 9 3" xfId="3242"/>
    <cellStyle name="20% - Accent5 9 2 2" xfId="3243"/>
    <cellStyle name="20% - Accent6 10 3" xfId="3244"/>
    <cellStyle name="20% - Accent6 10 2 2" xfId="3245"/>
    <cellStyle name="20% - Accent6 11 3" xfId="3246"/>
    <cellStyle name="20% - Accent6 11 2 2" xfId="3247"/>
    <cellStyle name="20% - Accent6 12 2" xfId="3248"/>
    <cellStyle name="20% - Accent6 13 2" xfId="3249"/>
    <cellStyle name="20% - Accent6 14 2" xfId="3250"/>
    <cellStyle name="20% - Accent6 15 2" xfId="3251"/>
    <cellStyle name="20% - Accent6 16 2" xfId="3252"/>
    <cellStyle name="20% - Accent6 17 2" xfId="3253"/>
    <cellStyle name="20% - Accent6 2 7" xfId="3254"/>
    <cellStyle name="20% - Accent6 3 2" xfId="3255"/>
    <cellStyle name="20% - Accent6 36 2" xfId="3256"/>
    <cellStyle name="20% - Accent6 37 2" xfId="3257"/>
    <cellStyle name="20% - Accent6 38 2" xfId="3258"/>
    <cellStyle name="20% - Accent6 39 2" xfId="3259"/>
    <cellStyle name="20% - Accent6 4 3" xfId="3260"/>
    <cellStyle name="20% - Accent6 4 2 2" xfId="3261"/>
    <cellStyle name="20% - Accent6 40 2" xfId="3262"/>
    <cellStyle name="20% - Accent6 41 2" xfId="3263"/>
    <cellStyle name="20% - Accent6 42 2" xfId="3264"/>
    <cellStyle name="20% - Accent6 43 2" xfId="3265"/>
    <cellStyle name="20% - Accent6 44 2" xfId="3266"/>
    <cellStyle name="20% - Accent6 45 2" xfId="3267"/>
    <cellStyle name="20% - Accent6 46 2" xfId="3268"/>
    <cellStyle name="20% - Accent6 47 2" xfId="3269"/>
    <cellStyle name="20% - Accent6 48 2" xfId="3270"/>
    <cellStyle name="20% - Accent6 49 2" xfId="3271"/>
    <cellStyle name="20% - Accent6 5 3" xfId="3272"/>
    <cellStyle name="20% - Accent6 5 2 2" xfId="3273"/>
    <cellStyle name="20% - Accent6 50 2" xfId="3274"/>
    <cellStyle name="20% - Accent6 51 2" xfId="3275"/>
    <cellStyle name="20% - Accent6 52 2" xfId="3276"/>
    <cellStyle name="20% - Accent6 53 2" xfId="3277"/>
    <cellStyle name="20% - Accent6 54 2" xfId="3278"/>
    <cellStyle name="20% - Accent6 55 2" xfId="3279"/>
    <cellStyle name="20% - Accent6 56 2" xfId="3280"/>
    <cellStyle name="20% - Accent6 6 3" xfId="3281"/>
    <cellStyle name="20% - Accent6 6 2 2" xfId="3282"/>
    <cellStyle name="20% - Accent6 7 3" xfId="3283"/>
    <cellStyle name="20% - Accent6 7 2 2" xfId="3284"/>
    <cellStyle name="20% - Accent6 8 3" xfId="3285"/>
    <cellStyle name="20% - Accent6 8 2 2" xfId="3286"/>
    <cellStyle name="20% - Accent6 9 3" xfId="3287"/>
    <cellStyle name="20% - Accent6 9 2 2" xfId="3288"/>
    <cellStyle name="40% - Accent1 10 3" xfId="3289"/>
    <cellStyle name="40% - Accent1 10 2 2" xfId="3290"/>
    <cellStyle name="40% - Accent1 11 3" xfId="3291"/>
    <cellStyle name="40% - Accent1 11 2 2" xfId="3292"/>
    <cellStyle name="40% - Accent1 12 2" xfId="3293"/>
    <cellStyle name="40% - Accent1 13 2" xfId="3294"/>
    <cellStyle name="40% - Accent1 14 2" xfId="3295"/>
    <cellStyle name="40% - Accent1 15 2" xfId="3296"/>
    <cellStyle name="40% - Accent1 16 2" xfId="3297"/>
    <cellStyle name="40% - Accent1 17 2" xfId="3298"/>
    <cellStyle name="40% - Accent1 2 7" xfId="3299"/>
    <cellStyle name="40% - Accent1 3 2" xfId="3300"/>
    <cellStyle name="40% - Accent1 36 2" xfId="3301"/>
    <cellStyle name="40% - Accent1 37 2" xfId="3302"/>
    <cellStyle name="40% - Accent1 38 2" xfId="3303"/>
    <cellStyle name="40% - Accent1 39 2" xfId="3304"/>
    <cellStyle name="40% - Accent1 4 3" xfId="3305"/>
    <cellStyle name="40% - Accent1 4 2 2" xfId="3306"/>
    <cellStyle name="40% - Accent1 40 2" xfId="3307"/>
    <cellStyle name="40% - Accent1 41 2" xfId="3308"/>
    <cellStyle name="40% - Accent1 42 2" xfId="3309"/>
    <cellStyle name="40% - Accent1 43 2" xfId="3310"/>
    <cellStyle name="40% - Accent1 44 2" xfId="3311"/>
    <cellStyle name="40% - Accent1 45 2" xfId="3312"/>
    <cellStyle name="40% - Accent1 46 2" xfId="3313"/>
    <cellStyle name="40% - Accent1 47 2" xfId="3314"/>
    <cellStyle name="40% - Accent1 48 2" xfId="3315"/>
    <cellStyle name="40% - Accent1 49 2" xfId="3316"/>
    <cellStyle name="40% - Accent1 5 3" xfId="3317"/>
    <cellStyle name="40% - Accent1 5 2 2" xfId="3318"/>
    <cellStyle name="40% - Accent1 50 2" xfId="3319"/>
    <cellStyle name="40% - Accent1 51 2" xfId="3320"/>
    <cellStyle name="40% - Accent1 52 2" xfId="3321"/>
    <cellStyle name="40% - Accent1 53 2" xfId="3322"/>
    <cellStyle name="40% - Accent1 54 2" xfId="3323"/>
    <cellStyle name="40% - Accent1 55 2" xfId="3324"/>
    <cellStyle name="40% - Accent1 56 2" xfId="3325"/>
    <cellStyle name="40% - Accent1 6 3" xfId="3326"/>
    <cellStyle name="40% - Accent1 6 2 2" xfId="3327"/>
    <cellStyle name="40% - Accent1 7 3" xfId="3328"/>
    <cellStyle name="40% - Accent1 7 2 2" xfId="3329"/>
    <cellStyle name="40% - Accent1 8 3" xfId="3330"/>
    <cellStyle name="40% - Accent1 8 2 2" xfId="3331"/>
    <cellStyle name="40% - Accent1 9 3" xfId="3332"/>
    <cellStyle name="40% - Accent1 9 2 2" xfId="3333"/>
    <cellStyle name="40% - Accent2 10 3" xfId="3334"/>
    <cellStyle name="40% - Accent2 10 2 2" xfId="3335"/>
    <cellStyle name="40% - Accent2 11 3" xfId="3336"/>
    <cellStyle name="40% - Accent2 11 2 2" xfId="3337"/>
    <cellStyle name="40% - Accent2 12 2" xfId="3338"/>
    <cellStyle name="40% - Accent2 13 2" xfId="3339"/>
    <cellStyle name="40% - Accent2 14 2" xfId="3340"/>
    <cellStyle name="40% - Accent2 15 2" xfId="3341"/>
    <cellStyle name="40% - Accent2 16 2" xfId="3342"/>
    <cellStyle name="40% - Accent2 17 2" xfId="3343"/>
    <cellStyle name="40% - Accent2 2 7" xfId="3344"/>
    <cellStyle name="40% - Accent2 3 2" xfId="3345"/>
    <cellStyle name="40% - Accent2 36 2" xfId="3346"/>
    <cellStyle name="40% - Accent2 37 2" xfId="3347"/>
    <cellStyle name="40% - Accent2 38 2" xfId="3348"/>
    <cellStyle name="40% - Accent2 39 2" xfId="3349"/>
    <cellStyle name="40% - Accent2 4 3" xfId="3350"/>
    <cellStyle name="40% - Accent2 4 2 2" xfId="3351"/>
    <cellStyle name="40% - Accent2 40 2" xfId="3352"/>
    <cellStyle name="40% - Accent2 41 2" xfId="3353"/>
    <cellStyle name="40% - Accent2 42 2" xfId="3354"/>
    <cellStyle name="40% - Accent2 43 2" xfId="3355"/>
    <cellStyle name="40% - Accent2 44 2" xfId="3356"/>
    <cellStyle name="40% - Accent2 45 2" xfId="3357"/>
    <cellStyle name="40% - Accent2 46 2" xfId="3358"/>
    <cellStyle name="40% - Accent2 47 2" xfId="3359"/>
    <cellStyle name="40% - Accent2 48 2" xfId="3360"/>
    <cellStyle name="40% - Accent2 49 2" xfId="3361"/>
    <cellStyle name="40% - Accent2 5 3" xfId="3362"/>
    <cellStyle name="40% - Accent2 5 2 2" xfId="3363"/>
    <cellStyle name="40% - Accent2 50 2" xfId="3364"/>
    <cellStyle name="40% - Accent2 51 2" xfId="3365"/>
    <cellStyle name="40% - Accent2 52 2" xfId="3366"/>
    <cellStyle name="40% - Accent2 53 2" xfId="3367"/>
    <cellStyle name="40% - Accent2 54 2" xfId="3368"/>
    <cellStyle name="40% - Accent2 55 2" xfId="3369"/>
    <cellStyle name="40% - Accent2 56 2" xfId="3370"/>
    <cellStyle name="40% - Accent2 6 3" xfId="3371"/>
    <cellStyle name="40% - Accent2 6 2 2" xfId="3372"/>
    <cellStyle name="40% - Accent2 7 3" xfId="3373"/>
    <cellStyle name="40% - Accent2 7 2 2" xfId="3374"/>
    <cellStyle name="40% - Accent2 8 3" xfId="3375"/>
    <cellStyle name="40% - Accent2 8 2 2" xfId="3376"/>
    <cellStyle name="40% - Accent2 9 3" xfId="3377"/>
    <cellStyle name="40% - Accent2 9 2 2" xfId="3378"/>
    <cellStyle name="40% - Accent3 10 3" xfId="3379"/>
    <cellStyle name="40% - Accent3 10 2 2" xfId="3380"/>
    <cellStyle name="40% - Accent3 11 3" xfId="3381"/>
    <cellStyle name="40% - Accent3 11 2 2" xfId="3382"/>
    <cellStyle name="40% - Accent3 12 2" xfId="3383"/>
    <cellStyle name="40% - Accent3 13 2" xfId="3384"/>
    <cellStyle name="40% - Accent3 14 2" xfId="3385"/>
    <cellStyle name="40% - Accent3 15 2" xfId="3386"/>
    <cellStyle name="40% - Accent3 16 2" xfId="3387"/>
    <cellStyle name="40% - Accent3 17 2" xfId="3388"/>
    <cellStyle name="40% - Accent3 2 7" xfId="3389"/>
    <cellStyle name="40% - Accent3 3 2" xfId="3390"/>
    <cellStyle name="40% - Accent3 36 2" xfId="3391"/>
    <cellStyle name="40% - Accent3 37 2" xfId="3392"/>
    <cellStyle name="40% - Accent3 38 2" xfId="3393"/>
    <cellStyle name="40% - Accent3 39 2" xfId="3394"/>
    <cellStyle name="40% - Accent3 4 3" xfId="3395"/>
    <cellStyle name="40% - Accent3 4 2 2" xfId="3396"/>
    <cellStyle name="40% - Accent3 40 2" xfId="3397"/>
    <cellStyle name="40% - Accent3 41 2" xfId="3398"/>
    <cellStyle name="40% - Accent3 42 2" xfId="3399"/>
    <cellStyle name="40% - Accent3 43 2" xfId="3400"/>
    <cellStyle name="40% - Accent3 44 2" xfId="3401"/>
    <cellStyle name="40% - Accent3 45 2" xfId="3402"/>
    <cellStyle name="40% - Accent3 46 2" xfId="3403"/>
    <cellStyle name="40% - Accent3 47 2" xfId="3404"/>
    <cellStyle name="40% - Accent3 48 2" xfId="3405"/>
    <cellStyle name="40% - Accent3 49 2" xfId="3406"/>
    <cellStyle name="40% - Accent3 5 3" xfId="3407"/>
    <cellStyle name="40% - Accent3 5 2 2" xfId="3408"/>
    <cellStyle name="40% - Accent3 50 2" xfId="3409"/>
    <cellStyle name="40% - Accent3 51 2" xfId="3410"/>
    <cellStyle name="40% - Accent3 52 2" xfId="3411"/>
    <cellStyle name="40% - Accent3 53 2" xfId="3412"/>
    <cellStyle name="40% - Accent3 54 2" xfId="3413"/>
    <cellStyle name="40% - Accent3 55 2" xfId="3414"/>
    <cellStyle name="40% - Accent3 56 2" xfId="3415"/>
    <cellStyle name="40% - Accent3 6 3" xfId="3416"/>
    <cellStyle name="40% - Accent3 6 2 2" xfId="3417"/>
    <cellStyle name="40% - Accent3 7 3" xfId="3418"/>
    <cellStyle name="40% - Accent3 7 2 2" xfId="3419"/>
    <cellStyle name="40% - Accent3 8 3" xfId="3420"/>
    <cellStyle name="40% - Accent3 8 2 2" xfId="3421"/>
    <cellStyle name="40% - Accent3 9 3" xfId="3422"/>
    <cellStyle name="40% - Accent3 9 2 2" xfId="3423"/>
    <cellStyle name="40% - Accent4 10 3" xfId="3424"/>
    <cellStyle name="40% - Accent4 10 2 2" xfId="3425"/>
    <cellStyle name="40% - Accent4 11 3" xfId="3426"/>
    <cellStyle name="40% - Accent4 11 2 2" xfId="3427"/>
    <cellStyle name="40% - Accent4 12 2" xfId="3428"/>
    <cellStyle name="40% - Accent4 13 2" xfId="3429"/>
    <cellStyle name="40% - Accent4 14 2" xfId="3430"/>
    <cellStyle name="40% - Accent4 15 2" xfId="3431"/>
    <cellStyle name="40% - Accent4 16 2" xfId="3432"/>
    <cellStyle name="40% - Accent4 17 2" xfId="3433"/>
    <cellStyle name="40% - Accent4 2 7" xfId="3434"/>
    <cellStyle name="40% - Accent4 3 2" xfId="3435"/>
    <cellStyle name="40% - Accent4 36 2" xfId="3436"/>
    <cellStyle name="40% - Accent4 37 2" xfId="3437"/>
    <cellStyle name="40% - Accent4 38 2" xfId="3438"/>
    <cellStyle name="40% - Accent4 39 2" xfId="3439"/>
    <cellStyle name="40% - Accent4 4 3" xfId="3440"/>
    <cellStyle name="40% - Accent4 4 2 2" xfId="3441"/>
    <cellStyle name="40% - Accent4 40 2" xfId="3442"/>
    <cellStyle name="40% - Accent4 41 2" xfId="3443"/>
    <cellStyle name="40% - Accent4 42 2" xfId="3444"/>
    <cellStyle name="40% - Accent4 43 2" xfId="3445"/>
    <cellStyle name="40% - Accent4 44 2" xfId="3446"/>
    <cellStyle name="40% - Accent4 45 2" xfId="3447"/>
    <cellStyle name="40% - Accent4 46 2" xfId="3448"/>
    <cellStyle name="40% - Accent4 47 2" xfId="3449"/>
    <cellStyle name="40% - Accent4 48 2" xfId="3450"/>
    <cellStyle name="40% - Accent4 49 2" xfId="3451"/>
    <cellStyle name="40% - Accent4 5 3" xfId="3452"/>
    <cellStyle name="40% - Accent4 5 2 2" xfId="3453"/>
    <cellStyle name="40% - Accent4 50 2" xfId="3454"/>
    <cellStyle name="40% - Accent4 51 2" xfId="3455"/>
    <cellStyle name="40% - Accent4 52 2" xfId="3456"/>
    <cellStyle name="40% - Accent4 53 2" xfId="3457"/>
    <cellStyle name="40% - Accent4 54 2" xfId="3458"/>
    <cellStyle name="40% - Accent4 55 2" xfId="3459"/>
    <cellStyle name="40% - Accent4 56 2" xfId="3460"/>
    <cellStyle name="40% - Accent4 6 3" xfId="3461"/>
    <cellStyle name="40% - Accent4 6 2 2" xfId="3462"/>
    <cellStyle name="40% - Accent4 7 3" xfId="3463"/>
    <cellStyle name="40% - Accent4 7 2 2" xfId="3464"/>
    <cellStyle name="40% - Accent4 8 3" xfId="3465"/>
    <cellStyle name="40% - Accent4 8 2 2" xfId="3466"/>
    <cellStyle name="40% - Accent4 9 3" xfId="3467"/>
    <cellStyle name="40% - Accent4 9 2 2" xfId="3468"/>
    <cellStyle name="40% - Accent5 10 3" xfId="3469"/>
    <cellStyle name="40% - Accent5 10 2 2" xfId="3470"/>
    <cellStyle name="40% - Accent5 11 3" xfId="3471"/>
    <cellStyle name="40% - Accent5 11 2 2" xfId="3472"/>
    <cellStyle name="40% - Accent5 12 2" xfId="3473"/>
    <cellStyle name="40% - Accent5 13 2" xfId="3474"/>
    <cellStyle name="40% - Accent5 14 2" xfId="3475"/>
    <cellStyle name="40% - Accent5 15 2" xfId="3476"/>
    <cellStyle name="40% - Accent5 16 2" xfId="3477"/>
    <cellStyle name="40% - Accent5 17 2" xfId="3478"/>
    <cellStyle name="40% - Accent5 2 7" xfId="3479"/>
    <cellStyle name="40% - Accent5 3 2" xfId="3480"/>
    <cellStyle name="40% - Accent5 36 2" xfId="3481"/>
    <cellStyle name="40% - Accent5 37 2" xfId="3482"/>
    <cellStyle name="40% - Accent5 38 2" xfId="3483"/>
    <cellStyle name="40% - Accent5 39 2" xfId="3484"/>
    <cellStyle name="40% - Accent5 4 3" xfId="3485"/>
    <cellStyle name="40% - Accent5 4 2 2" xfId="3486"/>
    <cellStyle name="40% - Accent5 40 2" xfId="3487"/>
    <cellStyle name="40% - Accent5 41 2" xfId="3488"/>
    <cellStyle name="40% - Accent5 42 2" xfId="3489"/>
    <cellStyle name="40% - Accent5 43 2" xfId="3490"/>
    <cellStyle name="40% - Accent5 44 2" xfId="3491"/>
    <cellStyle name="40% - Accent5 45 2" xfId="3492"/>
    <cellStyle name="40% - Accent5 46 2" xfId="3493"/>
    <cellStyle name="40% - Accent5 47 2" xfId="3494"/>
    <cellStyle name="40% - Accent5 48 2" xfId="3495"/>
    <cellStyle name="40% - Accent5 49 2" xfId="3496"/>
    <cellStyle name="40% - Accent5 5 3" xfId="3497"/>
    <cellStyle name="40% - Accent5 5 2 2" xfId="3498"/>
    <cellStyle name="40% - Accent5 50 2" xfId="3499"/>
    <cellStyle name="40% - Accent5 51 2" xfId="3500"/>
    <cellStyle name="40% - Accent5 52 2" xfId="3501"/>
    <cellStyle name="40% - Accent5 53 2" xfId="3502"/>
    <cellStyle name="40% - Accent5 54 2" xfId="3503"/>
    <cellStyle name="40% - Accent5 55 2" xfId="3504"/>
    <cellStyle name="40% - Accent5 56 2" xfId="3505"/>
    <cellStyle name="40% - Accent5 6 3" xfId="3506"/>
    <cellStyle name="40% - Accent5 6 2 2" xfId="3507"/>
    <cellStyle name="40% - Accent5 7 3" xfId="3508"/>
    <cellStyle name="40% - Accent5 7 2 2" xfId="3509"/>
    <cellStyle name="40% - Accent5 8 3" xfId="3510"/>
    <cellStyle name="40% - Accent5 8 2 2" xfId="3511"/>
    <cellStyle name="40% - Accent5 9 3" xfId="3512"/>
    <cellStyle name="40% - Accent5 9 2 2" xfId="3513"/>
    <cellStyle name="40% - Accent6 10 3" xfId="3514"/>
    <cellStyle name="40% - Accent6 10 2 2" xfId="3515"/>
    <cellStyle name="40% - Accent6 11 3" xfId="3516"/>
    <cellStyle name="40% - Accent6 11 2 2" xfId="3517"/>
    <cellStyle name="40% - Accent6 12 2" xfId="3518"/>
    <cellStyle name="40% - Accent6 13 2" xfId="3519"/>
    <cellStyle name="40% - Accent6 14 2" xfId="3520"/>
    <cellStyle name="40% - Accent6 15 2" xfId="3521"/>
    <cellStyle name="40% - Accent6 16 2" xfId="3522"/>
    <cellStyle name="40% - Accent6 17 2" xfId="3523"/>
    <cellStyle name="40% - Accent6 2 7" xfId="3524"/>
    <cellStyle name="40% - Accent6 3 2" xfId="3525"/>
    <cellStyle name="40% - Accent6 36 2" xfId="3526"/>
    <cellStyle name="40% - Accent6 37 2" xfId="3527"/>
    <cellStyle name="40% - Accent6 38 2" xfId="3528"/>
    <cellStyle name="40% - Accent6 39 2" xfId="3529"/>
    <cellStyle name="40% - Accent6 4 3" xfId="3530"/>
    <cellStyle name="40% - Accent6 4 2 2" xfId="3531"/>
    <cellStyle name="40% - Accent6 40 2" xfId="3532"/>
    <cellStyle name="40% - Accent6 41 2" xfId="3533"/>
    <cellStyle name="40% - Accent6 42 2" xfId="3534"/>
    <cellStyle name="40% - Accent6 43 2" xfId="3535"/>
    <cellStyle name="40% - Accent6 44 2" xfId="3536"/>
    <cellStyle name="40% - Accent6 45 2" xfId="3537"/>
    <cellStyle name="40% - Accent6 46 2" xfId="3538"/>
    <cellStyle name="40% - Accent6 47 2" xfId="3539"/>
    <cellStyle name="40% - Accent6 48 2" xfId="3540"/>
    <cellStyle name="40% - Accent6 49 2" xfId="3541"/>
    <cellStyle name="40% - Accent6 5 3" xfId="3542"/>
    <cellStyle name="40% - Accent6 5 2 2" xfId="3543"/>
    <cellStyle name="40% - Accent6 50 2" xfId="3544"/>
    <cellStyle name="40% - Accent6 51 2" xfId="3545"/>
    <cellStyle name="40% - Accent6 52 2" xfId="3546"/>
    <cellStyle name="40% - Accent6 53 2" xfId="3547"/>
    <cellStyle name="40% - Accent6 54 2" xfId="3548"/>
    <cellStyle name="40% - Accent6 55 2" xfId="3549"/>
    <cellStyle name="40% - Accent6 56 2" xfId="3550"/>
    <cellStyle name="40% - Accent6 6 3" xfId="3551"/>
    <cellStyle name="40% - Accent6 6 2 2" xfId="3552"/>
    <cellStyle name="40% - Accent6 7 3" xfId="3553"/>
    <cellStyle name="40% - Accent6 7 2 2" xfId="3554"/>
    <cellStyle name="40% - Accent6 8 3" xfId="3555"/>
    <cellStyle name="40% - Accent6 8 2 2" xfId="3556"/>
    <cellStyle name="40% - Accent6 9 3" xfId="3557"/>
    <cellStyle name="40% - Accent6 9 2 2" xfId="3558"/>
    <cellStyle name="Comma 5 2 2" xfId="3559"/>
    <cellStyle name="Normal 2 2 2 4" xfId="3560"/>
    <cellStyle name="Normal 2 2 3 2" xfId="3561"/>
    <cellStyle name="Normal 8 2 2" xfId="3562"/>
    <cellStyle name="Note 10 3" xfId="3563"/>
    <cellStyle name="Note 10 2 2" xfId="3564"/>
    <cellStyle name="Note 11 3" xfId="3565"/>
    <cellStyle name="Note 11 2 2" xfId="3566"/>
    <cellStyle name="Note 12 2" xfId="3567"/>
    <cellStyle name="Note 13 2" xfId="3568"/>
    <cellStyle name="Note 14 2" xfId="3569"/>
    <cellStyle name="Note 15 2" xfId="3570"/>
    <cellStyle name="Note 16 2" xfId="3571"/>
    <cellStyle name="Note 17 2" xfId="3572"/>
    <cellStyle name="Note 2 8" xfId="3573"/>
    <cellStyle name="Note 3 2" xfId="3574"/>
    <cellStyle name="Note 37 2" xfId="3575"/>
    <cellStyle name="Note 38 2" xfId="3576"/>
    <cellStyle name="Note 39 2" xfId="3577"/>
    <cellStyle name="Note 4 3" xfId="3578"/>
    <cellStyle name="Note 4 2 2" xfId="3579"/>
    <cellStyle name="Note 40 2" xfId="3580"/>
    <cellStyle name="Note 41 2" xfId="3581"/>
    <cellStyle name="Note 42 2" xfId="3582"/>
    <cellStyle name="Note 43 2" xfId="3583"/>
    <cellStyle name="Note 44 2" xfId="3584"/>
    <cellStyle name="Note 45 2" xfId="3585"/>
    <cellStyle name="Note 46 2" xfId="3586"/>
    <cellStyle name="Note 47 2" xfId="3587"/>
    <cellStyle name="Note 48 2" xfId="3588"/>
    <cellStyle name="Note 49 2" xfId="3589"/>
    <cellStyle name="Note 5 3" xfId="3590"/>
    <cellStyle name="Note 5 2 2" xfId="3591"/>
    <cellStyle name="Note 50 2" xfId="3592"/>
    <cellStyle name="Note 51 2" xfId="3593"/>
    <cellStyle name="Note 52 2" xfId="3594"/>
    <cellStyle name="Note 53 2" xfId="3595"/>
    <cellStyle name="Note 54 2" xfId="3596"/>
    <cellStyle name="Note 55 2" xfId="3597"/>
    <cellStyle name="Note 56 2" xfId="3598"/>
    <cellStyle name="Note 57 2" xfId="3599"/>
    <cellStyle name="Note 6 3" xfId="3600"/>
    <cellStyle name="Note 6 2 2" xfId="3601"/>
    <cellStyle name="Note 7 3" xfId="3602"/>
    <cellStyle name="Note 7 2 2" xfId="3603"/>
    <cellStyle name="Note 8 3" xfId="3604"/>
    <cellStyle name="Note 8 2 2" xfId="3605"/>
    <cellStyle name="Note 9 3" xfId="3606"/>
    <cellStyle name="Note 9 2 2" xfId="3607"/>
    <cellStyle name="Comma 17 3 3" xfId="3608"/>
    <cellStyle name="Normal 12 3 3" xfId="3609"/>
    <cellStyle name="Percent 3 2 2" xfId="3610"/>
    <cellStyle name="Comma 16 2 2 2" xfId="3611"/>
    <cellStyle name="Comma 17 3 2 2" xfId="3612"/>
    <cellStyle name="Normal 12 3 2 2" xfId="3613"/>
    <cellStyle name="Percent 3 3 2" xfId="3614"/>
    <cellStyle name="Comma 16 2 3 2" xfId="3615"/>
    <cellStyle name="Normal 2 3 4" xfId="3616"/>
  </cellStyles>
  <dxfs count="352">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
      <fill>
        <patternFill>
          <bgColor rgb="FFFFFF00"/>
        </patternFill>
      </fil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1" Type="http://schemas.openxmlformats.org/officeDocument/2006/relationships/customXml" Target="../customXml/item1.xml" /><Relationship Id="rId13" Type="http://schemas.openxmlformats.org/officeDocument/2006/relationships/customXml" Target="../customXml/item3.xml" /><Relationship Id="rId6" Type="http://schemas.openxmlformats.org/officeDocument/2006/relationships/worksheet" Target="worksheets/sheet4.xml" /><Relationship Id="rId7" Type="http://schemas.openxmlformats.org/officeDocument/2006/relationships/worksheet" Target="worksheets/sheet5.xml" /><Relationship Id="rId10" Type="http://schemas.openxmlformats.org/officeDocument/2006/relationships/sharedStrings" Target="sharedStrings.xml" /><Relationship Id="rId14" Type="http://schemas.openxmlformats.org/officeDocument/2006/relationships/externalLink" Target="externalLinks/externalLink1.xml" /><Relationship Id="rId3" Type="http://schemas.openxmlformats.org/officeDocument/2006/relationships/worksheet" Target="worksheets/sheet1.xml" /><Relationship Id="rId4" Type="http://schemas.openxmlformats.org/officeDocument/2006/relationships/worksheet" Target="worksheets/sheet2.xml" /><Relationship Id="rId12" Type="http://schemas.openxmlformats.org/officeDocument/2006/relationships/customXml" Target="../customXml/item2.xml" /><Relationship Id="rId16" Type="http://schemas.openxmlformats.org/officeDocument/2006/relationships/calcChain" Target="calcChain.xml" /><Relationship Id="rId1" Type="http://schemas.openxmlformats.org/officeDocument/2006/relationships/theme" Target="theme/theme1.xml" /><Relationship Id="rId9" Type="http://schemas.openxmlformats.org/officeDocument/2006/relationships/worksheet" Target="worksheets/sheet7.xml" /><Relationship Id="rId2" Type="http://schemas.openxmlformats.org/officeDocument/2006/relationships/styles" Target="styles.xml" /><Relationship Id="rId15" Type="http://schemas.openxmlformats.org/officeDocument/2006/relationships/externalLink" Target="externalLinks/externalLink2.xml" /><Relationship Id="rId8" Type="http://schemas.openxmlformats.org/officeDocument/2006/relationships/worksheet" Target="worksheets/sheet6.xml" /><Relationship Id="rId5" Type="http://schemas.openxmlformats.org/officeDocument/2006/relationships/worksheet" Target="worksheets/sheet3.xml" /></Relationships>
</file>

<file path=xl/drawings/_rels/vmlDrawing1.vml.rels><?xml version="1.0" encoding="UTF-8" standalone="yes"?><Relationships xmlns="http://schemas.openxmlformats.org/package/2006/relationships"><Relationship Id="rId1" Type="http://schemas.openxmlformats.org/officeDocument/2006/relationships/image" Target="../media/image2.png" /></Relationships>
</file>

<file path=xl/drawings/_rels/vmlDrawing2.vml.rels><?xml version="1.0" encoding="UTF-8" standalone="yes"?><Relationships xmlns="http://schemas.openxmlformats.org/package/2006/relationships"><Relationship Id="rId1" Type="http://schemas.openxmlformats.org/officeDocument/2006/relationships/image" Target="../media/image2.png" /></Relationships>
</file>

<file path=xl/drawings/_rels/vmlDrawing3.vml.rels><?xml version="1.0" encoding="UTF-8" standalone="yes"?><Relationships xmlns="http://schemas.openxmlformats.org/package/2006/relationships"><Relationship Id="rId1" Type="http://schemas.openxmlformats.org/officeDocument/2006/relationships/image" Target="../media/image2.png" /></Relationships>
</file>

<file path=xl/drawings/_rels/vmlDrawing4.vml.rels><?xml version="1.0" encoding="UTF-8" standalone="yes"?><Relationships xmlns="http://schemas.openxmlformats.org/package/2006/relationships"><Relationship Id="rId1" Type="http://schemas.openxmlformats.org/officeDocument/2006/relationships/image" Target="../media/image2.png" /></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file:///E:\home\Users\User\AppData\Local\Microsoft\Windows\Temporary%20Internet%20Files\OLK584D\PL%20theo%20phuong%20an%20chi%20Hang%20duyet\Phieu%20tinh%20gia_dinh%20kem%20Pl.xlsx" TargetMode="External" /></Relationships>
</file>

<file path=xl/externalLinks/_rels/externalLink2.xml.rels><?xml version="1.0" encoding="UTF-8" standalone="yes"?><Relationships xmlns="http://schemas.openxmlformats.org/package/2006/relationships"><Relationship Id="rId1" Type="http://schemas.openxmlformats.org/officeDocument/2006/relationships/externalLinkPath" Target="/Users/phuong.trinh/Documents/H&#272;MB%20VP&#272;/File%20Merge%20H&#272;MB%20Golden%20Point.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TTHD Goc"/>
      <sheetName val="TTHD Loc"/>
      <sheetName val="HDVV"/>
      <sheetName val="HDCPI"/>
      <sheetName val="HD CPI( MB)"/>
      <sheetName val="HD CPI (VV)"/>
      <sheetName val="Tinh lai gia HDMB CPI"/>
      <sheetName val="PTG HDMB CPI"/>
      <sheetName val="Tinh lai gia cua HDVV CPI"/>
      <sheetName val="Tongthu(16.05)"/>
      <sheetName val="PTG HDVV CPI"/>
      <sheetName val="Không xóa 1"/>
      <sheetName val="TTHD_Goc2"/>
      <sheetName val="TTHD_Loc2"/>
      <sheetName val="HD_CPI(_MB)2"/>
      <sheetName val="HD_CPI_(VV)2"/>
      <sheetName val="Tinh_lai_gia_HDMB_CPI2"/>
      <sheetName val="PTG_HDMB_CPI2"/>
      <sheetName val="Tinh_lai_gia_cua_HDVV_CPI2"/>
      <sheetName val="Tongthu(16_05)2"/>
      <sheetName val="PTG_HDVV_CPI2"/>
      <sheetName val="TTHD_Goc1"/>
      <sheetName val="TTHD_Loc1"/>
      <sheetName val="HD_CPI(_MB)1"/>
      <sheetName val="HD_CPI_(VV)1"/>
      <sheetName val="Tinh_lai_gia_HDMB_CPI1"/>
      <sheetName val="PTG_HDMB_CPI1"/>
      <sheetName val="Tinh_lai_gia_cua_HDVV_CPI1"/>
      <sheetName val="Tongthu(16_05)1"/>
      <sheetName val="PTG_HDVV_CPI1"/>
      <sheetName val="TTHD_Goc"/>
      <sheetName val="TTHD_Loc"/>
      <sheetName val="HD_CPI(_MB)"/>
      <sheetName val="HD_CPI_(VV)"/>
      <sheetName val="Tinh_lai_gia_HDMB_CPI"/>
      <sheetName val="PTG_HDMB_CPI"/>
      <sheetName val="Tinh_lai_gia_cua_HDVV_CPI"/>
      <sheetName val="Tongthu(16_05)"/>
      <sheetName val="PTG_HDVV_CPI"/>
      <sheetName val="TTHD_Goc4"/>
      <sheetName val="TTHD_Loc4"/>
      <sheetName val="HD_CPI(_MB)4"/>
      <sheetName val="HD_CPI_(VV)4"/>
      <sheetName val="Tinh_lai_gia_HDMB_CPI4"/>
      <sheetName val="PTG_HDMB_CPI4"/>
      <sheetName val="Tinh_lai_gia_cua_HDVV_CPI4"/>
      <sheetName val="Tongthu(16_05)4"/>
      <sheetName val="PTG_HDVV_CPI4"/>
      <sheetName val="TTHD_Goc3"/>
      <sheetName val="TTHD_Loc3"/>
      <sheetName val="HD_CPI(_MB)3"/>
      <sheetName val="HD_CPI_(VV)3"/>
      <sheetName val="Tinh_lai_gia_HDMB_CPI3"/>
      <sheetName val="PTG_HDMB_CPI3"/>
      <sheetName val="Tinh_lai_gia_cua_HDVV_CPI3"/>
      <sheetName val="Tongthu(16_05)3"/>
      <sheetName val="PTG_HDVV_CPI3"/>
      <sheetName val="TTHD_Goc5"/>
      <sheetName val="TTHD_Loc5"/>
      <sheetName val="HD_CPI(_MB)5"/>
      <sheetName val="HD_CPI_(VV)5"/>
      <sheetName val="Tinh_lai_gia_HDMB_CPI5"/>
      <sheetName val="PTG_HDMB_CPI5"/>
      <sheetName val="Tinh_lai_gia_cua_HDVV_CPI5"/>
      <sheetName val="Tongthu(16_05)5"/>
      <sheetName val="PTG_HDVV_CPI5"/>
      <sheetName val="TTHD_Goc6"/>
      <sheetName val="TTHD_Loc6"/>
      <sheetName val="HD_CPI(_MB)6"/>
      <sheetName val="HD_CPI_(VV)6"/>
      <sheetName val="Tinh_lai_gia_HDMB_CPI6"/>
      <sheetName val="PTG_HDMB_CPI6"/>
      <sheetName val="Tinh_lai_gia_cua_HDVV_CPI6"/>
      <sheetName val="Tongthu(16_05)6"/>
      <sheetName val="PTG_HDVV_CPI6"/>
      <sheetName val="TTHD_Goc19"/>
      <sheetName val="TTHD_Loc19"/>
      <sheetName val="HD_CPI(_MB)19"/>
      <sheetName val="HD_CPI_(VV)19"/>
      <sheetName val="Tinh_lai_gia_HDMB_CPI19"/>
      <sheetName val="PTG_HDMB_CPI19"/>
      <sheetName val="Tinh_lai_gia_cua_HDVV_CPI19"/>
      <sheetName val="Tongthu(16_05)19"/>
      <sheetName val="PTG_HDVV_CPI19"/>
      <sheetName val="TTHD_Goc18"/>
      <sheetName val="TTHD_Loc18"/>
      <sheetName val="HD_CPI(_MB)18"/>
      <sheetName val="HD_CPI_(VV)18"/>
      <sheetName val="Tinh_lai_gia_HDMB_CPI18"/>
      <sheetName val="PTG_HDMB_CPI18"/>
      <sheetName val="Tinh_lai_gia_cua_HDVV_CPI18"/>
      <sheetName val="Tongthu(16_05)18"/>
      <sheetName val="PTG_HDVV_CPI18"/>
      <sheetName val="TTHD_Goc16"/>
      <sheetName val="TTHD_Loc16"/>
      <sheetName val="HD_CPI(_MB)16"/>
      <sheetName val="HD_CPI_(VV)16"/>
      <sheetName val="Tinh_lai_gia_HDMB_CPI16"/>
      <sheetName val="PTG_HDMB_CPI16"/>
      <sheetName val="Tinh_lai_gia_cua_HDVV_CPI16"/>
      <sheetName val="Tongthu(16_05)16"/>
      <sheetName val="PTG_HDVV_CPI16"/>
      <sheetName val="TTHD_Goc15"/>
      <sheetName val="TTHD_Loc15"/>
      <sheetName val="HD_CPI(_MB)15"/>
      <sheetName val="HD_CPI_(VV)15"/>
      <sheetName val="Tinh_lai_gia_HDMB_CPI15"/>
      <sheetName val="PTG_HDMB_CPI15"/>
      <sheetName val="Tinh_lai_gia_cua_HDVV_CPI15"/>
      <sheetName val="Tongthu(16_05)15"/>
      <sheetName val="PTG_HDVV_CPI15"/>
      <sheetName val="TTHD_Goc7"/>
      <sheetName val="TTHD_Loc7"/>
      <sheetName val="HD_CPI(_MB)7"/>
      <sheetName val="HD_CPI_(VV)7"/>
      <sheetName val="Tinh_lai_gia_HDMB_CPI7"/>
      <sheetName val="PTG_HDMB_CPI7"/>
      <sheetName val="Tinh_lai_gia_cua_HDVV_CPI7"/>
      <sheetName val="Tongthu(16_05)7"/>
      <sheetName val="PTG_HDVV_CPI7"/>
      <sheetName val="TTHD_Goc10"/>
      <sheetName val="TTHD_Loc10"/>
      <sheetName val="HD_CPI(_MB)10"/>
      <sheetName val="HD_CPI_(VV)10"/>
      <sheetName val="Tinh_lai_gia_HDMB_CPI10"/>
      <sheetName val="PTG_HDMB_CPI10"/>
      <sheetName val="Tinh_lai_gia_cua_HDVV_CPI10"/>
      <sheetName val="Tongthu(16_05)10"/>
      <sheetName val="PTG_HDVV_CPI10"/>
      <sheetName val="TTHD_Goc8"/>
      <sheetName val="TTHD_Loc8"/>
      <sheetName val="HD_CPI(_MB)8"/>
      <sheetName val="HD_CPI_(VV)8"/>
      <sheetName val="Tinh_lai_gia_HDMB_CPI8"/>
      <sheetName val="PTG_HDMB_CPI8"/>
      <sheetName val="Tinh_lai_gia_cua_HDVV_CPI8"/>
      <sheetName val="Tongthu(16_05)8"/>
      <sheetName val="PTG_HDVV_CPI8"/>
      <sheetName val="TTHD_Goc9"/>
      <sheetName val="TTHD_Loc9"/>
      <sheetName val="HD_CPI(_MB)9"/>
      <sheetName val="HD_CPI_(VV)9"/>
      <sheetName val="Tinh_lai_gia_HDMB_CPI9"/>
      <sheetName val="PTG_HDMB_CPI9"/>
      <sheetName val="Tinh_lai_gia_cua_HDVV_CPI9"/>
      <sheetName val="Tongthu(16_05)9"/>
      <sheetName val="PTG_HDVV_CPI9"/>
      <sheetName val="TTHD_Goc11"/>
      <sheetName val="TTHD_Loc11"/>
      <sheetName val="HD_CPI(_MB)11"/>
      <sheetName val="HD_CPI_(VV)11"/>
      <sheetName val="Tinh_lai_gia_HDMB_CPI11"/>
      <sheetName val="PTG_HDMB_CPI11"/>
      <sheetName val="Tinh_lai_gia_cua_HDVV_CPI11"/>
      <sheetName val="Tongthu(16_05)11"/>
      <sheetName val="PTG_HDVV_CPI11"/>
      <sheetName val="TTHD_Goc13"/>
      <sheetName val="TTHD_Loc13"/>
      <sheetName val="HD_CPI(_MB)13"/>
      <sheetName val="HD_CPI_(VV)13"/>
      <sheetName val="Tinh_lai_gia_HDMB_CPI13"/>
      <sheetName val="PTG_HDMB_CPI13"/>
      <sheetName val="Tinh_lai_gia_cua_HDVV_CPI13"/>
      <sheetName val="Tongthu(16_05)13"/>
      <sheetName val="PTG_HDVV_CPI13"/>
      <sheetName val="TTHD_Goc12"/>
      <sheetName val="TTHD_Loc12"/>
      <sheetName val="HD_CPI(_MB)12"/>
      <sheetName val="HD_CPI_(VV)12"/>
      <sheetName val="Tinh_lai_gia_HDMB_CPI12"/>
      <sheetName val="PTG_HDMB_CPI12"/>
      <sheetName val="Tinh_lai_gia_cua_HDVV_CPI12"/>
      <sheetName val="Tongthu(16_05)12"/>
      <sheetName val="PTG_HDVV_CPI12"/>
      <sheetName val="TTHD_Goc14"/>
      <sheetName val="TTHD_Loc14"/>
      <sheetName val="HD_CPI(_MB)14"/>
      <sheetName val="HD_CPI_(VV)14"/>
      <sheetName val="Tinh_lai_gia_HDMB_CPI14"/>
      <sheetName val="PTG_HDMB_CPI14"/>
      <sheetName val="Tinh_lai_gia_cua_HDVV_CPI14"/>
      <sheetName val="Tongthu(16_05)14"/>
      <sheetName val="PTG_HDVV_CPI14"/>
      <sheetName val="TTHD_Goc17"/>
      <sheetName val="TTHD_Loc17"/>
      <sheetName val="HD_CPI(_MB)17"/>
      <sheetName val="HD_CPI_(VV)17"/>
      <sheetName val="Tinh_lai_gia_HDMB_CPI17"/>
      <sheetName val="PTG_HDMB_CPI17"/>
      <sheetName val="Tinh_lai_gia_cua_HDVV_CPI17"/>
      <sheetName val="Tongthu(16_05)17"/>
      <sheetName val="PTG_HDVV_CPI17"/>
      <sheetName val="TTHD_Goc20"/>
      <sheetName val="TTHD_Loc20"/>
      <sheetName val="HD_CPI(_MB)20"/>
      <sheetName val="HD_CPI_(VV)20"/>
      <sheetName val="Tinh_lai_gia_HDMB_CPI20"/>
      <sheetName val="PTG_HDMB_CPI20"/>
      <sheetName val="Tinh_lai_gia_cua_HDVV_CPI20"/>
      <sheetName val="Tongthu(16_05)20"/>
      <sheetName val="PTG_HDVV_CPI20"/>
      <sheetName val="TTHD_Goc21"/>
      <sheetName val="TTHD_Loc21"/>
      <sheetName val="HD_CPI(_MB)21"/>
      <sheetName val="HD_CPI_(VV)21"/>
      <sheetName val="Tinh_lai_gia_HDMB_CPI21"/>
      <sheetName val="PTG_HDMB_CPI21"/>
      <sheetName val="Tinh_lai_gia_cua_HDVV_CPI21"/>
      <sheetName val="Tongthu(16_05)21"/>
      <sheetName val="PTG_HDVV_CPI21"/>
      <sheetName val="TTHD_Goc23"/>
      <sheetName val="TTHD_Loc23"/>
      <sheetName val="HD_CPI(_MB)23"/>
      <sheetName val="HD_CPI_(VV)23"/>
      <sheetName val="Tinh_lai_gia_HDMB_CPI23"/>
      <sheetName val="PTG_HDMB_CPI23"/>
      <sheetName val="Tinh_lai_gia_cua_HDVV_CPI23"/>
      <sheetName val="Tongthu(16_05)23"/>
      <sheetName val="PTG_HDVV_CPI23"/>
      <sheetName val="TTHD_Goc22"/>
      <sheetName val="TTHD_Loc22"/>
      <sheetName val="HD_CPI(_MB)22"/>
      <sheetName val="HD_CPI_(VV)22"/>
      <sheetName val="Tinh_lai_gia_HDMB_CPI22"/>
      <sheetName val="PTG_HDMB_CPI22"/>
      <sheetName val="Tinh_lai_gia_cua_HDVV_CPI22"/>
      <sheetName val="Tongthu(16_05)22"/>
      <sheetName val="PTG_HDVV_CPI22"/>
      <sheetName val="TTHD_Goc24"/>
      <sheetName val="TTHD_Loc24"/>
      <sheetName val="HD_CPI(_MB)24"/>
      <sheetName val="HD_CPI_(VV)24"/>
      <sheetName val="Tinh_lai_gia_HDMB_CPI24"/>
      <sheetName val="PTG_HDMB_CPI24"/>
      <sheetName val="Tinh_lai_gia_cua_HDVV_CPI24"/>
      <sheetName val="Tongthu(16_05)24"/>
      <sheetName val="PTG_HDVV_CPI24"/>
      <sheetName val="TTHD_Goc25"/>
      <sheetName val="TTHD_Loc25"/>
      <sheetName val="HD_CPI(_MB)25"/>
      <sheetName val="HD_CPI_(VV)25"/>
      <sheetName val="Tinh_lai_gia_HDMB_CPI25"/>
      <sheetName val="PTG_HDMB_CPI25"/>
      <sheetName val="Tinh_lai_gia_cua_HDVV_CPI25"/>
      <sheetName val="Tongthu(16_05)25"/>
      <sheetName val="PTG_HDVV_CPI25"/>
      <sheetName val="TTHD_Goc26"/>
      <sheetName val="TTHD_Loc26"/>
      <sheetName val="HD_CPI(_MB)26"/>
      <sheetName val="HD_CPI_(VV)26"/>
      <sheetName val="Tinh_lai_gia_HDMB_CPI26"/>
      <sheetName val="PTG_HDMB_CPI26"/>
      <sheetName val="Tinh_lai_gia_cua_HDVV_CPI26"/>
      <sheetName val="Tongthu(16_05)26"/>
      <sheetName val="PTG_HDVV_CPI26"/>
      <sheetName val="TTHD_Goc27"/>
      <sheetName val="TTHD_Loc27"/>
      <sheetName val="HD_CPI(_MB)27"/>
      <sheetName val="HD_CPI_(VV)27"/>
      <sheetName val="Tinh_lai_gia_HDMB_CPI27"/>
      <sheetName val="PTG_HDMB_CPI27"/>
      <sheetName val="Tinh_lai_gia_cua_HDVV_CPI27"/>
      <sheetName val="Tongthu(16_05)27"/>
      <sheetName val="PTG_HDVV_CPI27"/>
      <sheetName val="TTHD_Goc28"/>
      <sheetName val="TTHD_Loc28"/>
      <sheetName val="HD_CPI(_MB)28"/>
      <sheetName val="HD_CPI_(VV)28"/>
      <sheetName val="Tinh_lai_gia_HDMB_CPI28"/>
      <sheetName val="PTG_HDMB_CPI28"/>
      <sheetName val="Tinh_lai_gia_cua_HDVV_CPI28"/>
      <sheetName val="Tongthu(16_05)28"/>
      <sheetName val="PTG_HDVV_CPI28"/>
      <sheetName val="TTHD_Goc29"/>
      <sheetName val="TTHD_Loc29"/>
      <sheetName val="HD_CPI(_MB)29"/>
      <sheetName val="HD_CPI_(VV)29"/>
      <sheetName val="Tinh_lai_gia_HDMB_CPI29"/>
      <sheetName val="PTG_HDMB_CPI29"/>
      <sheetName val="Tinh_lai_gia_cua_HDVV_CPI29"/>
      <sheetName val="Tongthu(16_05)29"/>
      <sheetName val="PTG_HDVV_CPI29"/>
      <sheetName val="TTHD_Goc30"/>
      <sheetName val="TTHD_Loc30"/>
      <sheetName val="HD_CPI(_MB)30"/>
      <sheetName val="HD_CPI_(VV)30"/>
      <sheetName val="Tinh_lai_gia_HDMB_CPI30"/>
      <sheetName val="PTG_HDMB_CPI30"/>
      <sheetName val="Tinh_lai_gia_cua_HDVV_CPI30"/>
      <sheetName val="Tongthu(16_05)30"/>
      <sheetName val="PTG_HDVV_CPI30"/>
      <sheetName val="Droplist"/>
      <sheetName val="Không_xóa_1"/>
      <sheetName val="Không_xóa_11"/>
      <sheetName val="Không_xóa_12"/>
      <sheetName val="Sheet1"/>
    </sheetNames>
    <sheetDataSet>
      <sheetData sheetId="0"/>
      <sheetData sheetId="1"/>
      <sheetData sheetId="2"/>
      <sheetData sheetId="3"/>
      <sheetData sheetId="4"/>
      <sheetData sheetId="5"/>
      <sheetData sheetId="6">
        <row r="8">
          <cell r="C8" t="str">
            <v>R10601</v>
          </cell>
        </row>
        <row r="9">
          <cell r="C9" t="str">
            <v>R10615</v>
          </cell>
        </row>
        <row r="10">
          <cell r="C10" t="str">
            <v>R10625</v>
          </cell>
        </row>
        <row r="11">
          <cell r="C11" t="str">
            <v>R10715</v>
          </cell>
        </row>
        <row r="12">
          <cell r="C12" t="str">
            <v>R10725</v>
          </cell>
        </row>
        <row r="13">
          <cell r="C13" t="str">
            <v>R10726</v>
          </cell>
        </row>
        <row r="14">
          <cell r="C14" t="str">
            <v>R10812.</v>
          </cell>
        </row>
        <row r="15">
          <cell r="C15" t="str">
            <v>R11006</v>
          </cell>
        </row>
        <row r="16">
          <cell r="C16" t="str">
            <v>R11017</v>
          </cell>
        </row>
        <row r="17">
          <cell r="C17" t="str">
            <v>R11023</v>
          </cell>
        </row>
        <row r="18">
          <cell r="C18" t="str">
            <v>R11025</v>
          </cell>
        </row>
        <row r="19">
          <cell r="C19" t="str">
            <v>R112A04</v>
          </cell>
        </row>
        <row r="20">
          <cell r="C20" t="str">
            <v>R112A06</v>
          </cell>
        </row>
        <row r="21">
          <cell r="C21" t="str">
            <v>R112A09</v>
          </cell>
        </row>
        <row r="22">
          <cell r="C22" t="str">
            <v>R112A10</v>
          </cell>
        </row>
        <row r="23">
          <cell r="C23" t="str">
            <v>R112A12B</v>
          </cell>
        </row>
        <row r="24">
          <cell r="C24" t="str">
            <v>R112A25</v>
          </cell>
        </row>
        <row r="25">
          <cell r="C25" t="str">
            <v>R112A26</v>
          </cell>
        </row>
        <row r="26">
          <cell r="C26" t="str">
            <v>R11511</v>
          </cell>
        </row>
        <row r="27">
          <cell r="C27" t="str">
            <v>R11819</v>
          </cell>
        </row>
        <row r="28">
          <cell r="C28" t="str">
            <v>R11904</v>
          </cell>
        </row>
        <row r="29">
          <cell r="C29" t="str">
            <v>R11927</v>
          </cell>
        </row>
        <row r="30">
          <cell r="C30" t="str">
            <v>R12104</v>
          </cell>
        </row>
        <row r="31">
          <cell r="C31" t="str">
            <v>R12115</v>
          </cell>
        </row>
        <row r="32">
          <cell r="C32" t="str">
            <v>R12122</v>
          </cell>
        </row>
        <row r="33">
          <cell r="C33" t="str">
            <v>R12415</v>
          </cell>
        </row>
        <row r="34">
          <cell r="C34" t="str">
            <v>R12423</v>
          </cell>
        </row>
        <row r="35">
          <cell r="C35" t="str">
            <v>R12430</v>
          </cell>
        </row>
        <row r="36">
          <cell r="C36" t="str">
            <v>R12515</v>
          </cell>
        </row>
        <row r="37">
          <cell r="C37" t="str">
            <v>R12818</v>
          </cell>
        </row>
        <row r="38">
          <cell r="C38" t="str">
            <v>R12910</v>
          </cell>
        </row>
        <row r="39">
          <cell r="C39" t="str">
            <v>R12912B</v>
          </cell>
        </row>
        <row r="40">
          <cell r="C40" t="str">
            <v>R13012B</v>
          </cell>
        </row>
        <row r="41">
          <cell r="C41" t="str">
            <v>R13025A</v>
          </cell>
        </row>
        <row r="42">
          <cell r="C42" t="str">
            <v>R13206B</v>
          </cell>
        </row>
        <row r="43">
          <cell r="C43" t="str">
            <v>R13208</v>
          </cell>
        </row>
        <row r="44">
          <cell r="C44" t="str">
            <v>R13210</v>
          </cell>
        </row>
        <row r="45">
          <cell r="C45" t="str">
            <v>R13212B</v>
          </cell>
        </row>
        <row r="46">
          <cell r="C46" t="str">
            <v>R13326B</v>
          </cell>
        </row>
        <row r="47">
          <cell r="C47" t="str">
            <v>R13422</v>
          </cell>
        </row>
        <row r="48">
          <cell r="C48" t="str">
            <v>R13505B</v>
          </cell>
        </row>
        <row r="49">
          <cell r="C49" t="str">
            <v>R20304</v>
          </cell>
        </row>
        <row r="50">
          <cell r="C50" t="str">
            <v>R20310</v>
          </cell>
        </row>
        <row r="51">
          <cell r="C51" t="str">
            <v>R20312B</v>
          </cell>
        </row>
        <row r="52">
          <cell r="C52" t="str">
            <v>R20323</v>
          </cell>
        </row>
        <row r="53">
          <cell r="C53" t="str">
            <v>R20406</v>
          </cell>
        </row>
        <row r="54">
          <cell r="C54" t="str">
            <v>R20423</v>
          </cell>
        </row>
        <row r="55">
          <cell r="C55" t="str">
            <v>R20512B</v>
          </cell>
        </row>
        <row r="56">
          <cell r="C56" t="str">
            <v>R20516</v>
          </cell>
        </row>
        <row r="57">
          <cell r="C57" t="str">
            <v>R20519</v>
          </cell>
        </row>
        <row r="58">
          <cell r="C58" t="str">
            <v>R20525</v>
          </cell>
        </row>
        <row r="59">
          <cell r="C59" t="str">
            <v>R20604</v>
          </cell>
        </row>
        <row r="60">
          <cell r="C60" t="str">
            <v>R20612B</v>
          </cell>
        </row>
        <row r="61">
          <cell r="C61" t="str">
            <v>R20615</v>
          </cell>
        </row>
        <row r="62">
          <cell r="C62" t="str">
            <v>R20621</v>
          </cell>
        </row>
        <row r="63">
          <cell r="C63" t="str">
            <v>R20623</v>
          </cell>
        </row>
        <row r="64">
          <cell r="C64" t="str">
            <v>R20625</v>
          </cell>
        </row>
        <row r="65">
          <cell r="C65" t="str">
            <v>R20627</v>
          </cell>
        </row>
        <row r="66">
          <cell r="C66" t="str">
            <v>R20704</v>
          </cell>
        </row>
        <row r="67">
          <cell r="C67" t="str">
            <v>R20715</v>
          </cell>
        </row>
        <row r="68">
          <cell r="C68" t="str">
            <v>R20719</v>
          </cell>
        </row>
        <row r="69">
          <cell r="C69" t="str">
            <v>R20817</v>
          </cell>
        </row>
        <row r="70">
          <cell r="C70" t="str">
            <v>R20825</v>
          </cell>
        </row>
        <row r="71">
          <cell r="C71" t="str">
            <v>R20917</v>
          </cell>
        </row>
        <row r="72">
          <cell r="C72" t="str">
            <v>R20919</v>
          </cell>
        </row>
        <row r="73">
          <cell r="C73" t="str">
            <v>R20921</v>
          </cell>
        </row>
        <row r="74">
          <cell r="C74" t="str">
            <v>R20923</v>
          </cell>
        </row>
        <row r="75">
          <cell r="C75" t="str">
            <v>R20925</v>
          </cell>
        </row>
        <row r="76">
          <cell r="C76" t="str">
            <v>R21026</v>
          </cell>
        </row>
        <row r="77">
          <cell r="C77" t="str">
            <v>R21116</v>
          </cell>
        </row>
        <row r="78">
          <cell r="C78" t="str">
            <v>R21119</v>
          </cell>
        </row>
        <row r="79">
          <cell r="C79" t="str">
            <v>R21202</v>
          </cell>
        </row>
        <row r="80">
          <cell r="C80" t="str">
            <v>R21212.</v>
          </cell>
        </row>
        <row r="81">
          <cell r="C81" t="str">
            <v>R21215</v>
          </cell>
        </row>
        <row r="82">
          <cell r="C82" t="str">
            <v>R21225</v>
          </cell>
        </row>
        <row r="83">
          <cell r="C83" t="str">
            <v>R21226</v>
          </cell>
        </row>
        <row r="84">
          <cell r="C84" t="str">
            <v>R212A07</v>
          </cell>
        </row>
        <row r="85">
          <cell r="C85" t="str">
            <v>R212A12B</v>
          </cell>
        </row>
        <row r="86">
          <cell r="C86" t="str">
            <v>R212B05</v>
          </cell>
        </row>
        <row r="87">
          <cell r="C87" t="str">
            <v>R212B23</v>
          </cell>
        </row>
        <row r="88">
          <cell r="C88" t="str">
            <v>R21516</v>
          </cell>
        </row>
        <row r="89">
          <cell r="C89" t="str">
            <v>R21617</v>
          </cell>
        </row>
        <row r="90">
          <cell r="C90" t="str">
            <v>R21723</v>
          </cell>
        </row>
        <row r="91">
          <cell r="C91" t="str">
            <v>R22016</v>
          </cell>
        </row>
        <row r="92">
          <cell r="C92" t="str">
            <v>R22123</v>
          </cell>
        </row>
        <row r="93">
          <cell r="C93" t="str">
            <v>R22212.</v>
          </cell>
        </row>
        <row r="94">
          <cell r="C94" t="str">
            <v>R22302</v>
          </cell>
        </row>
        <row r="95">
          <cell r="C95" t="str">
            <v>R22517</v>
          </cell>
        </row>
        <row r="96">
          <cell r="C96" t="str">
            <v>R22521</v>
          </cell>
        </row>
        <row r="97">
          <cell r="C97" t="str">
            <v>R22525</v>
          </cell>
        </row>
        <row r="98">
          <cell r="C98" t="str">
            <v>R22528</v>
          </cell>
        </row>
        <row r="99">
          <cell r="C99" t="str">
            <v>R22716</v>
          </cell>
        </row>
        <row r="100">
          <cell r="C100" t="str">
            <v>R22719</v>
          </cell>
        </row>
        <row r="101">
          <cell r="C101" t="str">
            <v>R22723</v>
          </cell>
        </row>
        <row r="102">
          <cell r="C102" t="str">
            <v>R22810</v>
          </cell>
        </row>
        <row r="103">
          <cell r="C103" t="str">
            <v>R22819</v>
          </cell>
        </row>
        <row r="104">
          <cell r="C104" t="str">
            <v>R22912B</v>
          </cell>
        </row>
        <row r="105">
          <cell r="C105" t="str">
            <v>R22923</v>
          </cell>
        </row>
        <row r="106">
          <cell r="C106" t="str">
            <v>R23108</v>
          </cell>
        </row>
        <row r="107">
          <cell r="C107" t="str">
            <v>R23123</v>
          </cell>
        </row>
        <row r="108">
          <cell r="C108" t="str">
            <v>R23210</v>
          </cell>
        </row>
        <row r="109">
          <cell r="C109" t="str">
            <v>R23212B</v>
          </cell>
        </row>
        <row r="110">
          <cell r="C110" t="str">
            <v>R23215</v>
          </cell>
        </row>
        <row r="111">
          <cell r="C111" t="str">
            <v>R23315</v>
          </cell>
        </row>
        <row r="112">
          <cell r="C112" t="str">
            <v>R23325A</v>
          </cell>
        </row>
        <row r="113">
          <cell r="C113" t="str">
            <v>R40501</v>
          </cell>
        </row>
        <row r="114">
          <cell r="C114" t="str">
            <v>R40502</v>
          </cell>
        </row>
        <row r="115">
          <cell r="C115" t="str">
            <v>R40503</v>
          </cell>
        </row>
        <row r="116">
          <cell r="C116" t="str">
            <v>R40505</v>
          </cell>
        </row>
        <row r="117">
          <cell r="C117" t="str">
            <v>R40506</v>
          </cell>
        </row>
        <row r="118">
          <cell r="C118" t="str">
            <v>R40509</v>
          </cell>
        </row>
        <row r="119">
          <cell r="C119" t="str">
            <v>R40515</v>
          </cell>
        </row>
        <row r="120">
          <cell r="C120" t="str">
            <v>R40517</v>
          </cell>
        </row>
        <row r="121">
          <cell r="C121" t="str">
            <v>R40518</v>
          </cell>
        </row>
        <row r="122">
          <cell r="C122" t="str">
            <v>R40519</v>
          </cell>
        </row>
        <row r="123">
          <cell r="C123" t="str">
            <v>R40523</v>
          </cell>
        </row>
        <row r="124">
          <cell r="C124" t="str">
            <v>R40525</v>
          </cell>
        </row>
        <row r="125">
          <cell r="C125" t="str">
            <v>R40603</v>
          </cell>
        </row>
        <row r="126">
          <cell r="C126" t="str">
            <v>R40605</v>
          </cell>
        </row>
        <row r="127">
          <cell r="C127" t="str">
            <v>R40606</v>
          </cell>
        </row>
        <row r="128">
          <cell r="C128" t="str">
            <v>R40607</v>
          </cell>
        </row>
        <row r="129">
          <cell r="C129" t="str">
            <v>R40608</v>
          </cell>
        </row>
        <row r="130">
          <cell r="C130" t="str">
            <v>R40611</v>
          </cell>
        </row>
        <row r="131">
          <cell r="C131" t="str">
            <v>R40615</v>
          </cell>
        </row>
        <row r="132">
          <cell r="C132" t="str">
            <v>R40621</v>
          </cell>
        </row>
        <row r="133">
          <cell r="C133" t="str">
            <v>R40622</v>
          </cell>
        </row>
        <row r="134">
          <cell r="C134" t="str">
            <v>R40702</v>
          </cell>
        </row>
        <row r="135">
          <cell r="C135" t="str">
            <v>R40705</v>
          </cell>
        </row>
        <row r="136">
          <cell r="C136" t="str">
            <v>R40708</v>
          </cell>
        </row>
        <row r="137">
          <cell r="C137" t="str">
            <v>R40710</v>
          </cell>
        </row>
        <row r="138">
          <cell r="C138" t="str">
            <v>R40717</v>
          </cell>
        </row>
        <row r="139">
          <cell r="C139" t="str">
            <v>R40718</v>
          </cell>
        </row>
        <row r="140">
          <cell r="C140" t="str">
            <v>R40723</v>
          </cell>
        </row>
        <row r="141">
          <cell r="C141" t="str">
            <v>R40803</v>
          </cell>
        </row>
        <row r="142">
          <cell r="C142" t="str">
            <v>R40805</v>
          </cell>
        </row>
        <row r="143">
          <cell r="C143" t="str">
            <v>R40810</v>
          </cell>
        </row>
        <row r="144">
          <cell r="C144" t="str">
            <v>R40811</v>
          </cell>
        </row>
        <row r="145">
          <cell r="C145" t="str">
            <v>R40812.</v>
          </cell>
        </row>
        <row r="146">
          <cell r="C146" t="str">
            <v>R40812A</v>
          </cell>
        </row>
        <row r="147">
          <cell r="C147" t="str">
            <v>R40815</v>
          </cell>
        </row>
        <row r="148">
          <cell r="C148" t="str">
            <v>R40817</v>
          </cell>
        </row>
        <row r="149">
          <cell r="C149" t="str">
            <v>R40818</v>
          </cell>
        </row>
        <row r="150">
          <cell r="C150" t="str">
            <v>R40819</v>
          </cell>
        </row>
        <row r="151">
          <cell r="C151" t="str">
            <v>R40823</v>
          </cell>
        </row>
        <row r="152">
          <cell r="C152" t="str">
            <v>R40824</v>
          </cell>
        </row>
        <row r="153">
          <cell r="C153" t="str">
            <v>R41004</v>
          </cell>
        </row>
        <row r="154">
          <cell r="C154" t="str">
            <v>R41009</v>
          </cell>
        </row>
        <row r="155">
          <cell r="C155" t="str">
            <v>R41011</v>
          </cell>
        </row>
        <row r="156">
          <cell r="C156" t="str">
            <v>R41016</v>
          </cell>
        </row>
        <row r="157">
          <cell r="C157" t="str">
            <v>R41018</v>
          </cell>
        </row>
        <row r="158">
          <cell r="C158" t="str">
            <v>R41019</v>
          </cell>
        </row>
        <row r="159">
          <cell r="C159" t="str">
            <v>R41020</v>
          </cell>
        </row>
        <row r="160">
          <cell r="C160" t="str">
            <v>R41022</v>
          </cell>
        </row>
        <row r="161">
          <cell r="C161" t="str">
            <v>R41023</v>
          </cell>
        </row>
        <row r="162">
          <cell r="C162" t="str">
            <v>R41024</v>
          </cell>
        </row>
        <row r="163">
          <cell r="C163" t="str">
            <v>R41025</v>
          </cell>
        </row>
        <row r="164">
          <cell r="C164" t="str">
            <v>R41101</v>
          </cell>
        </row>
        <row r="165">
          <cell r="C165" t="str">
            <v>R41102</v>
          </cell>
        </row>
        <row r="166">
          <cell r="C166" t="str">
            <v>R41104</v>
          </cell>
        </row>
        <row r="167">
          <cell r="C167" t="str">
            <v>R41106</v>
          </cell>
        </row>
        <row r="168">
          <cell r="C168" t="str">
            <v>R41109</v>
          </cell>
        </row>
        <row r="169">
          <cell r="C169" t="str">
            <v>R41111</v>
          </cell>
        </row>
        <row r="170">
          <cell r="C170" t="str">
            <v>R41112B</v>
          </cell>
        </row>
        <row r="171">
          <cell r="C171" t="str">
            <v>R41115</v>
          </cell>
        </row>
        <row r="172">
          <cell r="C172" t="str">
            <v>R41122</v>
          </cell>
        </row>
        <row r="173">
          <cell r="C173" t="str">
            <v>R41124</v>
          </cell>
        </row>
        <row r="174">
          <cell r="C174" t="str">
            <v>R41126</v>
          </cell>
        </row>
        <row r="175">
          <cell r="C175" t="str">
            <v>R41201</v>
          </cell>
        </row>
        <row r="176">
          <cell r="C176" t="str">
            <v>R41203</v>
          </cell>
        </row>
        <row r="177">
          <cell r="C177" t="str">
            <v>R41204</v>
          </cell>
        </row>
        <row r="178">
          <cell r="C178" t="str">
            <v>R41205</v>
          </cell>
        </row>
        <row r="179">
          <cell r="C179" t="str">
            <v>R41206</v>
          </cell>
        </row>
        <row r="180">
          <cell r="C180" t="str">
            <v>R41207</v>
          </cell>
        </row>
        <row r="181">
          <cell r="C181" t="str">
            <v>R41210</v>
          </cell>
        </row>
        <row r="182">
          <cell r="C182" t="str">
            <v>R41212A</v>
          </cell>
        </row>
        <row r="183">
          <cell r="C183" t="str">
            <v>R41215</v>
          </cell>
        </row>
        <row r="184">
          <cell r="C184" t="str">
            <v>R41216</v>
          </cell>
        </row>
        <row r="185">
          <cell r="C185" t="str">
            <v>R41217</v>
          </cell>
        </row>
        <row r="186">
          <cell r="C186" t="str">
            <v>R41218</v>
          </cell>
        </row>
        <row r="187">
          <cell r="C187" t="str">
            <v>R41221</v>
          </cell>
        </row>
        <row r="188">
          <cell r="C188" t="str">
            <v>R41222</v>
          </cell>
        </row>
        <row r="189">
          <cell r="C189" t="str">
            <v>R412B04</v>
          </cell>
        </row>
        <row r="190">
          <cell r="C190" t="str">
            <v>R412B05</v>
          </cell>
        </row>
        <row r="191">
          <cell r="C191" t="str">
            <v>R412B06</v>
          </cell>
        </row>
        <row r="192">
          <cell r="C192" t="str">
            <v>R412B07</v>
          </cell>
        </row>
        <row r="193">
          <cell r="C193" t="str">
            <v>R412B08</v>
          </cell>
        </row>
        <row r="194">
          <cell r="C194" t="str">
            <v>R412B11</v>
          </cell>
        </row>
        <row r="195">
          <cell r="C195" t="str">
            <v>R412B18</v>
          </cell>
        </row>
        <row r="196">
          <cell r="C196" t="str">
            <v>R412B21</v>
          </cell>
        </row>
        <row r="197">
          <cell r="C197" t="str">
            <v>R412B22</v>
          </cell>
        </row>
        <row r="198">
          <cell r="C198" t="str">
            <v>R412B24</v>
          </cell>
        </row>
        <row r="199">
          <cell r="C199" t="str">
            <v>R412B26</v>
          </cell>
        </row>
        <row r="200">
          <cell r="C200" t="str">
            <v>R41501</v>
          </cell>
        </row>
        <row r="201">
          <cell r="C201" t="str">
            <v>R41502</v>
          </cell>
        </row>
        <row r="202">
          <cell r="C202" t="str">
            <v>R41504</v>
          </cell>
        </row>
        <row r="203">
          <cell r="C203" t="str">
            <v>R41508</v>
          </cell>
        </row>
        <row r="204">
          <cell r="C204" t="str">
            <v>R41516</v>
          </cell>
        </row>
        <row r="205">
          <cell r="C205" t="str">
            <v>R41518</v>
          </cell>
        </row>
        <row r="206">
          <cell r="C206" t="str">
            <v>R41520</v>
          </cell>
        </row>
        <row r="207">
          <cell r="C207" t="str">
            <v>R41522</v>
          </cell>
        </row>
        <row r="208">
          <cell r="C208" t="str">
            <v>R41523</v>
          </cell>
        </row>
        <row r="209">
          <cell r="C209" t="str">
            <v>R41525</v>
          </cell>
        </row>
        <row r="210">
          <cell r="C210" t="str">
            <v>R41526</v>
          </cell>
        </row>
        <row r="211">
          <cell r="C211" t="str">
            <v>R41605</v>
          </cell>
        </row>
        <row r="212">
          <cell r="C212" t="str">
            <v>R41606</v>
          </cell>
        </row>
        <row r="213">
          <cell r="C213" t="str">
            <v>R41607</v>
          </cell>
        </row>
        <row r="214">
          <cell r="C214" t="str">
            <v>R41608</v>
          </cell>
        </row>
        <row r="215">
          <cell r="C215" t="str">
            <v>R41611</v>
          </cell>
        </row>
        <row r="216">
          <cell r="C216" t="str">
            <v>R41612.</v>
          </cell>
        </row>
        <row r="217">
          <cell r="C217" t="str">
            <v>R41616</v>
          </cell>
        </row>
        <row r="218">
          <cell r="C218" t="str">
            <v>R41618</v>
          </cell>
        </row>
        <row r="219">
          <cell r="C219" t="str">
            <v>R41620</v>
          </cell>
        </row>
        <row r="220">
          <cell r="C220" t="str">
            <v>R41621</v>
          </cell>
        </row>
        <row r="221">
          <cell r="C221" t="str">
            <v>R41624</v>
          </cell>
        </row>
        <row r="222">
          <cell r="C222" t="str">
            <v>R41625</v>
          </cell>
        </row>
        <row r="223">
          <cell r="C223" t="str">
            <v>R41710</v>
          </cell>
        </row>
        <row r="224">
          <cell r="C224" t="str">
            <v>R41722</v>
          </cell>
        </row>
        <row r="225">
          <cell r="C225" t="str">
            <v>R41725</v>
          </cell>
        </row>
        <row r="226">
          <cell r="C226" t="str">
            <v>R41823</v>
          </cell>
        </row>
        <row r="227">
          <cell r="C227" t="str">
            <v>R41902</v>
          </cell>
        </row>
        <row r="228">
          <cell r="C228" t="str">
            <v>R41904</v>
          </cell>
        </row>
        <row r="229">
          <cell r="C229" t="str">
            <v>R41908</v>
          </cell>
        </row>
        <row r="230">
          <cell r="C230" t="str">
            <v>R41911</v>
          </cell>
        </row>
        <row r="231">
          <cell r="C231" t="str">
            <v>R41912.</v>
          </cell>
        </row>
        <row r="232">
          <cell r="C232" t="str">
            <v>R41918</v>
          </cell>
        </row>
        <row r="233">
          <cell r="C233" t="str">
            <v>R41924</v>
          </cell>
        </row>
        <row r="234">
          <cell r="C234" t="str">
            <v>R41926</v>
          </cell>
        </row>
        <row r="235">
          <cell r="C235" t="str">
            <v>R42001</v>
          </cell>
        </row>
        <row r="236">
          <cell r="C236" t="str">
            <v>R42007</v>
          </cell>
        </row>
        <row r="237">
          <cell r="C237" t="str">
            <v>R42008</v>
          </cell>
        </row>
        <row r="238">
          <cell r="C238" t="str">
            <v>R42009</v>
          </cell>
        </row>
        <row r="239">
          <cell r="C239" t="str">
            <v>R42010</v>
          </cell>
        </row>
        <row r="240">
          <cell r="C240" t="str">
            <v>R42011</v>
          </cell>
        </row>
        <row r="241">
          <cell r="C241" t="str">
            <v>R42018</v>
          </cell>
        </row>
        <row r="242">
          <cell r="C242" t="str">
            <v>R42104</v>
          </cell>
        </row>
        <row r="243">
          <cell r="C243" t="str">
            <v>R42105</v>
          </cell>
        </row>
        <row r="244">
          <cell r="C244" t="str">
            <v>R42106</v>
          </cell>
        </row>
        <row r="245">
          <cell r="C245" t="str">
            <v>R42107</v>
          </cell>
        </row>
        <row r="246">
          <cell r="C246" t="str">
            <v>R42108</v>
          </cell>
        </row>
        <row r="247">
          <cell r="C247" t="str">
            <v>R42109</v>
          </cell>
        </row>
        <row r="248">
          <cell r="C248" t="str">
            <v>R42112A</v>
          </cell>
        </row>
        <row r="249">
          <cell r="C249" t="str">
            <v>R42116</v>
          </cell>
        </row>
        <row r="250">
          <cell r="C250" t="str">
            <v>R42118</v>
          </cell>
        </row>
        <row r="251">
          <cell r="C251" t="str">
            <v>R42120</v>
          </cell>
        </row>
        <row r="252">
          <cell r="C252" t="str">
            <v>R42121</v>
          </cell>
        </row>
        <row r="253">
          <cell r="C253" t="str">
            <v>R42123</v>
          </cell>
        </row>
        <row r="254">
          <cell r="C254" t="str">
            <v>R42125</v>
          </cell>
        </row>
        <row r="255">
          <cell r="C255" t="str">
            <v>R42126</v>
          </cell>
        </row>
        <row r="256">
          <cell r="C256" t="str">
            <v>R42201</v>
          </cell>
        </row>
        <row r="257">
          <cell r="C257" t="str">
            <v>R42202</v>
          </cell>
        </row>
        <row r="258">
          <cell r="C258" t="str">
            <v>R42203</v>
          </cell>
        </row>
        <row r="259">
          <cell r="C259" t="str">
            <v>R42204</v>
          </cell>
        </row>
        <row r="260">
          <cell r="C260" t="str">
            <v>R42205</v>
          </cell>
        </row>
        <row r="261">
          <cell r="C261" t="str">
            <v>R42208</v>
          </cell>
        </row>
        <row r="262">
          <cell r="C262" t="str">
            <v>R42210</v>
          </cell>
        </row>
        <row r="263">
          <cell r="C263" t="str">
            <v>R42211</v>
          </cell>
        </row>
        <row r="264">
          <cell r="C264" t="str">
            <v>R42212A</v>
          </cell>
        </row>
        <row r="265">
          <cell r="C265" t="str">
            <v>R42218</v>
          </cell>
        </row>
        <row r="266">
          <cell r="C266" t="str">
            <v>R42219</v>
          </cell>
        </row>
        <row r="267">
          <cell r="C267" t="str">
            <v>R42221</v>
          </cell>
        </row>
        <row r="268">
          <cell r="C268" t="str">
            <v>R42223</v>
          </cell>
        </row>
        <row r="269">
          <cell r="C269" t="str">
            <v>R42401</v>
          </cell>
        </row>
        <row r="270">
          <cell r="C270" t="str">
            <v>R42406</v>
          </cell>
        </row>
        <row r="271">
          <cell r="C271" t="str">
            <v>R42408</v>
          </cell>
        </row>
        <row r="272">
          <cell r="C272" t="str">
            <v>R42410</v>
          </cell>
        </row>
        <row r="273">
          <cell r="C273" t="str">
            <v>R42412.</v>
          </cell>
        </row>
        <row r="274">
          <cell r="C274" t="str">
            <v>R42416</v>
          </cell>
        </row>
        <row r="275">
          <cell r="C275" t="str">
            <v>R42518</v>
          </cell>
        </row>
        <row r="276">
          <cell r="C276" t="str">
            <v>R42524</v>
          </cell>
        </row>
        <row r="277">
          <cell r="C277" t="str">
            <v>R42525</v>
          </cell>
        </row>
        <row r="278">
          <cell r="C278" t="str">
            <v>R42526</v>
          </cell>
        </row>
        <row r="279">
          <cell r="C279" t="str">
            <v>R42606</v>
          </cell>
        </row>
        <row r="280">
          <cell r="C280" t="str">
            <v>R42607</v>
          </cell>
        </row>
        <row r="281">
          <cell r="C281" t="str">
            <v>R42608</v>
          </cell>
        </row>
        <row r="282">
          <cell r="C282" t="str">
            <v>R42620</v>
          </cell>
        </row>
        <row r="283">
          <cell r="C283" t="str">
            <v>R42626</v>
          </cell>
        </row>
        <row r="284">
          <cell r="C284" t="str">
            <v>R42801</v>
          </cell>
        </row>
        <row r="285">
          <cell r="C285" t="str">
            <v>R42803</v>
          </cell>
        </row>
        <row r="286">
          <cell r="C286" t="str">
            <v>R42804</v>
          </cell>
        </row>
        <row r="287">
          <cell r="C287" t="str">
            <v>R42808</v>
          </cell>
        </row>
        <row r="288">
          <cell r="C288" t="str">
            <v>R42906</v>
          </cell>
        </row>
        <row r="289">
          <cell r="C289" t="str">
            <v>R43201</v>
          </cell>
        </row>
        <row r="290">
          <cell r="C290" t="str">
            <v>R43202</v>
          </cell>
        </row>
        <row r="291">
          <cell r="C291" t="str">
            <v>R43203</v>
          </cell>
        </row>
        <row r="292">
          <cell r="C292" t="str">
            <v>R43204</v>
          </cell>
        </row>
        <row r="293">
          <cell r="C293" t="str">
            <v>R43205</v>
          </cell>
        </row>
        <row r="294">
          <cell r="C294" t="str">
            <v>R43210</v>
          </cell>
        </row>
        <row r="295">
          <cell r="C295" t="str">
            <v>R43211</v>
          </cell>
        </row>
        <row r="296">
          <cell r="C296" t="str">
            <v>R43302</v>
          </cell>
        </row>
        <row r="297">
          <cell r="C297" t="str">
            <v>R43312.</v>
          </cell>
        </row>
        <row r="298">
          <cell r="C298" t="str">
            <v>R43318</v>
          </cell>
        </row>
        <row r="299">
          <cell r="C299" t="str">
            <v>R43321</v>
          </cell>
        </row>
        <row r="300">
          <cell r="C300" t="str">
            <v>R43323</v>
          </cell>
        </row>
        <row r="301">
          <cell r="C301" t="str">
            <v>R10501</v>
          </cell>
        </row>
        <row r="302">
          <cell r="C302" t="str">
            <v>R10504</v>
          </cell>
        </row>
        <row r="303">
          <cell r="C303" t="str">
            <v>R10515</v>
          </cell>
        </row>
        <row r="304">
          <cell r="C304" t="str">
            <v>R10522</v>
          </cell>
        </row>
        <row r="305">
          <cell r="C305" t="str">
            <v>R10525</v>
          </cell>
        </row>
        <row r="306">
          <cell r="C306" t="str">
            <v>R10607</v>
          </cell>
        </row>
        <row r="307">
          <cell r="C307" t="str">
            <v>R10609</v>
          </cell>
        </row>
        <row r="308">
          <cell r="C308" t="str">
            <v>R10612.</v>
          </cell>
        </row>
        <row r="309">
          <cell r="C309" t="str">
            <v>R10627</v>
          </cell>
        </row>
        <row r="310">
          <cell r="C310" t="str">
            <v>R10628</v>
          </cell>
        </row>
        <row r="311">
          <cell r="C311" t="str">
            <v>R10630</v>
          </cell>
        </row>
        <row r="312">
          <cell r="C312" t="str">
            <v>R10703</v>
          </cell>
        </row>
        <row r="313">
          <cell r="C313" t="str">
            <v>R10704</v>
          </cell>
        </row>
        <row r="314">
          <cell r="C314" t="str">
            <v>R10705</v>
          </cell>
        </row>
        <row r="315">
          <cell r="C315" t="str">
            <v>R10706</v>
          </cell>
        </row>
        <row r="316">
          <cell r="C316" t="str">
            <v>R10708</v>
          </cell>
        </row>
        <row r="317">
          <cell r="C317" t="str">
            <v>R10710</v>
          </cell>
        </row>
        <row r="318">
          <cell r="C318" t="str">
            <v>R10711</v>
          </cell>
        </row>
        <row r="319">
          <cell r="C319" t="str">
            <v>R10721</v>
          </cell>
        </row>
        <row r="320">
          <cell r="C320" t="str">
            <v>R10724</v>
          </cell>
        </row>
        <row r="321">
          <cell r="C321" t="str">
            <v>R10801</v>
          </cell>
        </row>
        <row r="322">
          <cell r="C322" t="str">
            <v>R10806</v>
          </cell>
        </row>
        <row r="323">
          <cell r="C323" t="str">
            <v>R10808</v>
          </cell>
        </row>
        <row r="324">
          <cell r="C324" t="str">
            <v>R10809</v>
          </cell>
        </row>
        <row r="325">
          <cell r="C325" t="str">
            <v>R10812B</v>
          </cell>
        </row>
        <row r="326">
          <cell r="C326" t="str">
            <v>R10822</v>
          </cell>
        </row>
        <row r="327">
          <cell r="C327" t="str">
            <v>R10824</v>
          </cell>
        </row>
        <row r="328">
          <cell r="C328" t="str">
            <v>R10826</v>
          </cell>
        </row>
        <row r="329">
          <cell r="C329" t="str">
            <v>R10827</v>
          </cell>
        </row>
        <row r="330">
          <cell r="C330" t="str">
            <v>R10830</v>
          </cell>
        </row>
        <row r="331">
          <cell r="C331" t="str">
            <v>R10907</v>
          </cell>
        </row>
        <row r="332">
          <cell r="C332" t="str">
            <v>R10910</v>
          </cell>
        </row>
        <row r="333">
          <cell r="C333" t="str">
            <v>R10911</v>
          </cell>
        </row>
        <row r="334">
          <cell r="C334" t="str">
            <v>R10912.</v>
          </cell>
        </row>
        <row r="335">
          <cell r="C335" t="str">
            <v>R10912A</v>
          </cell>
        </row>
        <row r="336">
          <cell r="C336" t="str">
            <v>R10915</v>
          </cell>
        </row>
        <row r="337">
          <cell r="C337" t="str">
            <v>R10916</v>
          </cell>
        </row>
        <row r="338">
          <cell r="C338" t="str">
            <v>R10923</v>
          </cell>
        </row>
        <row r="339">
          <cell r="C339" t="str">
            <v>R10924</v>
          </cell>
        </row>
        <row r="340">
          <cell r="C340" t="str">
            <v>R10928</v>
          </cell>
        </row>
        <row r="341">
          <cell r="C341" t="str">
            <v>R10930</v>
          </cell>
        </row>
        <row r="342">
          <cell r="C342" t="str">
            <v>R11005</v>
          </cell>
        </row>
        <row r="343">
          <cell r="C343" t="str">
            <v>R11007</v>
          </cell>
        </row>
        <row r="344">
          <cell r="C344" t="str">
            <v>R11010</v>
          </cell>
        </row>
        <row r="345">
          <cell r="C345" t="str">
            <v>R11012A</v>
          </cell>
        </row>
        <row r="346">
          <cell r="C346" t="str">
            <v>R11015</v>
          </cell>
        </row>
        <row r="347">
          <cell r="C347" t="str">
            <v>R11020</v>
          </cell>
        </row>
        <row r="348">
          <cell r="C348" t="str">
            <v>R11024</v>
          </cell>
        </row>
        <row r="349">
          <cell r="C349" t="str">
            <v>R11104</v>
          </cell>
        </row>
        <row r="350">
          <cell r="C350" t="str">
            <v>R11107</v>
          </cell>
        </row>
        <row r="351">
          <cell r="C351" t="str">
            <v>R11111</v>
          </cell>
        </row>
        <row r="352">
          <cell r="C352" t="str">
            <v>R11117</v>
          </cell>
        </row>
        <row r="353">
          <cell r="C353" t="str">
            <v>R11120</v>
          </cell>
        </row>
        <row r="354">
          <cell r="C354" t="str">
            <v>R11121</v>
          </cell>
        </row>
        <row r="355">
          <cell r="C355" t="str">
            <v>R11129</v>
          </cell>
        </row>
        <row r="356">
          <cell r="C356" t="str">
            <v>R11201</v>
          </cell>
        </row>
        <row r="357">
          <cell r="C357" t="str">
            <v>R11203</v>
          </cell>
        </row>
        <row r="358">
          <cell r="C358" t="str">
            <v>R11204</v>
          </cell>
        </row>
        <row r="359">
          <cell r="C359" t="str">
            <v>R11206</v>
          </cell>
        </row>
        <row r="360">
          <cell r="C360" t="str">
            <v>R11208</v>
          </cell>
        </row>
        <row r="361">
          <cell r="C361" t="str">
            <v>R11212B</v>
          </cell>
        </row>
        <row r="362">
          <cell r="C362" t="str">
            <v>R11225</v>
          </cell>
        </row>
        <row r="363">
          <cell r="C363" t="str">
            <v>R11226</v>
          </cell>
        </row>
        <row r="364">
          <cell r="C364" t="str">
            <v>R11229</v>
          </cell>
        </row>
        <row r="365">
          <cell r="C365" t="str">
            <v>R112A03</v>
          </cell>
        </row>
        <row r="366">
          <cell r="C366" t="str">
            <v>R112A05</v>
          </cell>
        </row>
        <row r="367">
          <cell r="C367" t="str">
            <v>R112A08</v>
          </cell>
        </row>
        <row r="368">
          <cell r="C368" t="str">
            <v>R112A16</v>
          </cell>
        </row>
        <row r="369">
          <cell r="C369" t="str">
            <v>R112A20</v>
          </cell>
        </row>
        <row r="370">
          <cell r="C370" t="str">
            <v>R112B04</v>
          </cell>
        </row>
        <row r="371">
          <cell r="C371" t="str">
            <v>R112B07</v>
          </cell>
        </row>
        <row r="372">
          <cell r="C372" t="str">
            <v>R112B16</v>
          </cell>
        </row>
        <row r="373">
          <cell r="C373" t="str">
            <v>R112B18</v>
          </cell>
        </row>
        <row r="374">
          <cell r="C374" t="str">
            <v>R112B20</v>
          </cell>
        </row>
        <row r="375">
          <cell r="C375" t="str">
            <v>R112B23</v>
          </cell>
        </row>
        <row r="376">
          <cell r="C376" t="str">
            <v>R112B26</v>
          </cell>
        </row>
        <row r="377">
          <cell r="C377" t="str">
            <v>R112B28</v>
          </cell>
        </row>
        <row r="378">
          <cell r="C378" t="str">
            <v>R112B29</v>
          </cell>
        </row>
        <row r="379">
          <cell r="C379" t="str">
            <v>R11502</v>
          </cell>
        </row>
        <row r="380">
          <cell r="C380" t="str">
            <v>R11503</v>
          </cell>
        </row>
        <row r="381">
          <cell r="C381" t="str">
            <v>R11504</v>
          </cell>
        </row>
        <row r="382">
          <cell r="C382" t="str">
            <v>R11505</v>
          </cell>
        </row>
        <row r="383">
          <cell r="C383" t="str">
            <v>R11506</v>
          </cell>
        </row>
        <row r="384">
          <cell r="C384" t="str">
            <v>R11507</v>
          </cell>
        </row>
        <row r="385">
          <cell r="C385" t="str">
            <v>R11508</v>
          </cell>
        </row>
        <row r="386">
          <cell r="C386" t="str">
            <v>R11512.</v>
          </cell>
        </row>
        <row r="387">
          <cell r="C387" t="str">
            <v>R11512B</v>
          </cell>
        </row>
        <row r="388">
          <cell r="C388" t="str">
            <v>R11515</v>
          </cell>
        </row>
        <row r="389">
          <cell r="C389" t="str">
            <v>R11518</v>
          </cell>
        </row>
        <row r="390">
          <cell r="C390" t="str">
            <v>R11519</v>
          </cell>
        </row>
        <row r="391">
          <cell r="C391" t="str">
            <v>R11520</v>
          </cell>
        </row>
        <row r="392">
          <cell r="C392" t="str">
            <v>R11522</v>
          </cell>
        </row>
        <row r="393">
          <cell r="C393" t="str">
            <v>R11528</v>
          </cell>
        </row>
        <row r="394">
          <cell r="C394" t="str">
            <v>R11530</v>
          </cell>
        </row>
        <row r="395">
          <cell r="C395" t="str">
            <v>R11602</v>
          </cell>
        </row>
        <row r="396">
          <cell r="C396" t="str">
            <v>R11604</v>
          </cell>
        </row>
        <row r="397">
          <cell r="C397" t="str">
            <v>R11605</v>
          </cell>
        </row>
        <row r="398">
          <cell r="C398" t="str">
            <v>R11607</v>
          </cell>
        </row>
        <row r="399">
          <cell r="C399" t="str">
            <v>R11612B</v>
          </cell>
        </row>
        <row r="400">
          <cell r="C400" t="str">
            <v>R11616</v>
          </cell>
        </row>
        <row r="401">
          <cell r="C401" t="str">
            <v>R11617</v>
          </cell>
        </row>
        <row r="402">
          <cell r="C402" t="str">
            <v>R11624</v>
          </cell>
        </row>
        <row r="403">
          <cell r="C403" t="str">
            <v>R11628</v>
          </cell>
        </row>
        <row r="404">
          <cell r="C404" t="str">
            <v>R11701</v>
          </cell>
        </row>
        <row r="405">
          <cell r="C405" t="str">
            <v>R11712B</v>
          </cell>
        </row>
        <row r="406">
          <cell r="C406" t="str">
            <v>R11716</v>
          </cell>
        </row>
        <row r="407">
          <cell r="C407" t="str">
            <v>R11724</v>
          </cell>
        </row>
        <row r="408">
          <cell r="C408" t="str">
            <v>R11726</v>
          </cell>
        </row>
        <row r="409">
          <cell r="C409" t="str">
            <v>R11728</v>
          </cell>
        </row>
        <row r="410">
          <cell r="C410" t="str">
            <v>R11802</v>
          </cell>
        </row>
        <row r="411">
          <cell r="C411" t="str">
            <v>R11812A</v>
          </cell>
        </row>
        <row r="412">
          <cell r="C412" t="str">
            <v>R11826</v>
          </cell>
        </row>
        <row r="413">
          <cell r="C413" t="str">
            <v>R11911</v>
          </cell>
        </row>
        <row r="414">
          <cell r="C414" t="str">
            <v>R11918</v>
          </cell>
        </row>
        <row r="415">
          <cell r="C415" t="str">
            <v>R11924</v>
          </cell>
        </row>
        <row r="416">
          <cell r="C416" t="str">
            <v>R11929</v>
          </cell>
        </row>
        <row r="417">
          <cell r="C417" t="str">
            <v>R11930</v>
          </cell>
        </row>
        <row r="418">
          <cell r="C418" t="str">
            <v>R12101</v>
          </cell>
        </row>
        <row r="419">
          <cell r="C419" t="str">
            <v>R12103</v>
          </cell>
        </row>
        <row r="420">
          <cell r="C420" t="str">
            <v>R12105</v>
          </cell>
        </row>
        <row r="421">
          <cell r="C421" t="str">
            <v>R12106</v>
          </cell>
        </row>
        <row r="422">
          <cell r="C422" t="str">
            <v>R12108</v>
          </cell>
        </row>
        <row r="423">
          <cell r="C423" t="str">
            <v>R12109</v>
          </cell>
        </row>
        <row r="424">
          <cell r="C424" t="str">
            <v>R12111</v>
          </cell>
        </row>
        <row r="425">
          <cell r="C425" t="str">
            <v>R12112A</v>
          </cell>
        </row>
        <row r="426">
          <cell r="C426" t="str">
            <v>R12112B</v>
          </cell>
        </row>
        <row r="427">
          <cell r="C427" t="str">
            <v>R12120</v>
          </cell>
        </row>
        <row r="428">
          <cell r="C428" t="str">
            <v>R12212.</v>
          </cell>
        </row>
        <row r="429">
          <cell r="C429" t="str">
            <v>R12212B</v>
          </cell>
        </row>
        <row r="430">
          <cell r="C430" t="str">
            <v>R12215</v>
          </cell>
        </row>
        <row r="431">
          <cell r="C431" t="str">
            <v>R12216</v>
          </cell>
        </row>
        <row r="432">
          <cell r="C432" t="str">
            <v>R12218</v>
          </cell>
        </row>
        <row r="433">
          <cell r="C433" t="str">
            <v>R12220</v>
          </cell>
        </row>
        <row r="434">
          <cell r="C434" t="str">
            <v>R12222</v>
          </cell>
        </row>
        <row r="435">
          <cell r="C435" t="str">
            <v>R12308</v>
          </cell>
        </row>
        <row r="436">
          <cell r="C436" t="str">
            <v>R12309</v>
          </cell>
        </row>
        <row r="437">
          <cell r="C437" t="str">
            <v>R12316</v>
          </cell>
        </row>
        <row r="438">
          <cell r="C438" t="str">
            <v>R12322</v>
          </cell>
        </row>
        <row r="439">
          <cell r="C439" t="str">
            <v>R12327</v>
          </cell>
        </row>
        <row r="440">
          <cell r="C440" t="str">
            <v>R12329</v>
          </cell>
        </row>
        <row r="441">
          <cell r="C441" t="str">
            <v>R12412.</v>
          </cell>
        </row>
        <row r="442">
          <cell r="C442" t="str">
            <v>R12426</v>
          </cell>
        </row>
        <row r="443">
          <cell r="C443" t="str">
            <v>R12502</v>
          </cell>
        </row>
        <row r="444">
          <cell r="C444" t="str">
            <v>R12505</v>
          </cell>
        </row>
        <row r="445">
          <cell r="C445" t="str">
            <v>R12511</v>
          </cell>
        </row>
        <row r="446">
          <cell r="C446" t="str">
            <v>R12520</v>
          </cell>
        </row>
        <row r="447">
          <cell r="C447" t="str">
            <v>R12523</v>
          </cell>
        </row>
        <row r="448">
          <cell r="C448" t="str">
            <v>R12603</v>
          </cell>
        </row>
        <row r="449">
          <cell r="C449" t="str">
            <v>R12607</v>
          </cell>
        </row>
        <row r="450">
          <cell r="C450" t="str">
            <v>R12612.</v>
          </cell>
        </row>
        <row r="451">
          <cell r="C451" t="str">
            <v>R12612B</v>
          </cell>
        </row>
        <row r="452">
          <cell r="C452" t="str">
            <v>R12618</v>
          </cell>
        </row>
        <row r="453">
          <cell r="C453" t="str">
            <v>R12623</v>
          </cell>
        </row>
        <row r="454">
          <cell r="C454" t="str">
            <v>R12705</v>
          </cell>
        </row>
        <row r="455">
          <cell r="C455" t="str">
            <v>R12710</v>
          </cell>
        </row>
        <row r="456">
          <cell r="C456" t="str">
            <v>R12712.</v>
          </cell>
        </row>
        <row r="457">
          <cell r="C457" t="str">
            <v>R12712B</v>
          </cell>
        </row>
        <row r="458">
          <cell r="C458" t="str">
            <v>R12803</v>
          </cell>
        </row>
        <row r="459">
          <cell r="C459" t="str">
            <v>R12807</v>
          </cell>
        </row>
        <row r="460">
          <cell r="C460" t="str">
            <v>R12809</v>
          </cell>
        </row>
        <row r="461">
          <cell r="C461" t="str">
            <v>R12812B</v>
          </cell>
        </row>
        <row r="462">
          <cell r="C462" t="str">
            <v>R12822</v>
          </cell>
        </row>
        <row r="463">
          <cell r="C463" t="str">
            <v>R12823</v>
          </cell>
        </row>
        <row r="464">
          <cell r="C464" t="str">
            <v>R12911</v>
          </cell>
        </row>
        <row r="465">
          <cell r="C465" t="str">
            <v>R12912.</v>
          </cell>
        </row>
        <row r="466">
          <cell r="C466" t="str">
            <v>R12916</v>
          </cell>
        </row>
        <row r="467">
          <cell r="C467" t="str">
            <v>R12924</v>
          </cell>
        </row>
        <row r="468">
          <cell r="C468" t="str">
            <v>R13012A</v>
          </cell>
        </row>
        <row r="469">
          <cell r="C469" t="str">
            <v>R13018</v>
          </cell>
        </row>
        <row r="470">
          <cell r="C470" t="str">
            <v>R13023</v>
          </cell>
        </row>
        <row r="471">
          <cell r="C471" t="str">
            <v>R13106B</v>
          </cell>
        </row>
        <row r="472">
          <cell r="C472" t="str">
            <v>R13107</v>
          </cell>
        </row>
        <row r="473">
          <cell r="C473" t="str">
            <v>R13112A</v>
          </cell>
        </row>
        <row r="474">
          <cell r="C474" t="str">
            <v>R13118</v>
          </cell>
        </row>
        <row r="475">
          <cell r="C475" t="str">
            <v>R13127B</v>
          </cell>
        </row>
        <row r="476">
          <cell r="C476" t="str">
            <v>R13209</v>
          </cell>
        </row>
        <row r="477">
          <cell r="C477" t="str">
            <v>R13211</v>
          </cell>
        </row>
        <row r="478">
          <cell r="C478" t="str">
            <v>R13212.</v>
          </cell>
        </row>
        <row r="479">
          <cell r="C479" t="str">
            <v>R13222</v>
          </cell>
        </row>
        <row r="480">
          <cell r="C480" t="str">
            <v>R13227B</v>
          </cell>
        </row>
        <row r="481">
          <cell r="C481" t="str">
            <v>R13318</v>
          </cell>
        </row>
        <row r="482">
          <cell r="C482" t="str">
            <v>R13418</v>
          </cell>
        </row>
        <row r="483">
          <cell r="C483" t="str">
            <v>R13427B</v>
          </cell>
        </row>
        <row r="484">
          <cell r="C484" t="str">
            <v>R13509</v>
          </cell>
        </row>
        <row r="485">
          <cell r="C485" t="str">
            <v>R13512.</v>
          </cell>
        </row>
        <row r="486">
          <cell r="C486" t="str">
            <v>R13525A</v>
          </cell>
        </row>
        <row r="487">
          <cell r="C487" t="str">
            <v>R20301</v>
          </cell>
        </row>
        <row r="488">
          <cell r="C488" t="str">
            <v>R20305</v>
          </cell>
        </row>
        <row r="489">
          <cell r="C489" t="str">
            <v>R20306</v>
          </cell>
        </row>
        <row r="490">
          <cell r="C490" t="str">
            <v>R20307</v>
          </cell>
        </row>
        <row r="491">
          <cell r="C491" t="str">
            <v>R20309</v>
          </cell>
        </row>
        <row r="492">
          <cell r="C492" t="str">
            <v>R20311</v>
          </cell>
        </row>
        <row r="493">
          <cell r="C493" t="str">
            <v>R20312.</v>
          </cell>
        </row>
        <row r="494">
          <cell r="C494" t="str">
            <v>R20324</v>
          </cell>
        </row>
        <row r="495">
          <cell r="C495" t="str">
            <v>R20327</v>
          </cell>
        </row>
        <row r="496">
          <cell r="C496" t="str">
            <v>R20329</v>
          </cell>
        </row>
        <row r="497">
          <cell r="C497" t="str">
            <v>R20330</v>
          </cell>
        </row>
        <row r="498">
          <cell r="C498" t="str">
            <v>R20401</v>
          </cell>
        </row>
        <row r="499">
          <cell r="C499" t="str">
            <v>R20403</v>
          </cell>
        </row>
        <row r="500">
          <cell r="C500" t="str">
            <v>R20410</v>
          </cell>
        </row>
        <row r="501">
          <cell r="C501" t="str">
            <v>R20411</v>
          </cell>
        </row>
        <row r="502">
          <cell r="C502" t="str">
            <v>R20412A</v>
          </cell>
        </row>
        <row r="503">
          <cell r="C503" t="str">
            <v>R20416</v>
          </cell>
        </row>
        <row r="504">
          <cell r="C504" t="str">
            <v>R20427</v>
          </cell>
        </row>
        <row r="505">
          <cell r="C505" t="str">
            <v>R20501</v>
          </cell>
        </row>
        <row r="506">
          <cell r="C506" t="str">
            <v>R20505</v>
          </cell>
        </row>
        <row r="507">
          <cell r="C507" t="str">
            <v>R20508</v>
          </cell>
        </row>
        <row r="508">
          <cell r="C508" t="str">
            <v>R20510</v>
          </cell>
        </row>
        <row r="509">
          <cell r="C509" t="str">
            <v>R20511</v>
          </cell>
        </row>
        <row r="510">
          <cell r="C510" t="str">
            <v>R20520</v>
          </cell>
        </row>
        <row r="511">
          <cell r="C511" t="str">
            <v>R20522</v>
          </cell>
        </row>
        <row r="512">
          <cell r="C512" t="str">
            <v>R20527</v>
          </cell>
        </row>
        <row r="513">
          <cell r="C513" t="str">
            <v>R20529</v>
          </cell>
        </row>
        <row r="514">
          <cell r="C514" t="str">
            <v>R20601</v>
          </cell>
        </row>
        <row r="515">
          <cell r="C515" t="str">
            <v>R20605</v>
          </cell>
        </row>
        <row r="516">
          <cell r="C516" t="str">
            <v>R20606</v>
          </cell>
        </row>
        <row r="517">
          <cell r="C517" t="str">
            <v>R20609</v>
          </cell>
        </row>
        <row r="518">
          <cell r="C518" t="str">
            <v>R20618</v>
          </cell>
        </row>
        <row r="519">
          <cell r="C519" t="str">
            <v>R20626</v>
          </cell>
        </row>
        <row r="520">
          <cell r="C520" t="str">
            <v>R20703</v>
          </cell>
        </row>
        <row r="521">
          <cell r="C521" t="str">
            <v>R20705</v>
          </cell>
        </row>
        <row r="522">
          <cell r="C522" t="str">
            <v>R20709</v>
          </cell>
        </row>
        <row r="523">
          <cell r="C523" t="str">
            <v>R20711</v>
          </cell>
        </row>
        <row r="524">
          <cell r="C524" t="str">
            <v>R20712A</v>
          </cell>
        </row>
        <row r="525">
          <cell r="C525" t="str">
            <v>R20722</v>
          </cell>
        </row>
        <row r="526">
          <cell r="C526" t="str">
            <v>R20729</v>
          </cell>
        </row>
        <row r="527">
          <cell r="C527" t="str">
            <v>R20730</v>
          </cell>
        </row>
        <row r="528">
          <cell r="C528" t="str">
            <v>R20801</v>
          </cell>
        </row>
        <row r="529">
          <cell r="C529" t="str">
            <v>R20806</v>
          </cell>
        </row>
        <row r="530">
          <cell r="C530" t="str">
            <v>R20808</v>
          </cell>
        </row>
        <row r="531">
          <cell r="C531" t="str">
            <v>R20809</v>
          </cell>
        </row>
        <row r="532">
          <cell r="C532" t="str">
            <v>R20811</v>
          </cell>
        </row>
        <row r="533">
          <cell r="C533" t="str">
            <v>R20812.</v>
          </cell>
        </row>
        <row r="534">
          <cell r="C534" t="str">
            <v>R20815</v>
          </cell>
        </row>
        <row r="535">
          <cell r="C535" t="str">
            <v>R20819</v>
          </cell>
        </row>
        <row r="536">
          <cell r="C536" t="str">
            <v>R20822</v>
          </cell>
        </row>
        <row r="537">
          <cell r="C537" t="str">
            <v>R20823</v>
          </cell>
        </row>
        <row r="538">
          <cell r="C538" t="str">
            <v>R20826</v>
          </cell>
        </row>
        <row r="539">
          <cell r="C539" t="str">
            <v>R20827</v>
          </cell>
        </row>
        <row r="540">
          <cell r="C540" t="str">
            <v>R20829</v>
          </cell>
        </row>
        <row r="541">
          <cell r="C541" t="str">
            <v>R20830</v>
          </cell>
        </row>
        <row r="542">
          <cell r="C542" t="str">
            <v>R20905</v>
          </cell>
        </row>
        <row r="543">
          <cell r="C543" t="str">
            <v>R20908</v>
          </cell>
        </row>
        <row r="544">
          <cell r="C544" t="str">
            <v>R20911</v>
          </cell>
        </row>
        <row r="545">
          <cell r="C545" t="str">
            <v>R20912.</v>
          </cell>
        </row>
        <row r="546">
          <cell r="C546" t="str">
            <v>R20912A</v>
          </cell>
        </row>
        <row r="547">
          <cell r="C547" t="str">
            <v>R20924</v>
          </cell>
        </row>
        <row r="548">
          <cell r="C548" t="str">
            <v>R21001</v>
          </cell>
        </row>
        <row r="549">
          <cell r="C549" t="str">
            <v>R21003</v>
          </cell>
        </row>
        <row r="550">
          <cell r="C550" t="str">
            <v>R21005</v>
          </cell>
        </row>
        <row r="551">
          <cell r="C551" t="str">
            <v>R21008</v>
          </cell>
        </row>
        <row r="552">
          <cell r="C552" t="str">
            <v>R21010</v>
          </cell>
        </row>
        <row r="553">
          <cell r="C553" t="str">
            <v>R21012B</v>
          </cell>
        </row>
        <row r="554">
          <cell r="C554" t="str">
            <v>R21019</v>
          </cell>
        </row>
        <row r="555">
          <cell r="C555" t="str">
            <v>R21020</v>
          </cell>
        </row>
        <row r="556">
          <cell r="C556" t="str">
            <v>R21022</v>
          </cell>
        </row>
        <row r="557">
          <cell r="C557" t="str">
            <v>R21023</v>
          </cell>
        </row>
        <row r="558">
          <cell r="C558" t="str">
            <v>R21027</v>
          </cell>
        </row>
        <row r="559">
          <cell r="C559" t="str">
            <v>R21029</v>
          </cell>
        </row>
        <row r="560">
          <cell r="C560" t="str">
            <v>R21102</v>
          </cell>
        </row>
        <row r="561">
          <cell r="C561" t="str">
            <v>R21104</v>
          </cell>
        </row>
        <row r="562">
          <cell r="C562" t="str">
            <v>R21108</v>
          </cell>
        </row>
        <row r="563">
          <cell r="C563" t="str">
            <v>R21110</v>
          </cell>
        </row>
        <row r="564">
          <cell r="C564" t="str">
            <v>R21112.</v>
          </cell>
        </row>
        <row r="565">
          <cell r="C565" t="str">
            <v>R21120</v>
          </cell>
        </row>
        <row r="566">
          <cell r="C566" t="str">
            <v>R21122</v>
          </cell>
        </row>
        <row r="567">
          <cell r="C567" t="str">
            <v>R21130</v>
          </cell>
        </row>
        <row r="568">
          <cell r="C568" t="str">
            <v>R21203</v>
          </cell>
        </row>
        <row r="569">
          <cell r="C569" t="str">
            <v>R21204</v>
          </cell>
        </row>
        <row r="570">
          <cell r="C570" t="str">
            <v>R21205</v>
          </cell>
        </row>
        <row r="571">
          <cell r="C571" t="str">
            <v>R21209</v>
          </cell>
        </row>
        <row r="572">
          <cell r="C572" t="str">
            <v>R21211</v>
          </cell>
        </row>
        <row r="573">
          <cell r="C573" t="str">
            <v>R21220</v>
          </cell>
        </row>
        <row r="574">
          <cell r="C574" t="str">
            <v>R21224</v>
          </cell>
        </row>
        <row r="575">
          <cell r="C575" t="str">
            <v>R21228</v>
          </cell>
        </row>
        <row r="576">
          <cell r="C576" t="str">
            <v>R212A02</v>
          </cell>
        </row>
        <row r="577">
          <cell r="C577" t="str">
            <v>R212A04</v>
          </cell>
        </row>
        <row r="578">
          <cell r="C578" t="str">
            <v>R212A05</v>
          </cell>
        </row>
        <row r="579">
          <cell r="C579" t="str">
            <v>R212A06</v>
          </cell>
        </row>
        <row r="580">
          <cell r="C580" t="str">
            <v>R212A12.</v>
          </cell>
        </row>
        <row r="581">
          <cell r="C581" t="str">
            <v>R212A12A</v>
          </cell>
        </row>
        <row r="582">
          <cell r="C582" t="str">
            <v>R212A18</v>
          </cell>
        </row>
        <row r="583">
          <cell r="C583" t="str">
            <v>R212A20</v>
          </cell>
        </row>
        <row r="584">
          <cell r="C584" t="str">
            <v>R212B03</v>
          </cell>
        </row>
        <row r="585">
          <cell r="C585" t="str">
            <v>R212B06</v>
          </cell>
        </row>
        <row r="586">
          <cell r="C586" t="str">
            <v>R212B10</v>
          </cell>
        </row>
        <row r="587">
          <cell r="C587" t="str">
            <v>R212B11</v>
          </cell>
        </row>
        <row r="588">
          <cell r="C588" t="str">
            <v>R212B12A</v>
          </cell>
        </row>
        <row r="589">
          <cell r="C589" t="str">
            <v>R212B18</v>
          </cell>
        </row>
        <row r="590">
          <cell r="C590" t="str">
            <v>R212B20</v>
          </cell>
        </row>
        <row r="591">
          <cell r="C591" t="str">
            <v>R212B22</v>
          </cell>
        </row>
        <row r="592">
          <cell r="C592" t="str">
            <v>R212B24</v>
          </cell>
        </row>
        <row r="593">
          <cell r="C593" t="str">
            <v>R212B26</v>
          </cell>
        </row>
        <row r="594">
          <cell r="C594" t="str">
            <v>R21501</v>
          </cell>
        </row>
        <row r="595">
          <cell r="C595" t="str">
            <v>R21502</v>
          </cell>
        </row>
        <row r="596">
          <cell r="C596" t="str">
            <v>R21504</v>
          </cell>
        </row>
        <row r="597">
          <cell r="C597" t="str">
            <v>R21508</v>
          </cell>
        </row>
        <row r="598">
          <cell r="C598" t="str">
            <v>R21509</v>
          </cell>
        </row>
        <row r="599">
          <cell r="C599" t="str">
            <v>R21515</v>
          </cell>
        </row>
        <row r="600">
          <cell r="C600" t="str">
            <v>R21523</v>
          </cell>
        </row>
        <row r="601">
          <cell r="C601" t="str">
            <v>R21527</v>
          </cell>
        </row>
        <row r="602">
          <cell r="C602" t="str">
            <v>R21603</v>
          </cell>
        </row>
        <row r="603">
          <cell r="C603" t="str">
            <v>R21604</v>
          </cell>
        </row>
        <row r="604">
          <cell r="C604" t="str">
            <v>R21605</v>
          </cell>
        </row>
        <row r="605">
          <cell r="C605" t="str">
            <v>R21606</v>
          </cell>
        </row>
        <row r="606">
          <cell r="C606" t="str">
            <v>R21608</v>
          </cell>
        </row>
        <row r="607">
          <cell r="C607" t="str">
            <v>R21609</v>
          </cell>
        </row>
        <row r="608">
          <cell r="C608" t="str">
            <v>R21612.</v>
          </cell>
        </row>
        <row r="609">
          <cell r="C609" t="str">
            <v>R21612A</v>
          </cell>
        </row>
        <row r="610">
          <cell r="C610" t="str">
            <v>R21618</v>
          </cell>
        </row>
        <row r="611">
          <cell r="C611" t="str">
            <v>R21621</v>
          </cell>
        </row>
        <row r="612">
          <cell r="C612" t="str">
            <v>R21629</v>
          </cell>
        </row>
        <row r="613">
          <cell r="C613" t="str">
            <v>R21630</v>
          </cell>
        </row>
        <row r="614">
          <cell r="C614" t="str">
            <v>R21705</v>
          </cell>
        </row>
        <row r="615">
          <cell r="C615" t="str">
            <v>R21707</v>
          </cell>
        </row>
        <row r="616">
          <cell r="C616" t="str">
            <v>R21708</v>
          </cell>
        </row>
        <row r="617">
          <cell r="C617" t="str">
            <v>R21711</v>
          </cell>
        </row>
        <row r="618">
          <cell r="C618" t="str">
            <v>R21712.</v>
          </cell>
        </row>
        <row r="619">
          <cell r="C619" t="str">
            <v>R21712A</v>
          </cell>
        </row>
        <row r="620">
          <cell r="C620" t="str">
            <v>R21716</v>
          </cell>
        </row>
        <row r="621">
          <cell r="C621" t="str">
            <v>R21718</v>
          </cell>
        </row>
        <row r="622">
          <cell r="C622" t="str">
            <v>R21721</v>
          </cell>
        </row>
        <row r="623">
          <cell r="C623" t="str">
            <v>R21722</v>
          </cell>
        </row>
        <row r="624">
          <cell r="C624" t="str">
            <v>R21724</v>
          </cell>
        </row>
        <row r="625">
          <cell r="C625" t="str">
            <v>R21806</v>
          </cell>
        </row>
        <row r="626">
          <cell r="C626" t="str">
            <v>R21809</v>
          </cell>
        </row>
        <row r="627">
          <cell r="C627" t="str">
            <v>R21815</v>
          </cell>
        </row>
        <row r="628">
          <cell r="C628" t="str">
            <v>R21816</v>
          </cell>
        </row>
        <row r="629">
          <cell r="C629" t="str">
            <v>R21818</v>
          </cell>
        </row>
        <row r="630">
          <cell r="C630" t="str">
            <v>R21820</v>
          </cell>
        </row>
        <row r="631">
          <cell r="C631" t="str">
            <v>R21827</v>
          </cell>
        </row>
        <row r="632">
          <cell r="C632" t="str">
            <v>R21903</v>
          </cell>
        </row>
        <row r="633">
          <cell r="C633" t="str">
            <v>R21907</v>
          </cell>
        </row>
        <row r="634">
          <cell r="C634" t="str">
            <v>R21909</v>
          </cell>
        </row>
        <row r="635">
          <cell r="C635" t="str">
            <v>R21910</v>
          </cell>
        </row>
        <row r="636">
          <cell r="C636" t="str">
            <v>R21912A</v>
          </cell>
        </row>
        <row r="637">
          <cell r="C637" t="str">
            <v>R21916</v>
          </cell>
        </row>
        <row r="638">
          <cell r="C638" t="str">
            <v>R21918</v>
          </cell>
        </row>
        <row r="639">
          <cell r="C639" t="str">
            <v>R21921</v>
          </cell>
        </row>
        <row r="640">
          <cell r="C640" t="str">
            <v>R21922</v>
          </cell>
        </row>
        <row r="641">
          <cell r="C641" t="str">
            <v>R21926</v>
          </cell>
        </row>
        <row r="642">
          <cell r="C642" t="str">
            <v>R21927</v>
          </cell>
        </row>
        <row r="643">
          <cell r="C643" t="str">
            <v>R22002</v>
          </cell>
        </row>
        <row r="644">
          <cell r="C644" t="str">
            <v>R22003</v>
          </cell>
        </row>
        <row r="645">
          <cell r="C645" t="str">
            <v>R22008</v>
          </cell>
        </row>
        <row r="646">
          <cell r="C646" t="str">
            <v>R22009</v>
          </cell>
        </row>
        <row r="647">
          <cell r="C647" t="str">
            <v>R22012A</v>
          </cell>
        </row>
        <row r="648">
          <cell r="C648" t="str">
            <v>R22018</v>
          </cell>
        </row>
        <row r="649">
          <cell r="C649" t="str">
            <v>R22019</v>
          </cell>
        </row>
        <row r="650">
          <cell r="C650" t="str">
            <v>R22020</v>
          </cell>
        </row>
        <row r="651">
          <cell r="C651" t="str">
            <v>R22026</v>
          </cell>
        </row>
        <row r="652">
          <cell r="C652" t="str">
            <v>R22103</v>
          </cell>
        </row>
        <row r="653">
          <cell r="C653" t="str">
            <v>R22104</v>
          </cell>
        </row>
        <row r="654">
          <cell r="C654" t="str">
            <v>R22105</v>
          </cell>
        </row>
        <row r="655">
          <cell r="C655" t="str">
            <v>R22109</v>
          </cell>
        </row>
        <row r="656">
          <cell r="C656" t="str">
            <v>R22111</v>
          </cell>
        </row>
        <row r="657">
          <cell r="C657" t="str">
            <v>R22116</v>
          </cell>
        </row>
        <row r="658">
          <cell r="C658" t="str">
            <v>R22120</v>
          </cell>
        </row>
        <row r="659">
          <cell r="C659" t="str">
            <v>R22122</v>
          </cell>
        </row>
        <row r="660">
          <cell r="C660" t="str">
            <v>R22124A</v>
          </cell>
        </row>
        <row r="661">
          <cell r="C661" t="str">
            <v>R22127</v>
          </cell>
        </row>
        <row r="662">
          <cell r="C662" t="str">
            <v>R22129</v>
          </cell>
        </row>
        <row r="663">
          <cell r="C663" t="str">
            <v>R22208</v>
          </cell>
        </row>
        <row r="664">
          <cell r="C664" t="str">
            <v>R22209</v>
          </cell>
        </row>
        <row r="665">
          <cell r="C665" t="str">
            <v>R22210</v>
          </cell>
        </row>
        <row r="666">
          <cell r="C666" t="str">
            <v>R22212A</v>
          </cell>
        </row>
        <row r="667">
          <cell r="C667" t="str">
            <v>R22212B</v>
          </cell>
        </row>
        <row r="668">
          <cell r="C668" t="str">
            <v>R22219</v>
          </cell>
        </row>
        <row r="669">
          <cell r="C669" t="str">
            <v>R22226</v>
          </cell>
        </row>
        <row r="670">
          <cell r="C670" t="str">
            <v>R22228</v>
          </cell>
        </row>
        <row r="671">
          <cell r="C671" t="str">
            <v>R22229</v>
          </cell>
        </row>
        <row r="672">
          <cell r="C672" t="str">
            <v>R22303</v>
          </cell>
        </row>
        <row r="673">
          <cell r="C673" t="str">
            <v>R22309</v>
          </cell>
        </row>
        <row r="674">
          <cell r="C674" t="str">
            <v>R22310</v>
          </cell>
        </row>
        <row r="675">
          <cell r="C675" t="str">
            <v>R22311</v>
          </cell>
        </row>
        <row r="676">
          <cell r="C676" t="str">
            <v>R22312A</v>
          </cell>
        </row>
        <row r="677">
          <cell r="C677" t="str">
            <v>R22321</v>
          </cell>
        </row>
        <row r="678">
          <cell r="C678" t="str">
            <v>R22324</v>
          </cell>
        </row>
        <row r="679">
          <cell r="C679" t="str">
            <v>R22326</v>
          </cell>
        </row>
        <row r="680">
          <cell r="C680" t="str">
            <v>R22327</v>
          </cell>
        </row>
        <row r="681">
          <cell r="C681" t="str">
            <v>R22401</v>
          </cell>
        </row>
        <row r="682">
          <cell r="C682" t="str">
            <v>R22405</v>
          </cell>
        </row>
        <row r="683">
          <cell r="C683" t="str">
            <v>R22406</v>
          </cell>
        </row>
        <row r="684">
          <cell r="C684" t="str">
            <v>R22407</v>
          </cell>
        </row>
        <row r="685">
          <cell r="C685" t="str">
            <v>R22412A</v>
          </cell>
        </row>
        <row r="686">
          <cell r="C686" t="str">
            <v>R22421</v>
          </cell>
        </row>
        <row r="687">
          <cell r="C687" t="str">
            <v>R22424</v>
          </cell>
        </row>
        <row r="688">
          <cell r="C688" t="str">
            <v>R22429</v>
          </cell>
        </row>
        <row r="689">
          <cell r="C689" t="str">
            <v>R22430</v>
          </cell>
        </row>
        <row r="690">
          <cell r="C690" t="str">
            <v>R22501</v>
          </cell>
        </row>
        <row r="691">
          <cell r="C691" t="str">
            <v>R22511</v>
          </cell>
        </row>
        <row r="692">
          <cell r="C692" t="str">
            <v>R22512.</v>
          </cell>
        </row>
        <row r="693">
          <cell r="C693" t="str">
            <v>R22515</v>
          </cell>
        </row>
        <row r="694">
          <cell r="C694" t="str">
            <v>R22519</v>
          </cell>
        </row>
        <row r="695">
          <cell r="C695" t="str">
            <v>R22520</v>
          </cell>
        </row>
        <row r="696">
          <cell r="C696" t="str">
            <v>R22526</v>
          </cell>
        </row>
        <row r="697">
          <cell r="C697" t="str">
            <v>R22601</v>
          </cell>
        </row>
        <row r="698">
          <cell r="C698" t="str">
            <v>R22602</v>
          </cell>
        </row>
        <row r="699">
          <cell r="C699" t="str">
            <v>R22605</v>
          </cell>
        </row>
        <row r="700">
          <cell r="C700" t="str">
            <v>R22606</v>
          </cell>
        </row>
        <row r="701">
          <cell r="C701" t="str">
            <v>R22608</v>
          </cell>
        </row>
        <row r="702">
          <cell r="C702" t="str">
            <v>R22609</v>
          </cell>
        </row>
        <row r="703">
          <cell r="C703" t="str">
            <v>R22612.</v>
          </cell>
        </row>
        <row r="704">
          <cell r="C704" t="str">
            <v>R22612B</v>
          </cell>
        </row>
        <row r="705">
          <cell r="C705" t="str">
            <v>R22615</v>
          </cell>
        </row>
        <row r="706">
          <cell r="C706" t="str">
            <v>R22620</v>
          </cell>
        </row>
        <row r="707">
          <cell r="C707" t="str">
            <v>R22702</v>
          </cell>
        </row>
        <row r="708">
          <cell r="C708" t="str">
            <v>R22710</v>
          </cell>
        </row>
        <row r="709">
          <cell r="C709" t="str">
            <v>R22718</v>
          </cell>
        </row>
        <row r="710">
          <cell r="C710" t="str">
            <v>R22724</v>
          </cell>
        </row>
        <row r="711">
          <cell r="C711" t="str">
            <v>R22726</v>
          </cell>
        </row>
        <row r="712">
          <cell r="C712" t="str">
            <v>R22812.</v>
          </cell>
        </row>
        <row r="713">
          <cell r="C713" t="str">
            <v>R22812A</v>
          </cell>
        </row>
        <row r="714">
          <cell r="C714" t="str">
            <v>R22816</v>
          </cell>
        </row>
        <row r="715">
          <cell r="C715" t="str">
            <v>R22822</v>
          </cell>
        </row>
        <row r="716">
          <cell r="C716" t="str">
            <v>R22824</v>
          </cell>
        </row>
        <row r="717">
          <cell r="C717" t="str">
            <v>R22828</v>
          </cell>
        </row>
        <row r="718">
          <cell r="C718" t="str">
            <v>R22829</v>
          </cell>
        </row>
        <row r="719">
          <cell r="C719" t="str">
            <v>R22903</v>
          </cell>
        </row>
        <row r="720">
          <cell r="C720" t="str">
            <v>R22905</v>
          </cell>
        </row>
        <row r="721">
          <cell r="C721" t="str">
            <v>R22909</v>
          </cell>
        </row>
        <row r="722">
          <cell r="C722" t="str">
            <v>R22918</v>
          </cell>
        </row>
        <row r="723">
          <cell r="C723" t="str">
            <v>R23110</v>
          </cell>
        </row>
        <row r="724">
          <cell r="C724" t="str">
            <v>R23116</v>
          </cell>
        </row>
        <row r="725">
          <cell r="C725" t="str">
            <v>R23120</v>
          </cell>
        </row>
        <row r="726">
          <cell r="C726" t="str">
            <v>R23207</v>
          </cell>
        </row>
        <row r="727">
          <cell r="C727" t="str">
            <v>R23209</v>
          </cell>
        </row>
        <row r="728">
          <cell r="C728" t="str">
            <v>R23212A</v>
          </cell>
        </row>
        <row r="729">
          <cell r="C729" t="str">
            <v>R23227B</v>
          </cell>
        </row>
        <row r="730">
          <cell r="C730" t="str">
            <v>R23310</v>
          </cell>
        </row>
        <row r="731">
          <cell r="C731" t="str">
            <v>R23311</v>
          </cell>
        </row>
        <row r="732">
          <cell r="C732" t="str">
            <v>R23312.</v>
          </cell>
        </row>
        <row r="733">
          <cell r="C733" t="str">
            <v>R23312A</v>
          </cell>
        </row>
        <row r="734">
          <cell r="C734" t="str">
            <v>R23316</v>
          </cell>
        </row>
        <row r="735">
          <cell r="C735" t="str">
            <v>R23412A</v>
          </cell>
        </row>
        <row r="736">
          <cell r="C736" t="str">
            <v>R41612B</v>
          </cell>
        </row>
        <row r="737">
          <cell r="C737" t="str">
            <v>R20405</v>
          </cell>
        </row>
        <row r="738">
          <cell r="C738" t="str">
            <v>R212B12.</v>
          </cell>
        </row>
        <row r="739">
          <cell r="C739" t="str">
            <v>R21624</v>
          </cell>
        </row>
        <row r="740">
          <cell r="C740" t="str">
            <v>R21904</v>
          </cell>
        </row>
        <row r="741">
          <cell r="C741" t="str">
            <v>R22607</v>
          </cell>
        </row>
        <row r="742">
          <cell r="C742" t="str">
            <v>R22611</v>
          </cell>
        </row>
        <row r="743">
          <cell r="C743" t="str">
            <v>R22707</v>
          </cell>
        </row>
      </sheetData>
      <sheetData sheetId="7"/>
      <sheetData sheetId="8"/>
      <sheetData sheetId="9"/>
      <sheetData sheetId="10"/>
      <sheetData sheetId="11" refreshError="1"/>
      <sheetData sheetId="12">
        <row r="8">
          <cell r="C8" t="str">
            <v>R10601</v>
          </cell>
        </row>
      </sheetData>
      <sheetData sheetId="13">
        <row r="8">
          <cell r="C8" t="str">
            <v>R10601</v>
          </cell>
        </row>
      </sheetData>
      <sheetData sheetId="14">
        <row r="8">
          <cell r="C8" t="str">
            <v>R10601</v>
          </cell>
        </row>
      </sheetData>
      <sheetData sheetId="15">
        <row r="8">
          <cell r="C8" t="str">
            <v>R10601</v>
          </cell>
        </row>
      </sheetData>
      <sheetData sheetId="16">
        <row r="8">
          <cell r="C8" t="str">
            <v>R10601</v>
          </cell>
        </row>
      </sheetData>
      <sheetData sheetId="17">
        <row r="8">
          <cell r="C8" t="str">
            <v>R10601</v>
          </cell>
        </row>
      </sheetData>
      <sheetData sheetId="18">
        <row r="8">
          <cell r="C8" t="str">
            <v>R10601</v>
          </cell>
        </row>
      </sheetData>
      <sheetData sheetId="19">
        <row r="8">
          <cell r="C8" t="str">
            <v>R10601</v>
          </cell>
        </row>
      </sheetData>
      <sheetData sheetId="20">
        <row r="8">
          <cell r="C8" t="str">
            <v>R10601</v>
          </cell>
        </row>
      </sheetData>
      <sheetData sheetId="21">
        <row r="8">
          <cell r="C8" t="str">
            <v>R10601</v>
          </cell>
        </row>
      </sheetData>
      <sheetData sheetId="22">
        <row r="8">
          <cell r="C8" t="str">
            <v>R10601</v>
          </cell>
        </row>
      </sheetData>
      <sheetData sheetId="23">
        <row r="8">
          <cell r="C8" t="str">
            <v>R10601</v>
          </cell>
        </row>
      </sheetData>
      <sheetData sheetId="24">
        <row r="8">
          <cell r="C8" t="str">
            <v>R10601</v>
          </cell>
        </row>
      </sheetData>
      <sheetData sheetId="25">
        <row r="8">
          <cell r="C8" t="str">
            <v>R10601</v>
          </cell>
        </row>
      </sheetData>
      <sheetData sheetId="26">
        <row r="8">
          <cell r="C8" t="str">
            <v>R10601</v>
          </cell>
        </row>
      </sheetData>
      <sheetData sheetId="27">
        <row r="8">
          <cell r="C8" t="str">
            <v>R10601</v>
          </cell>
        </row>
      </sheetData>
      <sheetData sheetId="28">
        <row r="8">
          <cell r="C8" t="str">
            <v>R10601</v>
          </cell>
        </row>
      </sheetData>
      <sheetData sheetId="29">
        <row r="8">
          <cell r="C8" t="str">
            <v>R10601</v>
          </cell>
        </row>
      </sheetData>
      <sheetData sheetId="30">
        <row r="8">
          <cell r="C8" t="str">
            <v>R10601</v>
          </cell>
        </row>
      </sheetData>
      <sheetData sheetId="31">
        <row r="8">
          <cell r="C8" t="str">
            <v>R10601</v>
          </cell>
        </row>
      </sheetData>
      <sheetData sheetId="32">
        <row r="8">
          <cell r="C8" t="str">
            <v>R10601</v>
          </cell>
        </row>
      </sheetData>
      <sheetData sheetId="33">
        <row r="8">
          <cell r="C8" t="str">
            <v>R10601</v>
          </cell>
        </row>
      </sheetData>
      <sheetData sheetId="34">
        <row r="8">
          <cell r="C8" t="str">
            <v>R10601</v>
          </cell>
        </row>
      </sheetData>
      <sheetData sheetId="35">
        <row r="8">
          <cell r="C8" t="str">
            <v>R10601</v>
          </cell>
        </row>
      </sheetData>
      <sheetData sheetId="36">
        <row r="8">
          <cell r="C8" t="str">
            <v>R10601</v>
          </cell>
        </row>
      </sheetData>
      <sheetData sheetId="37">
        <row r="8">
          <cell r="C8" t="str">
            <v>R10601</v>
          </cell>
        </row>
      </sheetData>
      <sheetData sheetId="38">
        <row r="8">
          <cell r="C8" t="str">
            <v>R10601</v>
          </cell>
        </row>
      </sheetData>
      <sheetData sheetId="39">
        <row r="8">
          <cell r="C8" t="str">
            <v>R10601</v>
          </cell>
        </row>
      </sheetData>
      <sheetData sheetId="40">
        <row r="8">
          <cell r="C8" t="str">
            <v>R10601</v>
          </cell>
        </row>
      </sheetData>
      <sheetData sheetId="41">
        <row r="8">
          <cell r="C8" t="str">
            <v>R10601</v>
          </cell>
        </row>
      </sheetData>
      <sheetData sheetId="42">
        <row r="8">
          <cell r="C8" t="str">
            <v>R10601</v>
          </cell>
        </row>
      </sheetData>
      <sheetData sheetId="43">
        <row r="8">
          <cell r="C8" t="str">
            <v>R10601</v>
          </cell>
        </row>
      </sheetData>
      <sheetData sheetId="44">
        <row r="8">
          <cell r="C8" t="str">
            <v>R10601</v>
          </cell>
        </row>
      </sheetData>
      <sheetData sheetId="45">
        <row r="8">
          <cell r="C8" t="str">
            <v>R10601</v>
          </cell>
        </row>
      </sheetData>
      <sheetData sheetId="46">
        <row r="8">
          <cell r="C8" t="str">
            <v>R10601</v>
          </cell>
        </row>
      </sheetData>
      <sheetData sheetId="47">
        <row r="8">
          <cell r="C8" t="str">
            <v>R10601</v>
          </cell>
        </row>
      </sheetData>
      <sheetData sheetId="48">
        <row r="8">
          <cell r="C8" t="str">
            <v>R10601</v>
          </cell>
        </row>
      </sheetData>
      <sheetData sheetId="49">
        <row r="8">
          <cell r="C8" t="str">
            <v>R10601</v>
          </cell>
        </row>
      </sheetData>
      <sheetData sheetId="50">
        <row r="8">
          <cell r="C8" t="str">
            <v>R10601</v>
          </cell>
        </row>
      </sheetData>
      <sheetData sheetId="51">
        <row r="8">
          <cell r="C8" t="str">
            <v>R10601</v>
          </cell>
        </row>
      </sheetData>
      <sheetData sheetId="52">
        <row r="8">
          <cell r="C8" t="str">
            <v>R10601</v>
          </cell>
        </row>
      </sheetData>
      <sheetData sheetId="53">
        <row r="8">
          <cell r="C8" t="str">
            <v>R10601</v>
          </cell>
        </row>
      </sheetData>
      <sheetData sheetId="54">
        <row r="8">
          <cell r="C8" t="str">
            <v>R10601</v>
          </cell>
        </row>
      </sheetData>
      <sheetData sheetId="55">
        <row r="8">
          <cell r="C8" t="str">
            <v>R10601</v>
          </cell>
        </row>
      </sheetData>
      <sheetData sheetId="56">
        <row r="8">
          <cell r="C8" t="str">
            <v>R10601</v>
          </cell>
        </row>
      </sheetData>
      <sheetData sheetId="57">
        <row r="8">
          <cell r="C8" t="str">
            <v>R10601</v>
          </cell>
        </row>
      </sheetData>
      <sheetData sheetId="58">
        <row r="8">
          <cell r="C8" t="str">
            <v>R10601</v>
          </cell>
        </row>
      </sheetData>
      <sheetData sheetId="59">
        <row r="8">
          <cell r="C8" t="str">
            <v>R10601</v>
          </cell>
        </row>
      </sheetData>
      <sheetData sheetId="60">
        <row r="8">
          <cell r="C8" t="str">
            <v>R10601</v>
          </cell>
        </row>
      </sheetData>
      <sheetData sheetId="61">
        <row r="8">
          <cell r="C8" t="str">
            <v>R10601</v>
          </cell>
        </row>
      </sheetData>
      <sheetData sheetId="62">
        <row r="8">
          <cell r="C8" t="str">
            <v>R10601</v>
          </cell>
        </row>
      </sheetData>
      <sheetData sheetId="63">
        <row r="8">
          <cell r="C8" t="str">
            <v>R10601</v>
          </cell>
        </row>
      </sheetData>
      <sheetData sheetId="64">
        <row r="8">
          <cell r="C8" t="str">
            <v>R10601</v>
          </cell>
        </row>
      </sheetData>
      <sheetData sheetId="65">
        <row r="8">
          <cell r="C8" t="str">
            <v>R10601</v>
          </cell>
        </row>
      </sheetData>
      <sheetData sheetId="66">
        <row r="8">
          <cell r="C8" t="str">
            <v>R10601</v>
          </cell>
        </row>
      </sheetData>
      <sheetData sheetId="67">
        <row r="8">
          <cell r="C8" t="str">
            <v>R10601</v>
          </cell>
        </row>
      </sheetData>
      <sheetData sheetId="68">
        <row r="8">
          <cell r="C8" t="str">
            <v>R10601</v>
          </cell>
        </row>
      </sheetData>
      <sheetData sheetId="69">
        <row r="8">
          <cell r="C8" t="str">
            <v>R10601</v>
          </cell>
        </row>
      </sheetData>
      <sheetData sheetId="70">
        <row r="8">
          <cell r="C8" t="str">
            <v>R10601</v>
          </cell>
        </row>
      </sheetData>
      <sheetData sheetId="71">
        <row r="8">
          <cell r="C8" t="str">
            <v>R10601</v>
          </cell>
        </row>
      </sheetData>
      <sheetData sheetId="72">
        <row r="8">
          <cell r="C8" t="str">
            <v>R10601</v>
          </cell>
        </row>
      </sheetData>
      <sheetData sheetId="73">
        <row r="8">
          <cell r="C8" t="str">
            <v>R10601</v>
          </cell>
        </row>
      </sheetData>
      <sheetData sheetId="74">
        <row r="8">
          <cell r="C8" t="str">
            <v>R10601</v>
          </cell>
        </row>
      </sheetData>
      <sheetData sheetId="75">
        <row r="8">
          <cell r="C8" t="str">
            <v>R10601</v>
          </cell>
        </row>
      </sheetData>
      <sheetData sheetId="76">
        <row r="8">
          <cell r="C8" t="str">
            <v>R10601</v>
          </cell>
        </row>
      </sheetData>
      <sheetData sheetId="77">
        <row r="8">
          <cell r="C8" t="str">
            <v>R10601</v>
          </cell>
        </row>
      </sheetData>
      <sheetData sheetId="78">
        <row r="8">
          <cell r="C8" t="str">
            <v>R10601</v>
          </cell>
        </row>
      </sheetData>
      <sheetData sheetId="79">
        <row r="8">
          <cell r="C8" t="str">
            <v>R10601</v>
          </cell>
        </row>
      </sheetData>
      <sheetData sheetId="80">
        <row r="8">
          <cell r="C8" t="str">
            <v>R10601</v>
          </cell>
        </row>
      </sheetData>
      <sheetData sheetId="81">
        <row r="8">
          <cell r="C8" t="str">
            <v>R10601</v>
          </cell>
        </row>
      </sheetData>
      <sheetData sheetId="82">
        <row r="8">
          <cell r="C8" t="str">
            <v>R10601</v>
          </cell>
        </row>
      </sheetData>
      <sheetData sheetId="83">
        <row r="8">
          <cell r="C8" t="str">
            <v>R10601</v>
          </cell>
        </row>
      </sheetData>
      <sheetData sheetId="84">
        <row r="8">
          <cell r="C8" t="str">
            <v>R10601</v>
          </cell>
        </row>
      </sheetData>
      <sheetData sheetId="85">
        <row r="8">
          <cell r="C8" t="str">
            <v>R10601</v>
          </cell>
        </row>
      </sheetData>
      <sheetData sheetId="86">
        <row r="8">
          <cell r="C8" t="str">
            <v>R10601</v>
          </cell>
        </row>
      </sheetData>
      <sheetData sheetId="87">
        <row r="8">
          <cell r="C8" t="str">
            <v>R10601</v>
          </cell>
        </row>
      </sheetData>
      <sheetData sheetId="88">
        <row r="8">
          <cell r="C8" t="str">
            <v>R10601</v>
          </cell>
        </row>
      </sheetData>
      <sheetData sheetId="89">
        <row r="8">
          <cell r="C8" t="str">
            <v>R10601</v>
          </cell>
        </row>
      </sheetData>
      <sheetData sheetId="90">
        <row r="8">
          <cell r="C8" t="str">
            <v>R10601</v>
          </cell>
        </row>
      </sheetData>
      <sheetData sheetId="91">
        <row r="8">
          <cell r="C8" t="str">
            <v>R10601</v>
          </cell>
        </row>
      </sheetData>
      <sheetData sheetId="92">
        <row r="8">
          <cell r="C8" t="str">
            <v>R10601</v>
          </cell>
        </row>
      </sheetData>
      <sheetData sheetId="93">
        <row r="8">
          <cell r="C8" t="str">
            <v>R10601</v>
          </cell>
        </row>
      </sheetData>
      <sheetData sheetId="94">
        <row r="8">
          <cell r="C8" t="str">
            <v>R10601</v>
          </cell>
        </row>
      </sheetData>
      <sheetData sheetId="95">
        <row r="8">
          <cell r="C8" t="str">
            <v>R10601</v>
          </cell>
        </row>
      </sheetData>
      <sheetData sheetId="96">
        <row r="8">
          <cell r="C8" t="str">
            <v>R10601</v>
          </cell>
        </row>
      </sheetData>
      <sheetData sheetId="97">
        <row r="8">
          <cell r="C8" t="str">
            <v>R10601</v>
          </cell>
        </row>
      </sheetData>
      <sheetData sheetId="98">
        <row r="8">
          <cell r="C8" t="str">
            <v>R10601</v>
          </cell>
        </row>
      </sheetData>
      <sheetData sheetId="99">
        <row r="8">
          <cell r="C8" t="str">
            <v>R10601</v>
          </cell>
        </row>
      </sheetData>
      <sheetData sheetId="100">
        <row r="8">
          <cell r="C8" t="str">
            <v>R10601</v>
          </cell>
        </row>
      </sheetData>
      <sheetData sheetId="101">
        <row r="8">
          <cell r="C8" t="str">
            <v>R10601</v>
          </cell>
        </row>
      </sheetData>
      <sheetData sheetId="102">
        <row r="8">
          <cell r="C8" t="str">
            <v>R10601</v>
          </cell>
        </row>
      </sheetData>
      <sheetData sheetId="103">
        <row r="8">
          <cell r="C8" t="str">
            <v>R10601</v>
          </cell>
        </row>
      </sheetData>
      <sheetData sheetId="104">
        <row r="8">
          <cell r="C8" t="str">
            <v>R10601</v>
          </cell>
        </row>
      </sheetData>
      <sheetData sheetId="105">
        <row r="8">
          <cell r="C8" t="str">
            <v>R10601</v>
          </cell>
        </row>
      </sheetData>
      <sheetData sheetId="106">
        <row r="8">
          <cell r="C8" t="str">
            <v>R10601</v>
          </cell>
        </row>
      </sheetData>
      <sheetData sheetId="107">
        <row r="8">
          <cell r="C8" t="str">
            <v>R10601</v>
          </cell>
        </row>
      </sheetData>
      <sheetData sheetId="108">
        <row r="8">
          <cell r="C8" t="str">
            <v>R10601</v>
          </cell>
        </row>
      </sheetData>
      <sheetData sheetId="109">
        <row r="8">
          <cell r="C8" t="str">
            <v>R10601</v>
          </cell>
        </row>
      </sheetData>
      <sheetData sheetId="110">
        <row r="8">
          <cell r="C8" t="str">
            <v>R10601</v>
          </cell>
        </row>
      </sheetData>
      <sheetData sheetId="111">
        <row r="8">
          <cell r="C8" t="str">
            <v>R10601</v>
          </cell>
        </row>
      </sheetData>
      <sheetData sheetId="112">
        <row r="8">
          <cell r="C8" t="str">
            <v>R10601</v>
          </cell>
        </row>
      </sheetData>
      <sheetData sheetId="113">
        <row r="8">
          <cell r="C8" t="str">
            <v>R10601</v>
          </cell>
        </row>
      </sheetData>
      <sheetData sheetId="114">
        <row r="8">
          <cell r="C8" t="str">
            <v>R10601</v>
          </cell>
        </row>
      </sheetData>
      <sheetData sheetId="115">
        <row r="8">
          <cell r="C8" t="str">
            <v>R10601</v>
          </cell>
        </row>
      </sheetData>
      <sheetData sheetId="116">
        <row r="8">
          <cell r="C8" t="str">
            <v>R10601</v>
          </cell>
        </row>
      </sheetData>
      <sheetData sheetId="117">
        <row r="8">
          <cell r="C8" t="str">
            <v>R10601</v>
          </cell>
        </row>
      </sheetData>
      <sheetData sheetId="118">
        <row r="8">
          <cell r="C8" t="str">
            <v>R10601</v>
          </cell>
        </row>
      </sheetData>
      <sheetData sheetId="119">
        <row r="8">
          <cell r="C8" t="str">
            <v>R10601</v>
          </cell>
        </row>
      </sheetData>
      <sheetData sheetId="120">
        <row r="8">
          <cell r="C8" t="str">
            <v>R10601</v>
          </cell>
        </row>
      </sheetData>
      <sheetData sheetId="121">
        <row r="8">
          <cell r="C8" t="str">
            <v>R10601</v>
          </cell>
        </row>
      </sheetData>
      <sheetData sheetId="122">
        <row r="8">
          <cell r="C8" t="str">
            <v>R10601</v>
          </cell>
        </row>
      </sheetData>
      <sheetData sheetId="123">
        <row r="8">
          <cell r="C8" t="str">
            <v>R10601</v>
          </cell>
        </row>
      </sheetData>
      <sheetData sheetId="124">
        <row r="8">
          <cell r="C8" t="str">
            <v>R10601</v>
          </cell>
        </row>
      </sheetData>
      <sheetData sheetId="125">
        <row r="8">
          <cell r="C8" t="str">
            <v>R10601</v>
          </cell>
        </row>
      </sheetData>
      <sheetData sheetId="126">
        <row r="8">
          <cell r="C8" t="str">
            <v>R10601</v>
          </cell>
        </row>
      </sheetData>
      <sheetData sheetId="127">
        <row r="8">
          <cell r="C8" t="str">
            <v>R10601</v>
          </cell>
        </row>
      </sheetData>
      <sheetData sheetId="128">
        <row r="8">
          <cell r="C8" t="str">
            <v>R10601</v>
          </cell>
        </row>
      </sheetData>
      <sheetData sheetId="129">
        <row r="8">
          <cell r="C8" t="str">
            <v>R10601</v>
          </cell>
        </row>
      </sheetData>
      <sheetData sheetId="130">
        <row r="8">
          <cell r="C8" t="str">
            <v>R10601</v>
          </cell>
        </row>
      </sheetData>
      <sheetData sheetId="131">
        <row r="8">
          <cell r="C8" t="str">
            <v>R10601</v>
          </cell>
        </row>
      </sheetData>
      <sheetData sheetId="132">
        <row r="8">
          <cell r="C8" t="str">
            <v>R10601</v>
          </cell>
        </row>
      </sheetData>
      <sheetData sheetId="133">
        <row r="8">
          <cell r="C8" t="str">
            <v>R10601</v>
          </cell>
        </row>
      </sheetData>
      <sheetData sheetId="134">
        <row r="8">
          <cell r="C8" t="str">
            <v>R10601</v>
          </cell>
        </row>
      </sheetData>
      <sheetData sheetId="135">
        <row r="8">
          <cell r="C8" t="str">
            <v>R10601</v>
          </cell>
        </row>
      </sheetData>
      <sheetData sheetId="136">
        <row r="8">
          <cell r="C8" t="str">
            <v>R10601</v>
          </cell>
        </row>
      </sheetData>
      <sheetData sheetId="137">
        <row r="8">
          <cell r="C8" t="str">
            <v>R10601</v>
          </cell>
        </row>
      </sheetData>
      <sheetData sheetId="138">
        <row r="8">
          <cell r="C8" t="str">
            <v>R10601</v>
          </cell>
        </row>
      </sheetData>
      <sheetData sheetId="139">
        <row r="8">
          <cell r="C8" t="str">
            <v>R10601</v>
          </cell>
        </row>
      </sheetData>
      <sheetData sheetId="140">
        <row r="8">
          <cell r="C8" t="str">
            <v>R10601</v>
          </cell>
        </row>
      </sheetData>
      <sheetData sheetId="141">
        <row r="8">
          <cell r="C8" t="str">
            <v>R10601</v>
          </cell>
        </row>
      </sheetData>
      <sheetData sheetId="142">
        <row r="8">
          <cell r="C8" t="str">
            <v>R10601</v>
          </cell>
        </row>
      </sheetData>
      <sheetData sheetId="143">
        <row r="8">
          <cell r="C8" t="str">
            <v>R10601</v>
          </cell>
        </row>
      </sheetData>
      <sheetData sheetId="144">
        <row r="8">
          <cell r="C8" t="str">
            <v>R10601</v>
          </cell>
        </row>
      </sheetData>
      <sheetData sheetId="145">
        <row r="8">
          <cell r="C8" t="str">
            <v>R10601</v>
          </cell>
        </row>
      </sheetData>
      <sheetData sheetId="146">
        <row r="8">
          <cell r="C8" t="str">
            <v>R10601</v>
          </cell>
        </row>
      </sheetData>
      <sheetData sheetId="147">
        <row r="8">
          <cell r="C8" t="str">
            <v>R10601</v>
          </cell>
        </row>
      </sheetData>
      <sheetData sheetId="148">
        <row r="8">
          <cell r="C8" t="str">
            <v>R10601</v>
          </cell>
        </row>
      </sheetData>
      <sheetData sheetId="149">
        <row r="8">
          <cell r="C8" t="str">
            <v>R10601</v>
          </cell>
        </row>
      </sheetData>
      <sheetData sheetId="150">
        <row r="8">
          <cell r="C8" t="str">
            <v>R10601</v>
          </cell>
        </row>
      </sheetData>
      <sheetData sheetId="151">
        <row r="8">
          <cell r="C8" t="str">
            <v>R10601</v>
          </cell>
        </row>
      </sheetData>
      <sheetData sheetId="152">
        <row r="8">
          <cell r="C8" t="str">
            <v>R10601</v>
          </cell>
        </row>
      </sheetData>
      <sheetData sheetId="153">
        <row r="8">
          <cell r="C8" t="str">
            <v>R10601</v>
          </cell>
        </row>
      </sheetData>
      <sheetData sheetId="154">
        <row r="8">
          <cell r="C8" t="str">
            <v>R10601</v>
          </cell>
        </row>
      </sheetData>
      <sheetData sheetId="155">
        <row r="8">
          <cell r="C8" t="str">
            <v>R10601</v>
          </cell>
        </row>
      </sheetData>
      <sheetData sheetId="156">
        <row r="8">
          <cell r="C8" t="str">
            <v>R10601</v>
          </cell>
        </row>
      </sheetData>
      <sheetData sheetId="157">
        <row r="8">
          <cell r="C8" t="str">
            <v>R10601</v>
          </cell>
        </row>
      </sheetData>
      <sheetData sheetId="158">
        <row r="8">
          <cell r="C8" t="str">
            <v>R10601</v>
          </cell>
        </row>
      </sheetData>
      <sheetData sheetId="159">
        <row r="8">
          <cell r="C8" t="str">
            <v>R10601</v>
          </cell>
        </row>
      </sheetData>
      <sheetData sheetId="160">
        <row r="8">
          <cell r="C8" t="str">
            <v>R10601</v>
          </cell>
        </row>
      </sheetData>
      <sheetData sheetId="161">
        <row r="8">
          <cell r="C8" t="str">
            <v>R10601</v>
          </cell>
        </row>
      </sheetData>
      <sheetData sheetId="162">
        <row r="8">
          <cell r="C8" t="str">
            <v>R10601</v>
          </cell>
        </row>
      </sheetData>
      <sheetData sheetId="163">
        <row r="8">
          <cell r="C8" t="str">
            <v>R10601</v>
          </cell>
        </row>
      </sheetData>
      <sheetData sheetId="164">
        <row r="8">
          <cell r="C8" t="str">
            <v>R10601</v>
          </cell>
        </row>
      </sheetData>
      <sheetData sheetId="165">
        <row r="8">
          <cell r="C8" t="str">
            <v>R10601</v>
          </cell>
        </row>
      </sheetData>
      <sheetData sheetId="166">
        <row r="8">
          <cell r="C8" t="str">
            <v>R10601</v>
          </cell>
        </row>
      </sheetData>
      <sheetData sheetId="167">
        <row r="8">
          <cell r="C8" t="str">
            <v>R10601</v>
          </cell>
        </row>
      </sheetData>
      <sheetData sheetId="168">
        <row r="8">
          <cell r="C8" t="str">
            <v>R10601</v>
          </cell>
        </row>
      </sheetData>
      <sheetData sheetId="169">
        <row r="8">
          <cell r="C8" t="str">
            <v>R10601</v>
          </cell>
        </row>
      </sheetData>
      <sheetData sheetId="170">
        <row r="8">
          <cell r="C8" t="str">
            <v>R10601</v>
          </cell>
        </row>
      </sheetData>
      <sheetData sheetId="171">
        <row r="8">
          <cell r="C8" t="str">
            <v>R10601</v>
          </cell>
        </row>
      </sheetData>
      <sheetData sheetId="172">
        <row r="8">
          <cell r="C8" t="str">
            <v>R10601</v>
          </cell>
        </row>
      </sheetData>
      <sheetData sheetId="173">
        <row r="8">
          <cell r="C8" t="str">
            <v>R10601</v>
          </cell>
        </row>
      </sheetData>
      <sheetData sheetId="174">
        <row r="8">
          <cell r="C8" t="str">
            <v>R10601</v>
          </cell>
        </row>
      </sheetData>
      <sheetData sheetId="175">
        <row r="8">
          <cell r="C8" t="str">
            <v>R10601</v>
          </cell>
        </row>
      </sheetData>
      <sheetData sheetId="176">
        <row r="8">
          <cell r="C8" t="str">
            <v>R10601</v>
          </cell>
        </row>
      </sheetData>
      <sheetData sheetId="177">
        <row r="8">
          <cell r="C8" t="str">
            <v>R10601</v>
          </cell>
        </row>
      </sheetData>
      <sheetData sheetId="178">
        <row r="8">
          <cell r="C8" t="str">
            <v>R10601</v>
          </cell>
        </row>
      </sheetData>
      <sheetData sheetId="179">
        <row r="8">
          <cell r="C8" t="str">
            <v>R10601</v>
          </cell>
        </row>
      </sheetData>
      <sheetData sheetId="180">
        <row r="8">
          <cell r="C8" t="str">
            <v>R10601</v>
          </cell>
        </row>
      </sheetData>
      <sheetData sheetId="181">
        <row r="8">
          <cell r="C8" t="str">
            <v>R10601</v>
          </cell>
        </row>
      </sheetData>
      <sheetData sheetId="182">
        <row r="8">
          <cell r="C8" t="str">
            <v>R10601</v>
          </cell>
        </row>
      </sheetData>
      <sheetData sheetId="183">
        <row r="8">
          <cell r="C8" t="str">
            <v>R10601</v>
          </cell>
        </row>
      </sheetData>
      <sheetData sheetId="184">
        <row r="8">
          <cell r="C8" t="str">
            <v>R10601</v>
          </cell>
        </row>
      </sheetData>
      <sheetData sheetId="185">
        <row r="8">
          <cell r="C8" t="str">
            <v>R10601</v>
          </cell>
        </row>
      </sheetData>
      <sheetData sheetId="186">
        <row r="8">
          <cell r="C8" t="str">
            <v>R10601</v>
          </cell>
        </row>
      </sheetData>
      <sheetData sheetId="187">
        <row r="8">
          <cell r="C8" t="str">
            <v>R10601</v>
          </cell>
        </row>
      </sheetData>
      <sheetData sheetId="188">
        <row r="8">
          <cell r="C8" t="str">
            <v>R10601</v>
          </cell>
        </row>
      </sheetData>
      <sheetData sheetId="189">
        <row r="8">
          <cell r="C8" t="str">
            <v>R10601</v>
          </cell>
        </row>
      </sheetData>
      <sheetData sheetId="190">
        <row r="8">
          <cell r="C8" t="str">
            <v>R10601</v>
          </cell>
        </row>
      </sheetData>
      <sheetData sheetId="191">
        <row r="8">
          <cell r="C8" t="str">
            <v>R10601</v>
          </cell>
        </row>
      </sheetData>
      <sheetData sheetId="192">
        <row r="8">
          <cell r="C8" t="str">
            <v>R10601</v>
          </cell>
        </row>
      </sheetData>
      <sheetData sheetId="193">
        <row r="8">
          <cell r="C8" t="str">
            <v>R10601</v>
          </cell>
        </row>
      </sheetData>
      <sheetData sheetId="194">
        <row r="8">
          <cell r="C8" t="str">
            <v>R10601</v>
          </cell>
        </row>
      </sheetData>
      <sheetData sheetId="195">
        <row r="8">
          <cell r="C8" t="str">
            <v>R10601</v>
          </cell>
        </row>
      </sheetData>
      <sheetData sheetId="196">
        <row r="8">
          <cell r="C8" t="str">
            <v>R10601</v>
          </cell>
        </row>
      </sheetData>
      <sheetData sheetId="197">
        <row r="8">
          <cell r="C8" t="str">
            <v>R10601</v>
          </cell>
        </row>
      </sheetData>
      <sheetData sheetId="198">
        <row r="8">
          <cell r="C8" t="str">
            <v>R10601</v>
          </cell>
        </row>
      </sheetData>
      <sheetData sheetId="199">
        <row r="8">
          <cell r="C8" t="str">
            <v>R10601</v>
          </cell>
        </row>
      </sheetData>
      <sheetData sheetId="200">
        <row r="8">
          <cell r="C8" t="str">
            <v>R10601</v>
          </cell>
        </row>
      </sheetData>
      <sheetData sheetId="201">
        <row r="8">
          <cell r="C8" t="str">
            <v>R10601</v>
          </cell>
        </row>
      </sheetData>
      <sheetData sheetId="202">
        <row r="8">
          <cell r="C8" t="str">
            <v>R10601</v>
          </cell>
        </row>
      </sheetData>
      <sheetData sheetId="203">
        <row r="8">
          <cell r="C8" t="str">
            <v>R10601</v>
          </cell>
        </row>
      </sheetData>
      <sheetData sheetId="204">
        <row r="8">
          <cell r="C8" t="str">
            <v>R10601</v>
          </cell>
        </row>
      </sheetData>
      <sheetData sheetId="205">
        <row r="8">
          <cell r="C8" t="str">
            <v>R10601</v>
          </cell>
        </row>
      </sheetData>
      <sheetData sheetId="206">
        <row r="8">
          <cell r="C8" t="str">
            <v>R10601</v>
          </cell>
        </row>
      </sheetData>
      <sheetData sheetId="207">
        <row r="8">
          <cell r="C8" t="str">
            <v>R10601</v>
          </cell>
        </row>
      </sheetData>
      <sheetData sheetId="208">
        <row r="8">
          <cell r="C8" t="str">
            <v>R10601</v>
          </cell>
        </row>
      </sheetData>
      <sheetData sheetId="209">
        <row r="8">
          <cell r="C8" t="str">
            <v>R10601</v>
          </cell>
        </row>
      </sheetData>
      <sheetData sheetId="210">
        <row r="8">
          <cell r="C8" t="str">
            <v>R10601</v>
          </cell>
        </row>
      </sheetData>
      <sheetData sheetId="211">
        <row r="8">
          <cell r="C8" t="str">
            <v>R10601</v>
          </cell>
        </row>
      </sheetData>
      <sheetData sheetId="212">
        <row r="8">
          <cell r="C8" t="str">
            <v>R10601</v>
          </cell>
        </row>
      </sheetData>
      <sheetData sheetId="213">
        <row r="8">
          <cell r="C8" t="str">
            <v>R10601</v>
          </cell>
        </row>
      </sheetData>
      <sheetData sheetId="214">
        <row r="8">
          <cell r="C8" t="str">
            <v>R10601</v>
          </cell>
        </row>
      </sheetData>
      <sheetData sheetId="215">
        <row r="8">
          <cell r="C8" t="str">
            <v>R10601</v>
          </cell>
        </row>
      </sheetData>
      <sheetData sheetId="216">
        <row r="8">
          <cell r="C8" t="str">
            <v>R10601</v>
          </cell>
        </row>
      </sheetData>
      <sheetData sheetId="217">
        <row r="8">
          <cell r="C8" t="str">
            <v>R10601</v>
          </cell>
        </row>
      </sheetData>
      <sheetData sheetId="218">
        <row r="8">
          <cell r="C8" t="str">
            <v>R10601</v>
          </cell>
        </row>
      </sheetData>
      <sheetData sheetId="219">
        <row r="8">
          <cell r="C8" t="str">
            <v>R10601</v>
          </cell>
        </row>
      </sheetData>
      <sheetData sheetId="220">
        <row r="8">
          <cell r="C8" t="str">
            <v>R10601</v>
          </cell>
        </row>
      </sheetData>
      <sheetData sheetId="221">
        <row r="8">
          <cell r="C8" t="str">
            <v>R10601</v>
          </cell>
        </row>
      </sheetData>
      <sheetData sheetId="222">
        <row r="8">
          <cell r="C8" t="str">
            <v>R10601</v>
          </cell>
        </row>
      </sheetData>
      <sheetData sheetId="223">
        <row r="8">
          <cell r="C8" t="str">
            <v>R10601</v>
          </cell>
        </row>
      </sheetData>
      <sheetData sheetId="224">
        <row r="8">
          <cell r="C8" t="str">
            <v>R10601</v>
          </cell>
        </row>
      </sheetData>
      <sheetData sheetId="225">
        <row r="8">
          <cell r="C8" t="str">
            <v>R10601</v>
          </cell>
        </row>
      </sheetData>
      <sheetData sheetId="226">
        <row r="8">
          <cell r="C8" t="str">
            <v>R10601</v>
          </cell>
        </row>
      </sheetData>
      <sheetData sheetId="227">
        <row r="8">
          <cell r="C8" t="str">
            <v>R10601</v>
          </cell>
        </row>
      </sheetData>
      <sheetData sheetId="228">
        <row r="8">
          <cell r="C8" t="str">
            <v>R10601</v>
          </cell>
        </row>
      </sheetData>
      <sheetData sheetId="229">
        <row r="8">
          <cell r="C8" t="str">
            <v>R10601</v>
          </cell>
        </row>
      </sheetData>
      <sheetData sheetId="230">
        <row r="8">
          <cell r="C8" t="str">
            <v>R10601</v>
          </cell>
        </row>
      </sheetData>
      <sheetData sheetId="231">
        <row r="8">
          <cell r="C8" t="str">
            <v>R10601</v>
          </cell>
        </row>
      </sheetData>
      <sheetData sheetId="232">
        <row r="8">
          <cell r="C8" t="str">
            <v>R10601</v>
          </cell>
        </row>
      </sheetData>
      <sheetData sheetId="233">
        <row r="8">
          <cell r="C8" t="str">
            <v>R10601</v>
          </cell>
        </row>
      </sheetData>
      <sheetData sheetId="234">
        <row r="8">
          <cell r="C8" t="str">
            <v>R10601</v>
          </cell>
        </row>
      </sheetData>
      <sheetData sheetId="235">
        <row r="8">
          <cell r="C8" t="str">
            <v>R10601</v>
          </cell>
        </row>
      </sheetData>
      <sheetData sheetId="236">
        <row r="8">
          <cell r="C8" t="str">
            <v>R10601</v>
          </cell>
        </row>
      </sheetData>
      <sheetData sheetId="237">
        <row r="8">
          <cell r="C8" t="str">
            <v>R10601</v>
          </cell>
        </row>
      </sheetData>
      <sheetData sheetId="238">
        <row r="8">
          <cell r="C8" t="str">
            <v>R10601</v>
          </cell>
        </row>
      </sheetData>
      <sheetData sheetId="239">
        <row r="8">
          <cell r="C8" t="str">
            <v>R10601</v>
          </cell>
        </row>
      </sheetData>
      <sheetData sheetId="240">
        <row r="8">
          <cell r="C8" t="str">
            <v>R10601</v>
          </cell>
        </row>
      </sheetData>
      <sheetData sheetId="241">
        <row r="8">
          <cell r="C8" t="str">
            <v>R10601</v>
          </cell>
        </row>
      </sheetData>
      <sheetData sheetId="242">
        <row r="8">
          <cell r="C8" t="str">
            <v>R10601</v>
          </cell>
        </row>
      </sheetData>
      <sheetData sheetId="243">
        <row r="8">
          <cell r="C8" t="str">
            <v>R10601</v>
          </cell>
        </row>
      </sheetData>
      <sheetData sheetId="244">
        <row r="8">
          <cell r="C8" t="str">
            <v>R10601</v>
          </cell>
        </row>
      </sheetData>
      <sheetData sheetId="245">
        <row r="8">
          <cell r="C8" t="str">
            <v>R10601</v>
          </cell>
        </row>
      </sheetData>
      <sheetData sheetId="246">
        <row r="8">
          <cell r="C8" t="str">
            <v>R10601</v>
          </cell>
        </row>
      </sheetData>
      <sheetData sheetId="247">
        <row r="8">
          <cell r="C8" t="str">
            <v>R10601</v>
          </cell>
        </row>
      </sheetData>
      <sheetData sheetId="248">
        <row r="8">
          <cell r="C8" t="str">
            <v>R10601</v>
          </cell>
        </row>
      </sheetData>
      <sheetData sheetId="249">
        <row r="8">
          <cell r="C8" t="str">
            <v>R10601</v>
          </cell>
        </row>
      </sheetData>
      <sheetData sheetId="250">
        <row r="8">
          <cell r="C8" t="str">
            <v>R10601</v>
          </cell>
        </row>
      </sheetData>
      <sheetData sheetId="251">
        <row r="8">
          <cell r="C8" t="str">
            <v>R10601</v>
          </cell>
        </row>
      </sheetData>
      <sheetData sheetId="252">
        <row r="8">
          <cell r="C8" t="str">
            <v>R10601</v>
          </cell>
        </row>
      </sheetData>
      <sheetData sheetId="253">
        <row r="8">
          <cell r="C8" t="str">
            <v>R10601</v>
          </cell>
        </row>
      </sheetData>
      <sheetData sheetId="254">
        <row r="8">
          <cell r="C8" t="str">
            <v>R10601</v>
          </cell>
        </row>
      </sheetData>
      <sheetData sheetId="255">
        <row r="8">
          <cell r="C8" t="str">
            <v>R10601</v>
          </cell>
        </row>
      </sheetData>
      <sheetData sheetId="256">
        <row r="8">
          <cell r="C8" t="str">
            <v>R10601</v>
          </cell>
        </row>
      </sheetData>
      <sheetData sheetId="257">
        <row r="8">
          <cell r="C8" t="str">
            <v>R10601</v>
          </cell>
        </row>
      </sheetData>
      <sheetData sheetId="258">
        <row r="8">
          <cell r="C8" t="str">
            <v>R10601</v>
          </cell>
        </row>
      </sheetData>
      <sheetData sheetId="259">
        <row r="8">
          <cell r="C8" t="str">
            <v>R10601</v>
          </cell>
        </row>
      </sheetData>
      <sheetData sheetId="260">
        <row r="8">
          <cell r="C8" t="str">
            <v>R10601</v>
          </cell>
        </row>
      </sheetData>
      <sheetData sheetId="261">
        <row r="8">
          <cell r="C8" t="str">
            <v>R10601</v>
          </cell>
        </row>
      </sheetData>
      <sheetData sheetId="262">
        <row r="8">
          <cell r="C8" t="str">
            <v>R10601</v>
          </cell>
        </row>
      </sheetData>
      <sheetData sheetId="263">
        <row r="8">
          <cell r="C8" t="str">
            <v>R10601</v>
          </cell>
        </row>
      </sheetData>
      <sheetData sheetId="264">
        <row r="8">
          <cell r="C8" t="str">
            <v>R10601</v>
          </cell>
        </row>
      </sheetData>
      <sheetData sheetId="265">
        <row r="8">
          <cell r="C8" t="str">
            <v>R10601</v>
          </cell>
        </row>
      </sheetData>
      <sheetData sheetId="266">
        <row r="8">
          <cell r="C8" t="str">
            <v>R10601</v>
          </cell>
        </row>
      </sheetData>
      <sheetData sheetId="267">
        <row r="8">
          <cell r="C8" t="str">
            <v>R10601</v>
          </cell>
        </row>
      </sheetData>
      <sheetData sheetId="268">
        <row r="8">
          <cell r="C8" t="str">
            <v>R10601</v>
          </cell>
        </row>
      </sheetData>
      <sheetData sheetId="269">
        <row r="8">
          <cell r="C8" t="str">
            <v>R10601</v>
          </cell>
        </row>
      </sheetData>
      <sheetData sheetId="270">
        <row r="8">
          <cell r="C8" t="str">
            <v>R10601</v>
          </cell>
        </row>
      </sheetData>
      <sheetData sheetId="271">
        <row r="8">
          <cell r="C8" t="str">
            <v>R10601</v>
          </cell>
        </row>
      </sheetData>
      <sheetData sheetId="272">
        <row r="8">
          <cell r="C8" t="str">
            <v>R10601</v>
          </cell>
        </row>
      </sheetData>
      <sheetData sheetId="273">
        <row r="8">
          <cell r="C8" t="str">
            <v>R10601</v>
          </cell>
        </row>
      </sheetData>
      <sheetData sheetId="274">
        <row r="8">
          <cell r="C8" t="str">
            <v>R10601</v>
          </cell>
        </row>
      </sheetData>
      <sheetData sheetId="275">
        <row r="8">
          <cell r="C8" t="str">
            <v>R10601</v>
          </cell>
        </row>
      </sheetData>
      <sheetData sheetId="276">
        <row r="8">
          <cell r="C8" t="str">
            <v>R10601</v>
          </cell>
        </row>
      </sheetData>
      <sheetData sheetId="277">
        <row r="8">
          <cell r="C8" t="str">
            <v>R10601</v>
          </cell>
        </row>
      </sheetData>
      <sheetData sheetId="278">
        <row r="8">
          <cell r="C8" t="str">
            <v>R10601</v>
          </cell>
        </row>
      </sheetData>
      <sheetData sheetId="279">
        <row r="8">
          <cell r="C8" t="str">
            <v>R10601</v>
          </cell>
        </row>
      </sheetData>
      <sheetData sheetId="280">
        <row r="8">
          <cell r="C8" t="str">
            <v>R10601</v>
          </cell>
        </row>
      </sheetData>
      <sheetData sheetId="281">
        <row r="8">
          <cell r="C8" t="str">
            <v>R10601</v>
          </cell>
        </row>
      </sheetData>
      <sheetData sheetId="282">
        <row r="8">
          <cell r="C8" t="str">
            <v>R10601</v>
          </cell>
        </row>
      </sheetData>
      <sheetData sheetId="283">
        <row r="8">
          <cell r="C8" t="str">
            <v>R10601</v>
          </cell>
        </row>
      </sheetData>
      <sheetData sheetId="284">
        <row r="8">
          <cell r="C8" t="str">
            <v>R10601</v>
          </cell>
        </row>
      </sheetData>
      <sheetData sheetId="285">
        <row r="8">
          <cell r="C8" t="str">
            <v>R10601</v>
          </cell>
        </row>
      </sheetData>
      <sheetData sheetId="286">
        <row r="8">
          <cell r="C8" t="str">
            <v>R10601</v>
          </cell>
        </row>
      </sheetData>
      <sheetData sheetId="287">
        <row r="8">
          <cell r="C8" t="str">
            <v>R10601</v>
          </cell>
        </row>
      </sheetData>
      <sheetData sheetId="288">
        <row r="8">
          <cell r="C8" t="str">
            <v>R10601</v>
          </cell>
        </row>
      </sheetData>
      <sheetData sheetId="289">
        <row r="8">
          <cell r="C8" t="str">
            <v>R10601</v>
          </cell>
        </row>
      </sheetData>
      <sheetData sheetId="290" refreshError="1"/>
      <sheetData sheetId="291" refreshError="1"/>
      <sheetData sheetId="292" refreshError="1"/>
      <sheetData sheetId="293" refreshError="1"/>
      <sheetData sheetId="294" refreshError="1"/>
      <sheetData sheetId="29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eet1"/>
      <sheetName val="CHECK DỌC"/>
      <sheetName val="Merge"/>
      <sheetName val="BC"/>
      <sheetName val="Báo cáo TTKQ"/>
      <sheetName val="Mẫu BC HĐMB"/>
      <sheetName val="Diện tích vào HĐMB"/>
      <sheetName val="CSBH"/>
      <sheetName val="Bảng giá VBTT"/>
      <sheetName val="Sheet2"/>
    </sheetNames>
    <sheetDataSet>
      <sheetData sheetId="0"/>
      <sheetData sheetId="1"/>
      <sheetData sheetId="2">
        <row r="1">
          <cell r="C1" t="str">
            <v>Mã căn</v>
          </cell>
          <cell r="D1" t="str">
            <v>Số lô đất</v>
          </cell>
          <cell r="E1" t="str">
            <v>Ngày ký TTĐC</v>
          </cell>
          <cell r="F1" t="str">
            <v>Ngày trên HĐMB</v>
          </cell>
          <cell r="G1" t="str">
            <v>Ngày trên TTKQ</v>
          </cell>
          <cell r="H1" t="str">
            <v>Ngày bàn giao dự kiến</v>
          </cell>
          <cell r="I1" t="str">
            <v>Ngày dự kiến ký HĐMB</v>
          </cell>
          <cell r="J1" t="str">
            <v>CSBH</v>
          </cell>
          <cell r="K1" t="str">
            <v>Bảng giá áp dụng</v>
          </cell>
          <cell r="L1" t="str">
            <v>Loại căn</v>
          </cell>
          <cell r="M1" t="str">
            <v>DT đất</v>
          </cell>
          <cell r="N1" t="str">
            <v>DT xây dựng tầng 1</v>
          </cell>
          <cell r="O1" t="str">
            <v>Tổng diện tích xây dựng (m2)</v>
          </cell>
        </row>
        <row r="2"/>
        <row r="3">
          <cell r="C3">
            <v>1</v>
          </cell>
          <cell r="D3">
            <v>2</v>
          </cell>
          <cell r="F3">
            <v>4</v>
          </cell>
          <cell r="G3">
            <v>5</v>
          </cell>
          <cell r="H3">
            <v>6</v>
          </cell>
          <cell r="J3">
            <v>8</v>
          </cell>
          <cell r="K3">
            <v>9</v>
          </cell>
          <cell r="L3">
            <v>10</v>
          </cell>
          <cell r="M3">
            <v>11</v>
          </cell>
          <cell r="N3">
            <v>12</v>
          </cell>
          <cell r="O3">
            <v>13</v>
          </cell>
        </row>
        <row r="4">
          <cell r="C4" t="str">
            <v>TĐ3-27</v>
          </cell>
          <cell r="D4" t="str">
            <v>LK-11-08</v>
          </cell>
          <cell r="E4">
            <v>45498</v>
          </cell>
          <cell r="F4">
            <v>45499</v>
          </cell>
          <cell r="G4">
            <v>45458</v>
          </cell>
          <cell r="H4">
            <v>45657</v>
          </cell>
          <cell r="I4" t="str">
            <v>01/08/2024</v>
          </cell>
          <cell r="J4" t="str">
            <v>CSBH01</v>
          </cell>
          <cell r="K4" t="str">
            <v>BG01</v>
          </cell>
          <cell r="L4" t="str">
            <v>Liền Kề</v>
          </cell>
          <cell r="M4" t="str">
            <v>67.5</v>
          </cell>
          <cell r="N4" t="str">
            <v>58.5</v>
          </cell>
          <cell r="O4" t="str">
            <v>243.9</v>
          </cell>
        </row>
        <row r="5">
          <cell r="C5" t="str">
            <v>TĐ3-45</v>
          </cell>
          <cell r="D5" t="str">
            <v>LK-10-07</v>
          </cell>
          <cell r="F5">
            <v>45499</v>
          </cell>
          <cell r="G5">
            <v>45449</v>
          </cell>
          <cell r="H5">
            <v>45657</v>
          </cell>
          <cell r="I5" t="str">
            <v>07/01/1900</v>
          </cell>
          <cell r="J5" t="str">
            <v>CSBH01</v>
          </cell>
          <cell r="K5" t="str">
            <v>BG01</v>
          </cell>
          <cell r="L5" t="str">
            <v>Liền Kề</v>
          </cell>
          <cell r="M5" t="str">
            <v>67.5</v>
          </cell>
          <cell r="N5" t="str">
            <v>58.5</v>
          </cell>
          <cell r="O5" t="str">
            <v>243.2</v>
          </cell>
        </row>
        <row r="6">
          <cell r="C6" t="str">
            <v>TĐ2-11</v>
          </cell>
          <cell r="D6" t="str">
            <v>LK-11-11</v>
          </cell>
          <cell r="F6">
            <v>45499</v>
          </cell>
          <cell r="G6">
            <v>45464</v>
          </cell>
          <cell r="H6">
            <v>45657</v>
          </cell>
          <cell r="I6" t="str">
            <v>07/01/1900</v>
          </cell>
          <cell r="J6" t="str">
            <v>CSBH01</v>
          </cell>
          <cell r="K6" t="str">
            <v>BG01</v>
          </cell>
          <cell r="L6" t="str">
            <v>Liền Kề</v>
          </cell>
          <cell r="M6" t="str">
            <v>96.3</v>
          </cell>
          <cell r="N6" t="str">
            <v>81.2</v>
          </cell>
          <cell r="O6" t="str">
            <v>348.0</v>
          </cell>
        </row>
        <row r="7">
          <cell r="C7" t="str">
            <v>TĐ3-35</v>
          </cell>
          <cell r="D7" t="str">
            <v>LK-11-04</v>
          </cell>
          <cell r="F7">
            <v>45499</v>
          </cell>
          <cell r="G7">
            <v>45488</v>
          </cell>
          <cell r="H7">
            <v>45657</v>
          </cell>
          <cell r="I7" t="str">
            <v>07/01/1900</v>
          </cell>
          <cell r="J7" t="str">
            <v>CSBH01</v>
          </cell>
          <cell r="K7" t="str">
            <v>BG01</v>
          </cell>
          <cell r="L7" t="str">
            <v>Liền Kề</v>
          </cell>
          <cell r="M7" t="str">
            <v>67.5</v>
          </cell>
          <cell r="N7" t="str">
            <v>58.5</v>
          </cell>
          <cell r="O7" t="str">
            <v>243.9</v>
          </cell>
        </row>
        <row r="8">
          <cell r="C8" t="str">
            <v>TĐ2-26</v>
          </cell>
          <cell r="D8" t="str">
            <v>LK-10-14</v>
          </cell>
          <cell r="F8">
            <v>45499</v>
          </cell>
          <cell r="G8">
            <v>45455</v>
          </cell>
          <cell r="H8">
            <v>45657</v>
          </cell>
          <cell r="I8" t="str">
            <v>07/01/1900</v>
          </cell>
          <cell r="J8" t="str">
            <v>CSBH01</v>
          </cell>
          <cell r="K8" t="str">
            <v>BG01</v>
          </cell>
          <cell r="L8" t="str">
            <v>Liền Kề</v>
          </cell>
          <cell r="M8" t="str">
            <v>67.5</v>
          </cell>
          <cell r="N8" t="str">
            <v>58.5</v>
          </cell>
          <cell r="O8" t="str">
            <v>243.2</v>
          </cell>
        </row>
        <row r="9">
          <cell r="C9" t="str">
            <v>HG2-05</v>
          </cell>
          <cell r="D9" t="str">
            <v>LK-06-05</v>
          </cell>
          <cell r="F9">
            <v>45499</v>
          </cell>
          <cell r="G9">
            <v>45488</v>
          </cell>
          <cell r="H9">
            <v>45657</v>
          </cell>
          <cell r="I9" t="str">
            <v>07/01/1900</v>
          </cell>
          <cell r="J9" t="str">
            <v>CSBH01</v>
          </cell>
          <cell r="K9" t="str">
            <v>BG01</v>
          </cell>
          <cell r="L9" t="str">
            <v>Liền Kề</v>
          </cell>
          <cell r="M9" t="str">
            <v>75.0</v>
          </cell>
          <cell r="N9" t="str">
            <v>65.0</v>
          </cell>
          <cell r="O9" t="str">
            <v>271.2</v>
          </cell>
        </row>
        <row r="10">
          <cell r="D10" t="e">
            <v>#N/A</v>
          </cell>
          <cell r="G10" t="e">
            <v>#N/A</v>
          </cell>
          <cell r="I10" t="str">
            <v>07/01/1900</v>
          </cell>
          <cell r="J10" t="e">
            <v>#N/A</v>
          </cell>
          <cell r="K10" t="e">
            <v>#N/A</v>
          </cell>
          <cell r="L10" t="e">
            <v>#N/A</v>
          </cell>
          <cell r="M10" t="e">
            <v>#N/A</v>
          </cell>
          <cell r="N10" t="e">
            <v>#N/A</v>
          </cell>
          <cell r="O10" t="e">
            <v>#N/A</v>
          </cell>
        </row>
        <row r="11">
          <cell r="D11" t="e">
            <v>#N/A</v>
          </cell>
          <cell r="G11" t="e">
            <v>#N/A</v>
          </cell>
          <cell r="I11" t="str">
            <v>07/01/1900</v>
          </cell>
          <cell r="J11" t="e">
            <v>#N/A</v>
          </cell>
          <cell r="K11" t="e">
            <v>#N/A</v>
          </cell>
          <cell r="L11" t="e">
            <v>#N/A</v>
          </cell>
          <cell r="M11" t="e">
            <v>#N/A</v>
          </cell>
          <cell r="N11" t="e">
            <v>#N/A</v>
          </cell>
          <cell r="O11" t="e">
            <v>#N/A</v>
          </cell>
        </row>
        <row r="12">
          <cell r="D12" t="e">
            <v>#N/A</v>
          </cell>
          <cell r="G12" t="e">
            <v>#N/A</v>
          </cell>
          <cell r="I12" t="str">
            <v>07/01/1900</v>
          </cell>
          <cell r="J12" t="e">
            <v>#N/A</v>
          </cell>
          <cell r="K12" t="e">
            <v>#N/A</v>
          </cell>
          <cell r="L12" t="e">
            <v>#N/A</v>
          </cell>
          <cell r="M12" t="e">
            <v>#N/A</v>
          </cell>
          <cell r="N12" t="e">
            <v>#N/A</v>
          </cell>
          <cell r="O12" t="e">
            <v>#N/A</v>
          </cell>
        </row>
        <row r="13">
          <cell r="D13" t="e">
            <v>#N/A</v>
          </cell>
          <cell r="G13" t="e">
            <v>#N/A</v>
          </cell>
          <cell r="I13" t="str">
            <v>07/01/1900</v>
          </cell>
          <cell r="J13" t="e">
            <v>#N/A</v>
          </cell>
          <cell r="K13" t="e">
            <v>#N/A</v>
          </cell>
          <cell r="L13" t="e">
            <v>#N/A</v>
          </cell>
          <cell r="M13" t="e">
            <v>#N/A</v>
          </cell>
          <cell r="N13" t="e">
            <v>#N/A</v>
          </cell>
          <cell r="O13" t="e">
            <v>#N/A</v>
          </cell>
        </row>
        <row r="14">
          <cell r="D14" t="e">
            <v>#N/A</v>
          </cell>
          <cell r="G14" t="e">
            <v>#N/A</v>
          </cell>
          <cell r="I14" t="str">
            <v>07/01/1900</v>
          </cell>
          <cell r="J14" t="e">
            <v>#N/A</v>
          </cell>
          <cell r="K14" t="e">
            <v>#N/A</v>
          </cell>
          <cell r="L14" t="e">
            <v>#N/A</v>
          </cell>
          <cell r="M14" t="e">
            <v>#N/A</v>
          </cell>
          <cell r="N14" t="e">
            <v>#N/A</v>
          </cell>
          <cell r="O14" t="e">
            <v>#N/A</v>
          </cell>
        </row>
        <row r="15">
          <cell r="D15" t="e">
            <v>#N/A</v>
          </cell>
          <cell r="G15" t="e">
            <v>#N/A</v>
          </cell>
          <cell r="I15" t="str">
            <v>07/01/1900</v>
          </cell>
          <cell r="J15" t="e">
            <v>#N/A</v>
          </cell>
          <cell r="K15" t="e">
            <v>#N/A</v>
          </cell>
          <cell r="L15" t="e">
            <v>#N/A</v>
          </cell>
          <cell r="M15" t="e">
            <v>#N/A</v>
          </cell>
          <cell r="N15" t="e">
            <v>#N/A</v>
          </cell>
          <cell r="O15" t="e">
            <v>#N/A</v>
          </cell>
        </row>
        <row r="16">
          <cell r="D16" t="e">
            <v>#N/A</v>
          </cell>
          <cell r="G16" t="e">
            <v>#N/A</v>
          </cell>
          <cell r="I16" t="str">
            <v>07/01/1900</v>
          </cell>
          <cell r="J16" t="e">
            <v>#N/A</v>
          </cell>
          <cell r="K16" t="e">
            <v>#N/A</v>
          </cell>
          <cell r="L16" t="e">
            <v>#N/A</v>
          </cell>
          <cell r="M16" t="e">
            <v>#N/A</v>
          </cell>
          <cell r="N16" t="e">
            <v>#N/A</v>
          </cell>
          <cell r="O16" t="e">
            <v>#N/A</v>
          </cell>
        </row>
        <row r="17">
          <cell r="D17" t="e">
            <v>#N/A</v>
          </cell>
          <cell r="G17" t="e">
            <v>#N/A</v>
          </cell>
          <cell r="I17" t="str">
            <v>07/01/1900</v>
          </cell>
          <cell r="J17" t="e">
            <v>#N/A</v>
          </cell>
          <cell r="K17" t="e">
            <v>#N/A</v>
          </cell>
          <cell r="L17" t="e">
            <v>#N/A</v>
          </cell>
          <cell r="M17" t="e">
            <v>#N/A</v>
          </cell>
          <cell r="N17" t="e">
            <v>#N/A</v>
          </cell>
          <cell r="O17" t="e">
            <v>#N/A</v>
          </cell>
        </row>
        <row r="18">
          <cell r="D18" t="e">
            <v>#N/A</v>
          </cell>
          <cell r="G18" t="e">
            <v>#N/A</v>
          </cell>
          <cell r="I18" t="str">
            <v>07/01/1900</v>
          </cell>
          <cell r="J18" t="e">
            <v>#N/A</v>
          </cell>
          <cell r="K18" t="e">
            <v>#N/A</v>
          </cell>
          <cell r="L18" t="e">
            <v>#N/A</v>
          </cell>
          <cell r="M18" t="e">
            <v>#N/A</v>
          </cell>
          <cell r="N18" t="e">
            <v>#N/A</v>
          </cell>
          <cell r="O18" t="e">
            <v>#N/A</v>
          </cell>
        </row>
        <row r="19">
          <cell r="D19" t="e">
            <v>#N/A</v>
          </cell>
          <cell r="G19" t="e">
            <v>#N/A</v>
          </cell>
          <cell r="I19" t="str">
            <v>07/01/1900</v>
          </cell>
          <cell r="J19" t="e">
            <v>#N/A</v>
          </cell>
          <cell r="K19" t="e">
            <v>#N/A</v>
          </cell>
          <cell r="L19" t="e">
            <v>#N/A</v>
          </cell>
          <cell r="M19" t="e">
            <v>#N/A</v>
          </cell>
          <cell r="N19" t="e">
            <v>#N/A</v>
          </cell>
          <cell r="O19" t="e">
            <v>#N/A</v>
          </cell>
        </row>
        <row r="20">
          <cell r="D20" t="e">
            <v>#N/A</v>
          </cell>
          <cell r="G20" t="e">
            <v>#N/A</v>
          </cell>
          <cell r="I20" t="str">
            <v>07/01/1900</v>
          </cell>
          <cell r="J20" t="e">
            <v>#N/A</v>
          </cell>
          <cell r="K20" t="e">
            <v>#N/A</v>
          </cell>
          <cell r="L20" t="e">
            <v>#N/A</v>
          </cell>
          <cell r="M20" t="e">
            <v>#N/A</v>
          </cell>
          <cell r="N20" t="e">
            <v>#N/A</v>
          </cell>
          <cell r="O20" t="e">
            <v>#N/A</v>
          </cell>
        </row>
        <row r="21">
          <cell r="D21" t="e">
            <v>#N/A</v>
          </cell>
          <cell r="G21" t="e">
            <v>#N/A</v>
          </cell>
          <cell r="I21" t="str">
            <v>07/01/1900</v>
          </cell>
          <cell r="J21" t="e">
            <v>#N/A</v>
          </cell>
          <cell r="K21" t="e">
            <v>#N/A</v>
          </cell>
          <cell r="L21" t="e">
            <v>#N/A</v>
          </cell>
          <cell r="M21" t="e">
            <v>#N/A</v>
          </cell>
          <cell r="N21" t="e">
            <v>#N/A</v>
          </cell>
          <cell r="O21" t="e">
            <v>#N/A</v>
          </cell>
        </row>
        <row r="22">
          <cell r="D22" t="e">
            <v>#N/A</v>
          </cell>
          <cell r="G22" t="e">
            <v>#N/A</v>
          </cell>
          <cell r="I22" t="str">
            <v>07/01/1900</v>
          </cell>
          <cell r="J22" t="e">
            <v>#N/A</v>
          </cell>
          <cell r="K22" t="e">
            <v>#N/A</v>
          </cell>
          <cell r="L22" t="e">
            <v>#N/A</v>
          </cell>
          <cell r="M22" t="e">
            <v>#N/A</v>
          </cell>
          <cell r="N22" t="e">
            <v>#N/A</v>
          </cell>
          <cell r="O22" t="e">
            <v>#N/A</v>
          </cell>
        </row>
        <row r="23">
          <cell r="D23" t="e">
            <v>#N/A</v>
          </cell>
          <cell r="G23" t="e">
            <v>#N/A</v>
          </cell>
          <cell r="I23" t="str">
            <v>07/01/1900</v>
          </cell>
          <cell r="J23" t="e">
            <v>#N/A</v>
          </cell>
          <cell r="K23" t="e">
            <v>#N/A</v>
          </cell>
          <cell r="L23" t="e">
            <v>#N/A</v>
          </cell>
          <cell r="M23" t="e">
            <v>#N/A</v>
          </cell>
          <cell r="N23" t="e">
            <v>#N/A</v>
          </cell>
          <cell r="O23" t="e">
            <v>#N/A</v>
          </cell>
        </row>
        <row r="24">
          <cell r="D24" t="e">
            <v>#N/A</v>
          </cell>
          <cell r="G24" t="e">
            <v>#N/A</v>
          </cell>
          <cell r="I24" t="str">
            <v>07/01/1900</v>
          </cell>
          <cell r="J24" t="e">
            <v>#N/A</v>
          </cell>
          <cell r="K24" t="e">
            <v>#N/A</v>
          </cell>
          <cell r="L24" t="e">
            <v>#N/A</v>
          </cell>
          <cell r="M24" t="e">
            <v>#N/A</v>
          </cell>
          <cell r="N24" t="e">
            <v>#N/A</v>
          </cell>
          <cell r="O24" t="e">
            <v>#N/A</v>
          </cell>
        </row>
        <row r="25">
          <cell r="D25" t="e">
            <v>#N/A</v>
          </cell>
          <cell r="G25" t="e">
            <v>#N/A</v>
          </cell>
          <cell r="I25" t="str">
            <v>07/01/1900</v>
          </cell>
          <cell r="J25" t="e">
            <v>#N/A</v>
          </cell>
          <cell r="K25" t="e">
            <v>#N/A</v>
          </cell>
          <cell r="L25" t="e">
            <v>#N/A</v>
          </cell>
          <cell r="M25" t="e">
            <v>#N/A</v>
          </cell>
          <cell r="N25" t="e">
            <v>#N/A</v>
          </cell>
          <cell r="O25" t="e">
            <v>#N/A</v>
          </cell>
        </row>
        <row r="26">
          <cell r="D26" t="e">
            <v>#N/A</v>
          </cell>
          <cell r="G26" t="e">
            <v>#N/A</v>
          </cell>
          <cell r="I26" t="str">
            <v>07/01/1900</v>
          </cell>
          <cell r="J26" t="e">
            <v>#N/A</v>
          </cell>
          <cell r="K26" t="e">
            <v>#N/A</v>
          </cell>
          <cell r="L26" t="e">
            <v>#N/A</v>
          </cell>
          <cell r="M26" t="e">
            <v>#N/A</v>
          </cell>
          <cell r="N26" t="e">
            <v>#N/A</v>
          </cell>
          <cell r="O26" t="e">
            <v>#N/A</v>
          </cell>
        </row>
        <row r="27">
          <cell r="D27" t="e">
            <v>#N/A</v>
          </cell>
          <cell r="G27" t="e">
            <v>#N/A</v>
          </cell>
          <cell r="I27" t="str">
            <v>07/01/1900</v>
          </cell>
          <cell r="J27" t="e">
            <v>#N/A</v>
          </cell>
          <cell r="K27" t="e">
            <v>#N/A</v>
          </cell>
          <cell r="L27" t="e">
            <v>#N/A</v>
          </cell>
          <cell r="M27" t="e">
            <v>#N/A</v>
          </cell>
          <cell r="N27" t="e">
            <v>#N/A</v>
          </cell>
          <cell r="O27" t="e">
            <v>#N/A</v>
          </cell>
        </row>
        <row r="28">
          <cell r="D28" t="e">
            <v>#N/A</v>
          </cell>
          <cell r="G28" t="e">
            <v>#N/A</v>
          </cell>
          <cell r="I28" t="str">
            <v>07/01/1900</v>
          </cell>
          <cell r="J28" t="e">
            <v>#N/A</v>
          </cell>
          <cell r="K28" t="e">
            <v>#N/A</v>
          </cell>
          <cell r="L28" t="e">
            <v>#N/A</v>
          </cell>
          <cell r="M28" t="e">
            <v>#N/A</v>
          </cell>
          <cell r="N28" t="e">
            <v>#N/A</v>
          </cell>
          <cell r="O28" t="e">
            <v>#N/A</v>
          </cell>
        </row>
        <row r="29">
          <cell r="D29" t="e">
            <v>#N/A</v>
          </cell>
          <cell r="G29" t="e">
            <v>#N/A</v>
          </cell>
          <cell r="I29" t="str">
            <v>07/01/1900</v>
          </cell>
          <cell r="J29" t="e">
            <v>#N/A</v>
          </cell>
          <cell r="K29" t="e">
            <v>#N/A</v>
          </cell>
          <cell r="L29" t="e">
            <v>#N/A</v>
          </cell>
          <cell r="M29" t="e">
            <v>#N/A</v>
          </cell>
          <cell r="N29" t="e">
            <v>#N/A</v>
          </cell>
          <cell r="O29" t="e">
            <v>#N/A</v>
          </cell>
        </row>
        <row r="30">
          <cell r="D30" t="e">
            <v>#N/A</v>
          </cell>
          <cell r="G30" t="e">
            <v>#N/A</v>
          </cell>
          <cell r="I30" t="str">
            <v>07/01/1900</v>
          </cell>
          <cell r="J30" t="e">
            <v>#N/A</v>
          </cell>
          <cell r="K30" t="e">
            <v>#N/A</v>
          </cell>
          <cell r="L30" t="e">
            <v>#N/A</v>
          </cell>
          <cell r="M30" t="e">
            <v>#N/A</v>
          </cell>
          <cell r="N30" t="e">
            <v>#N/A</v>
          </cell>
          <cell r="O30" t="e">
            <v>#N/A</v>
          </cell>
        </row>
        <row r="31">
          <cell r="D31" t="e">
            <v>#N/A</v>
          </cell>
          <cell r="G31" t="e">
            <v>#N/A</v>
          </cell>
          <cell r="I31" t="str">
            <v>07/01/1900</v>
          </cell>
          <cell r="J31" t="e">
            <v>#N/A</v>
          </cell>
          <cell r="K31" t="e">
            <v>#N/A</v>
          </cell>
          <cell r="L31" t="e">
            <v>#N/A</v>
          </cell>
          <cell r="M31" t="e">
            <v>#N/A</v>
          </cell>
          <cell r="N31" t="e">
            <v>#N/A</v>
          </cell>
          <cell r="O31" t="e">
            <v>#N/A</v>
          </cell>
        </row>
        <row r="32">
          <cell r="D32" t="e">
            <v>#N/A</v>
          </cell>
          <cell r="G32" t="e">
            <v>#N/A</v>
          </cell>
          <cell r="I32" t="str">
            <v>07/01/1900</v>
          </cell>
          <cell r="J32" t="e">
            <v>#N/A</v>
          </cell>
          <cell r="K32" t="e">
            <v>#N/A</v>
          </cell>
          <cell r="L32" t="e">
            <v>#N/A</v>
          </cell>
          <cell r="M32" t="e">
            <v>#N/A</v>
          </cell>
          <cell r="N32" t="e">
            <v>#N/A</v>
          </cell>
          <cell r="O32" t="e">
            <v>#N/A</v>
          </cell>
        </row>
        <row r="33">
          <cell r="D33" t="e">
            <v>#N/A</v>
          </cell>
          <cell r="G33" t="e">
            <v>#N/A</v>
          </cell>
          <cell r="I33" t="str">
            <v>07/01/1900</v>
          </cell>
          <cell r="J33" t="e">
            <v>#N/A</v>
          </cell>
          <cell r="K33" t="e">
            <v>#N/A</v>
          </cell>
          <cell r="L33" t="e">
            <v>#N/A</v>
          </cell>
          <cell r="M33" t="e">
            <v>#N/A</v>
          </cell>
          <cell r="N33" t="e">
            <v>#N/A</v>
          </cell>
          <cell r="O33" t="e">
            <v>#N/A</v>
          </cell>
        </row>
        <row r="34">
          <cell r="D34" t="e">
            <v>#N/A</v>
          </cell>
          <cell r="G34" t="e">
            <v>#N/A</v>
          </cell>
          <cell r="I34" t="str">
            <v>07/01/1900</v>
          </cell>
          <cell r="J34" t="e">
            <v>#N/A</v>
          </cell>
          <cell r="K34" t="e">
            <v>#N/A</v>
          </cell>
          <cell r="L34" t="e">
            <v>#N/A</v>
          </cell>
          <cell r="M34" t="e">
            <v>#N/A</v>
          </cell>
          <cell r="N34" t="e">
            <v>#N/A</v>
          </cell>
          <cell r="O34" t="e">
            <v>#N/A</v>
          </cell>
        </row>
        <row r="35">
          <cell r="D35" t="e">
            <v>#N/A</v>
          </cell>
          <cell r="G35" t="e">
            <v>#N/A</v>
          </cell>
          <cell r="I35" t="str">
            <v>07/01/1900</v>
          </cell>
          <cell r="J35" t="e">
            <v>#N/A</v>
          </cell>
          <cell r="K35" t="e">
            <v>#N/A</v>
          </cell>
          <cell r="L35" t="e">
            <v>#N/A</v>
          </cell>
          <cell r="M35" t="e">
            <v>#N/A</v>
          </cell>
          <cell r="N35" t="e">
            <v>#N/A</v>
          </cell>
          <cell r="O35" t="e">
            <v>#N/A</v>
          </cell>
        </row>
        <row r="36">
          <cell r="D36" t="e">
            <v>#N/A</v>
          </cell>
          <cell r="G36" t="e">
            <v>#N/A</v>
          </cell>
          <cell r="I36" t="str">
            <v>07/01/1900</v>
          </cell>
          <cell r="J36" t="e">
            <v>#N/A</v>
          </cell>
          <cell r="K36" t="e">
            <v>#N/A</v>
          </cell>
          <cell r="L36" t="e">
            <v>#N/A</v>
          </cell>
          <cell r="M36" t="e">
            <v>#N/A</v>
          </cell>
          <cell r="N36" t="e">
            <v>#N/A</v>
          </cell>
          <cell r="O36" t="e">
            <v>#N/A</v>
          </cell>
        </row>
        <row r="37">
          <cell r="D37" t="e">
            <v>#N/A</v>
          </cell>
          <cell r="G37" t="e">
            <v>#N/A</v>
          </cell>
          <cell r="I37" t="str">
            <v>07/01/1900</v>
          </cell>
          <cell r="J37" t="e">
            <v>#N/A</v>
          </cell>
          <cell r="K37" t="e">
            <v>#N/A</v>
          </cell>
          <cell r="L37" t="e">
            <v>#N/A</v>
          </cell>
          <cell r="M37" t="e">
            <v>#N/A</v>
          </cell>
          <cell r="N37" t="e">
            <v>#N/A</v>
          </cell>
          <cell r="O37" t="e">
            <v>#N/A</v>
          </cell>
        </row>
        <row r="38">
          <cell r="D38" t="e">
            <v>#N/A</v>
          </cell>
          <cell r="G38" t="e">
            <v>#N/A</v>
          </cell>
          <cell r="I38" t="str">
            <v>07/01/1900</v>
          </cell>
          <cell r="J38" t="e">
            <v>#N/A</v>
          </cell>
          <cell r="K38" t="e">
            <v>#N/A</v>
          </cell>
          <cell r="L38" t="e">
            <v>#N/A</v>
          </cell>
          <cell r="M38" t="e">
            <v>#N/A</v>
          </cell>
          <cell r="N38" t="e">
            <v>#N/A</v>
          </cell>
          <cell r="O38" t="e">
            <v>#N/A</v>
          </cell>
        </row>
        <row r="39">
          <cell r="D39" t="e">
            <v>#N/A</v>
          </cell>
          <cell r="G39" t="e">
            <v>#N/A</v>
          </cell>
          <cell r="I39" t="str">
            <v>07/01/1900</v>
          </cell>
          <cell r="J39" t="e">
            <v>#N/A</v>
          </cell>
          <cell r="K39" t="e">
            <v>#N/A</v>
          </cell>
          <cell r="L39" t="e">
            <v>#N/A</v>
          </cell>
          <cell r="M39" t="e">
            <v>#N/A</v>
          </cell>
          <cell r="N39" t="e">
            <v>#N/A</v>
          </cell>
          <cell r="O39" t="e">
            <v>#N/A</v>
          </cell>
        </row>
        <row r="40">
          <cell r="D40" t="e">
            <v>#N/A</v>
          </cell>
          <cell r="G40" t="e">
            <v>#N/A</v>
          </cell>
          <cell r="I40" t="str">
            <v>07/01/1900</v>
          </cell>
          <cell r="J40" t="e">
            <v>#N/A</v>
          </cell>
          <cell r="K40" t="e">
            <v>#N/A</v>
          </cell>
          <cell r="L40" t="e">
            <v>#N/A</v>
          </cell>
          <cell r="M40" t="e">
            <v>#N/A</v>
          </cell>
          <cell r="N40" t="e">
            <v>#N/A</v>
          </cell>
          <cell r="O40" t="e">
            <v>#N/A</v>
          </cell>
        </row>
        <row r="41">
          <cell r="D41" t="e">
            <v>#N/A</v>
          </cell>
          <cell r="G41" t="e">
            <v>#N/A</v>
          </cell>
          <cell r="I41" t="str">
            <v>07/01/1900</v>
          </cell>
          <cell r="J41" t="e">
            <v>#N/A</v>
          </cell>
          <cell r="K41" t="e">
            <v>#N/A</v>
          </cell>
          <cell r="L41" t="e">
            <v>#N/A</v>
          </cell>
          <cell r="M41" t="e">
            <v>#N/A</v>
          </cell>
          <cell r="N41" t="e">
            <v>#N/A</v>
          </cell>
          <cell r="O41" t="e">
            <v>#N/A</v>
          </cell>
        </row>
        <row r="42">
          <cell r="D42" t="e">
            <v>#N/A</v>
          </cell>
          <cell r="G42" t="e">
            <v>#N/A</v>
          </cell>
          <cell r="I42" t="str">
            <v>07/01/1900</v>
          </cell>
          <cell r="J42" t="e">
            <v>#N/A</v>
          </cell>
          <cell r="K42" t="e">
            <v>#N/A</v>
          </cell>
          <cell r="L42" t="e">
            <v>#N/A</v>
          </cell>
          <cell r="M42" t="e">
            <v>#N/A</v>
          </cell>
          <cell r="N42" t="e">
            <v>#N/A</v>
          </cell>
          <cell r="O42" t="e">
            <v>#N/A</v>
          </cell>
        </row>
        <row r="43">
          <cell r="D43" t="e">
            <v>#N/A</v>
          </cell>
          <cell r="G43" t="e">
            <v>#N/A</v>
          </cell>
          <cell r="I43" t="str">
            <v>07/01/1900</v>
          </cell>
          <cell r="J43" t="e">
            <v>#N/A</v>
          </cell>
          <cell r="K43" t="e">
            <v>#N/A</v>
          </cell>
          <cell r="L43" t="e">
            <v>#N/A</v>
          </cell>
          <cell r="M43" t="e">
            <v>#N/A</v>
          </cell>
          <cell r="N43" t="e">
            <v>#N/A</v>
          </cell>
          <cell r="O43" t="e">
            <v>#N/A</v>
          </cell>
        </row>
        <row r="44">
          <cell r="D44" t="e">
            <v>#N/A</v>
          </cell>
          <cell r="G44" t="e">
            <v>#N/A</v>
          </cell>
          <cell r="I44" t="str">
            <v>07/01/1900</v>
          </cell>
          <cell r="J44" t="e">
            <v>#N/A</v>
          </cell>
          <cell r="K44" t="e">
            <v>#N/A</v>
          </cell>
          <cell r="L44" t="e">
            <v>#N/A</v>
          </cell>
          <cell r="M44" t="e">
            <v>#N/A</v>
          </cell>
          <cell r="N44" t="e">
            <v>#N/A</v>
          </cell>
          <cell r="O44" t="e">
            <v>#N/A</v>
          </cell>
        </row>
        <row r="45">
          <cell r="D45" t="e">
            <v>#N/A</v>
          </cell>
          <cell r="G45" t="e">
            <v>#N/A</v>
          </cell>
          <cell r="I45" t="str">
            <v>07/01/1900</v>
          </cell>
          <cell r="J45" t="e">
            <v>#N/A</v>
          </cell>
          <cell r="K45" t="e">
            <v>#N/A</v>
          </cell>
          <cell r="L45" t="e">
            <v>#N/A</v>
          </cell>
          <cell r="M45" t="e">
            <v>#N/A</v>
          </cell>
          <cell r="N45" t="e">
            <v>#N/A</v>
          </cell>
          <cell r="O45" t="e">
            <v>#N/A</v>
          </cell>
        </row>
        <row r="46">
          <cell r="D46" t="e">
            <v>#N/A</v>
          </cell>
          <cell r="G46" t="e">
            <v>#N/A</v>
          </cell>
          <cell r="I46" t="str">
            <v>07/01/1900</v>
          </cell>
          <cell r="J46" t="e">
            <v>#N/A</v>
          </cell>
          <cell r="K46" t="e">
            <v>#N/A</v>
          </cell>
          <cell r="L46" t="e">
            <v>#N/A</v>
          </cell>
          <cell r="M46" t="e">
            <v>#N/A</v>
          </cell>
          <cell r="N46" t="e">
            <v>#N/A</v>
          </cell>
          <cell r="O46" t="e">
            <v>#N/A</v>
          </cell>
        </row>
        <row r="47">
          <cell r="D47" t="e">
            <v>#N/A</v>
          </cell>
          <cell r="G47" t="e">
            <v>#N/A</v>
          </cell>
          <cell r="I47" t="str">
            <v>07/01/1900</v>
          </cell>
          <cell r="J47" t="e">
            <v>#N/A</v>
          </cell>
          <cell r="K47" t="e">
            <v>#N/A</v>
          </cell>
          <cell r="L47" t="e">
            <v>#N/A</v>
          </cell>
          <cell r="M47" t="e">
            <v>#N/A</v>
          </cell>
          <cell r="N47" t="e">
            <v>#N/A</v>
          </cell>
          <cell r="O47" t="e">
            <v>#N/A</v>
          </cell>
        </row>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sheetData>
      <sheetData sheetId="3"/>
      <sheetData sheetId="4">
        <row r="1">
          <cell r="B1" t="str">
            <v>Mã căn</v>
          </cell>
          <cell r="C1" t="str">
            <v>Khách hàng</v>
          </cell>
          <cell r="D1" t="str">
            <v>Ngày ký TTKQ</v>
          </cell>
          <cell r="E1" t="str">
            <v>Hạn đóng cọc 2</v>
          </cell>
          <cell r="F1" t="str">
            <v>Tổng S XD</v>
          </cell>
          <cell r="G1" t="str">
            <v>S đất</v>
          </cell>
          <cell r="H1" t="str">
            <v>S XD chiếm đất</v>
          </cell>
          <cell r="I1" t="str">
            <v>Loại Nhà ở</v>
          </cell>
          <cell r="J1" t="str">
            <v>Giá bán chưa VAT</v>
          </cell>
          <cell r="K1" t="str">
            <v>Đơn giá chưa VAT</v>
          </cell>
        </row>
        <row r="2">
          <cell r="B2" t="str">
            <v>TĐ2-21</v>
          </cell>
          <cell r="C2" t="str">
            <v>ĐÀO VĂN TÂM</v>
          </cell>
          <cell r="D2">
            <v>45447</v>
          </cell>
          <cell r="E2" t="str">
            <v>19/06/2024</v>
          </cell>
          <cell r="F2" t="str">
            <v>243.9</v>
          </cell>
          <cell r="G2" t="str">
            <v>67.5</v>
          </cell>
          <cell r="H2" t="str">
            <v>0.0</v>
          </cell>
          <cell r="I2" t="str">
            <v>Liền Kề</v>
          </cell>
          <cell r="J2" t="str">
            <v>5,084,219,889</v>
          </cell>
          <cell r="K2" t="str">
            <v>20,845,510</v>
          </cell>
        </row>
        <row r="3">
          <cell r="B3" t="str">
            <v>HG4-11</v>
          </cell>
          <cell r="C3" t="str">
            <v>NGUYỄN VĂN NHÂM</v>
          </cell>
          <cell r="D3">
            <v>45447</v>
          </cell>
          <cell r="E3" t="str">
            <v>19/06/2024</v>
          </cell>
          <cell r="F3" t="str">
            <v>271.2</v>
          </cell>
          <cell r="G3" t="str">
            <v>75.0</v>
          </cell>
          <cell r="H3" t="str">
            <v>0.0</v>
          </cell>
          <cell r="I3" t="str">
            <v>Liền Kề</v>
          </cell>
          <cell r="J3" t="str">
            <v>5,934,206,390</v>
          </cell>
          <cell r="K3" t="str">
            <v>21,881,292</v>
          </cell>
        </row>
        <row r="4">
          <cell r="B4" t="str">
            <v>HG4-10</v>
          </cell>
          <cell r="C4" t="str">
            <v>ĐOÀN VĂN TUÂN</v>
          </cell>
          <cell r="D4">
            <v>45448</v>
          </cell>
          <cell r="E4" t="str">
            <v>20/06/2024</v>
          </cell>
          <cell r="F4" t="str">
            <v>271.2</v>
          </cell>
          <cell r="G4" t="str">
            <v>75.0</v>
          </cell>
          <cell r="H4" t="str">
            <v>0.0</v>
          </cell>
          <cell r="I4" t="str">
            <v>Liền Kề</v>
          </cell>
          <cell r="J4" t="str">
            <v>5,953,159,202</v>
          </cell>
          <cell r="K4" t="str">
            <v>21,951,177</v>
          </cell>
        </row>
        <row r="5">
          <cell r="B5" t="str">
            <v>TĐ3-45</v>
          </cell>
          <cell r="C5" t="str">
            <v>TRỊNH ĐẮC HÙNG</v>
          </cell>
          <cell r="D5">
            <v>45449</v>
          </cell>
          <cell r="E5" t="str">
            <v>21/06/2024</v>
          </cell>
          <cell r="F5" t="str">
            <v>243.2</v>
          </cell>
          <cell r="G5" t="str">
            <v>67.5</v>
          </cell>
          <cell r="H5" t="str">
            <v>0.0</v>
          </cell>
          <cell r="I5" t="str">
            <v>Liền Kề</v>
          </cell>
          <cell r="J5" t="str">
            <v>5,249,719,334</v>
          </cell>
          <cell r="K5" t="str">
            <v>21,586,017</v>
          </cell>
        </row>
        <row r="6">
          <cell r="B6" t="str">
            <v>TĐ3-55</v>
          </cell>
          <cell r="C6" t="str">
            <v>VŨ THỊ MINH HOA</v>
          </cell>
          <cell r="D6">
            <v>45449</v>
          </cell>
          <cell r="E6" t="str">
            <v>21/06/2024</v>
          </cell>
          <cell r="F6" t="str">
            <v>243.2</v>
          </cell>
          <cell r="G6" t="str">
            <v>67.5</v>
          </cell>
          <cell r="H6" t="str">
            <v>0.0</v>
          </cell>
          <cell r="I6" t="str">
            <v>Liền Kề</v>
          </cell>
          <cell r="J6" t="str">
            <v>5,249,719,334</v>
          </cell>
          <cell r="K6" t="str">
            <v>21,586,017</v>
          </cell>
        </row>
        <row r="7">
          <cell r="B7" t="str">
            <v>HG2-12</v>
          </cell>
          <cell r="C7" t="str">
            <v>KHÚC VĂN HÙNG</v>
          </cell>
          <cell r="D7">
            <v>45450</v>
          </cell>
          <cell r="E7" t="str">
            <v>22/06/2024</v>
          </cell>
          <cell r="F7" t="str">
            <v>271.2</v>
          </cell>
          <cell r="G7" t="str">
            <v>75.0</v>
          </cell>
          <cell r="H7" t="str">
            <v>0.0</v>
          </cell>
          <cell r="I7" t="str">
            <v>Liền Kề</v>
          </cell>
          <cell r="J7" t="str">
            <v>6,370,123,778</v>
          </cell>
          <cell r="K7" t="str">
            <v>23,488,657</v>
          </cell>
        </row>
        <row r="8">
          <cell r="B8" t="str">
            <v>TĐ2-26</v>
          </cell>
          <cell r="C8" t="str">
            <v>NGUYỄN SƠN HÀ</v>
          </cell>
          <cell r="D8">
            <v>45455</v>
          </cell>
          <cell r="E8" t="str">
            <v>27/06/2024</v>
          </cell>
          <cell r="F8" t="str">
            <v>243.2</v>
          </cell>
          <cell r="G8" t="str">
            <v>67.5</v>
          </cell>
          <cell r="H8" t="str">
            <v>0.0</v>
          </cell>
          <cell r="I8" t="str">
            <v>Liền Kề</v>
          </cell>
          <cell r="J8" t="str">
            <v>4,840,335,910</v>
          </cell>
          <cell r="K8" t="str">
            <v>19,902,697</v>
          </cell>
        </row>
        <row r="9">
          <cell r="B9" t="str">
            <v>HG3-15</v>
          </cell>
          <cell r="C9" t="str">
            <v>NGÔ THỊ HÀ</v>
          </cell>
          <cell r="D9">
            <v>45454</v>
          </cell>
          <cell r="E9" t="str">
            <v>26/06/2024</v>
          </cell>
          <cell r="F9" t="str">
            <v>271.2</v>
          </cell>
          <cell r="G9" t="str">
            <v>75.0</v>
          </cell>
          <cell r="H9" t="str">
            <v>0.0</v>
          </cell>
          <cell r="I9" t="str">
            <v>Liền Kề</v>
          </cell>
          <cell r="J9" t="str">
            <v>6,256,406,093</v>
          </cell>
          <cell r="K9" t="str">
            <v>23,069,344</v>
          </cell>
        </row>
        <row r="10">
          <cell r="B10" t="str">
            <v>HG5-14</v>
          </cell>
          <cell r="C10" t="str">
            <v>PHẠM ĐỨC THẮNG</v>
          </cell>
          <cell r="D10">
            <v>45454</v>
          </cell>
          <cell r="E10" t="str">
            <v>26/06/2024</v>
          </cell>
          <cell r="F10" t="str">
            <v>271.2</v>
          </cell>
          <cell r="G10" t="str">
            <v>75.0</v>
          </cell>
          <cell r="H10" t="str">
            <v>0.0</v>
          </cell>
          <cell r="I10" t="str">
            <v>Liền Kề</v>
          </cell>
          <cell r="J10" t="str">
            <v>6,256,406,093</v>
          </cell>
          <cell r="K10" t="str">
            <v>23,069,344</v>
          </cell>
        </row>
        <row r="11">
          <cell r="B11" t="str">
            <v>TĐ3-25</v>
          </cell>
          <cell r="C11" t="str">
            <v>NGÔ VĂN THỦY</v>
          </cell>
          <cell r="D11">
            <v>45454</v>
          </cell>
          <cell r="E11" t="str">
            <v>26/06/2024</v>
          </cell>
          <cell r="F11" t="str">
            <v>243.2</v>
          </cell>
          <cell r="G11" t="str">
            <v>67.5</v>
          </cell>
          <cell r="H11" t="str">
            <v>0.0</v>
          </cell>
          <cell r="I11" t="str">
            <v>Liền Kề</v>
          </cell>
          <cell r="J11" t="str">
            <v>5,340,628,425</v>
          </cell>
          <cell r="K11" t="str">
            <v>21,959,821</v>
          </cell>
        </row>
        <row r="12">
          <cell r="B12" t="str">
            <v>HG5-13</v>
          </cell>
          <cell r="C12" t="str">
            <v>NGUYỄN VIỆT HÙNG</v>
          </cell>
          <cell r="D12">
            <v>45454</v>
          </cell>
          <cell r="E12" t="str">
            <v>26/06/2024</v>
          </cell>
          <cell r="F12" t="str">
            <v>270.3</v>
          </cell>
          <cell r="G12" t="str">
            <v>75.0</v>
          </cell>
          <cell r="H12" t="str">
            <v>0.0</v>
          </cell>
          <cell r="I12" t="str">
            <v>Liền Kề</v>
          </cell>
          <cell r="J12" t="str">
            <v>6,117,207,954</v>
          </cell>
          <cell r="K12" t="str">
            <v>22,631,180</v>
          </cell>
        </row>
        <row r="13">
          <cell r="B13" t="str">
            <v>HG3-10</v>
          </cell>
          <cell r="C13" t="str">
            <v>NGUYỄN SƠN HÀ</v>
          </cell>
          <cell r="D13">
            <v>45455</v>
          </cell>
          <cell r="E13" t="str">
            <v>27/06/2024</v>
          </cell>
          <cell r="F13" t="str">
            <v>271.2</v>
          </cell>
          <cell r="G13" t="str">
            <v>75.0</v>
          </cell>
          <cell r="H13" t="str">
            <v>0.0</v>
          </cell>
          <cell r="I13" t="str">
            <v>Liền Kề</v>
          </cell>
          <cell r="J13" t="str">
            <v>6,521,747,359</v>
          </cell>
          <cell r="K13" t="str">
            <v>24,047,741</v>
          </cell>
        </row>
        <row r="14">
          <cell r="B14" t="str">
            <v>TĐ3-43</v>
          </cell>
          <cell r="C14" t="str">
            <v>NGUYỄN VĂN NHÂM</v>
          </cell>
          <cell r="D14">
            <v>45456</v>
          </cell>
          <cell r="E14" t="str">
            <v>28/06/2024</v>
          </cell>
          <cell r="F14" t="str">
            <v>243.9</v>
          </cell>
          <cell r="G14" t="str">
            <v>67.5</v>
          </cell>
          <cell r="H14" t="str">
            <v>0.0</v>
          </cell>
          <cell r="I14" t="str">
            <v>Liền Kề</v>
          </cell>
          <cell r="J14" t="str">
            <v>5,556,283,606</v>
          </cell>
          <cell r="K14" t="str">
            <v>22,780,991</v>
          </cell>
        </row>
        <row r="15">
          <cell r="B15" t="str">
            <v>TĐ2-23</v>
          </cell>
          <cell r="C15" t="str">
            <v>TRẦN THỊ HƯƠNG THẢO</v>
          </cell>
          <cell r="D15">
            <v>45456</v>
          </cell>
          <cell r="E15" t="str">
            <v>28/06/2024</v>
          </cell>
          <cell r="F15" t="str">
            <v>243.2</v>
          </cell>
          <cell r="G15" t="str">
            <v>67.5</v>
          </cell>
          <cell r="H15" t="str">
            <v>0.0</v>
          </cell>
          <cell r="I15" t="str">
            <v>Liền Kề</v>
          </cell>
          <cell r="J15" t="str">
            <v>4,840,335,910</v>
          </cell>
          <cell r="K15" t="str">
            <v>19,902,697</v>
          </cell>
        </row>
        <row r="16">
          <cell r="B16" t="str">
            <v>TĐ2-20</v>
          </cell>
          <cell r="C16" t="str">
            <v>LƯU THỤY OANH</v>
          </cell>
          <cell r="D16">
            <v>45458</v>
          </cell>
          <cell r="E16" t="str">
            <v>30/06/2024</v>
          </cell>
          <cell r="F16" t="str">
            <v>243.9</v>
          </cell>
          <cell r="G16" t="str">
            <v>67.5</v>
          </cell>
          <cell r="H16" t="str">
            <v>0.0</v>
          </cell>
          <cell r="I16" t="str">
            <v>Liền Kề</v>
          </cell>
          <cell r="J16" t="str">
            <v>5,084,219,889</v>
          </cell>
          <cell r="K16" t="str">
            <v>20,845,510</v>
          </cell>
        </row>
        <row r="17">
          <cell r="B17" t="str">
            <v>TĐ3-27</v>
          </cell>
          <cell r="C17" t="str">
            <v>ĐINH VĂN ĐẠT</v>
          </cell>
          <cell r="D17">
            <v>45458</v>
          </cell>
          <cell r="E17" t="str">
            <v>30/06/2024</v>
          </cell>
          <cell r="F17" t="str">
            <v>243.9</v>
          </cell>
          <cell r="G17" t="str">
            <v>67.5</v>
          </cell>
          <cell r="H17" t="str">
            <v>0.0</v>
          </cell>
          <cell r="I17" t="str">
            <v>Liền Kề</v>
          </cell>
          <cell r="J17" t="str">
            <v>5,254,796,476</v>
          </cell>
          <cell r="K17" t="str">
            <v>21,544,881</v>
          </cell>
        </row>
        <row r="18">
          <cell r="B18" t="str">
            <v>HG2-11</v>
          </cell>
          <cell r="C18" t="str">
            <v>NGUYỄN TIẾN DŨNG</v>
          </cell>
          <cell r="D18">
            <v>45460</v>
          </cell>
          <cell r="E18" t="str">
            <v>02/07/2024</v>
          </cell>
          <cell r="F18" t="str">
            <v>271.2</v>
          </cell>
          <cell r="G18" t="str">
            <v>75.0</v>
          </cell>
          <cell r="H18" t="str">
            <v>0.0</v>
          </cell>
          <cell r="I18" t="str">
            <v>Liền Kề</v>
          </cell>
          <cell r="J18" t="str">
            <v>6,370,123,778</v>
          </cell>
          <cell r="K18" t="str">
            <v>23,488,657</v>
          </cell>
        </row>
        <row r="19">
          <cell r="B19" t="str">
            <v>TĐ3-33</v>
          </cell>
          <cell r="C19" t="str">
            <v>TRẦN THỤ PHONG</v>
          </cell>
          <cell r="D19">
            <v>45462</v>
          </cell>
          <cell r="E19" t="str">
            <v>04/07/2024</v>
          </cell>
          <cell r="F19" t="str">
            <v>243.2</v>
          </cell>
          <cell r="G19" t="str">
            <v>67.5</v>
          </cell>
          <cell r="H19" t="str">
            <v>0.0</v>
          </cell>
          <cell r="I19" t="str">
            <v>Liền Kề</v>
          </cell>
          <cell r="J19" t="str">
            <v>5,249,719,334</v>
          </cell>
          <cell r="K19" t="str">
            <v>21,586,017</v>
          </cell>
        </row>
        <row r="20">
          <cell r="B20" t="str">
            <v>TĐ3-41</v>
          </cell>
          <cell r="C20" t="str">
            <v>HỨA KHÁNH HUY</v>
          </cell>
          <cell r="D20">
            <v>45464</v>
          </cell>
          <cell r="E20" t="str">
            <v>06/07/2024</v>
          </cell>
          <cell r="F20" t="str">
            <v>243.9</v>
          </cell>
          <cell r="G20" t="str">
            <v>67.5</v>
          </cell>
          <cell r="H20" t="str">
            <v>0.0</v>
          </cell>
          <cell r="I20" t="str">
            <v>Liền Kề</v>
          </cell>
          <cell r="J20" t="str">
            <v>5,664,179,699</v>
          </cell>
          <cell r="K20" t="str">
            <v>23,223,369</v>
          </cell>
        </row>
        <row r="21">
          <cell r="B21" t="str">
            <v>TĐ3-23</v>
          </cell>
          <cell r="C21" t="str">
            <v>HỨA KHÁNH HUY</v>
          </cell>
          <cell r="D21">
            <v>45464</v>
          </cell>
          <cell r="E21" t="str">
            <v>06/07/2024</v>
          </cell>
          <cell r="F21" t="str">
            <v>348.0</v>
          </cell>
          <cell r="G21" t="str">
            <v>96.3</v>
          </cell>
          <cell r="H21" t="str">
            <v>0.0</v>
          </cell>
          <cell r="I21" t="str">
            <v>Liền Kề</v>
          </cell>
          <cell r="J21" t="str">
            <v>8,224,591,980</v>
          </cell>
          <cell r="K21" t="str">
            <v>23,633,885</v>
          </cell>
        </row>
        <row r="22">
          <cell r="B22" t="str">
            <v>HG1-05</v>
          </cell>
          <cell r="C22" t="str">
            <v>NGUYỄN DUY DU</v>
          </cell>
          <cell r="D22">
            <v>45464</v>
          </cell>
          <cell r="E22" t="str">
            <v>06/07/2024</v>
          </cell>
          <cell r="F22" t="str">
            <v>243.2</v>
          </cell>
          <cell r="G22" t="str">
            <v>67.5</v>
          </cell>
          <cell r="H22" t="str">
            <v>0.0</v>
          </cell>
          <cell r="I22" t="str">
            <v>Liền Kề</v>
          </cell>
          <cell r="J22" t="str">
            <v>5,624,987,392</v>
          </cell>
          <cell r="K22" t="str">
            <v>23,129,060</v>
          </cell>
        </row>
        <row r="23">
          <cell r="B23" t="str">
            <v>HG1-06</v>
          </cell>
          <cell r="C23" t="str">
            <v>NGUYỄN DUY DU</v>
          </cell>
          <cell r="D23">
            <v>45464</v>
          </cell>
          <cell r="E23" t="str">
            <v>06/07/2024</v>
          </cell>
          <cell r="F23" t="str">
            <v>243.2</v>
          </cell>
          <cell r="G23" t="str">
            <v>67.5</v>
          </cell>
          <cell r="H23" t="str">
            <v>0.0</v>
          </cell>
          <cell r="I23" t="str">
            <v>Liền Kề</v>
          </cell>
          <cell r="J23" t="str">
            <v>5,642,044,954</v>
          </cell>
          <cell r="K23" t="str">
            <v>23,199,198</v>
          </cell>
        </row>
        <row r="24">
          <cell r="B24" t="str">
            <v>TĐ2-11</v>
          </cell>
          <cell r="C24" t="str">
            <v>TRẦN HÙNG VỸ</v>
          </cell>
          <cell r="D24">
            <v>45464</v>
          </cell>
          <cell r="E24" t="str">
            <v>06/07/2024</v>
          </cell>
          <cell r="F24" t="str">
            <v>348.0</v>
          </cell>
          <cell r="G24" t="str">
            <v>96.3</v>
          </cell>
          <cell r="H24" t="str">
            <v>0.0</v>
          </cell>
          <cell r="I24" t="str">
            <v>Liền Kề</v>
          </cell>
          <cell r="J24" t="str">
            <v>7,591,867,428</v>
          </cell>
          <cell r="K24" t="str">
            <v>21,815,711</v>
          </cell>
        </row>
        <row r="25">
          <cell r="B25" t="str">
            <v>HG2-01</v>
          </cell>
          <cell r="C25" t="str">
            <v>VŨ NHƯ KHOA</v>
          </cell>
          <cell r="D25">
            <v>45467</v>
          </cell>
          <cell r="E25" t="str">
            <v>09/07/2024</v>
          </cell>
          <cell r="F25" t="str">
            <v>348.0</v>
          </cell>
          <cell r="G25" t="str">
            <v>102.7</v>
          </cell>
          <cell r="H25" t="str">
            <v>0.0</v>
          </cell>
          <cell r="I25" t="str">
            <v>Liền Kề</v>
          </cell>
          <cell r="J25" t="str">
            <v>8,966,384,604</v>
          </cell>
          <cell r="K25" t="str">
            <v>25,765,473</v>
          </cell>
        </row>
        <row r="26">
          <cell r="B26" t="str">
            <v>HG1-10</v>
          </cell>
          <cell r="C26" t="str">
            <v>NGUYỄN THỊ MAI</v>
          </cell>
          <cell r="D26">
            <v>45467</v>
          </cell>
          <cell r="E26" t="str">
            <v>09/07/2024</v>
          </cell>
          <cell r="F26" t="str">
            <v>243.9</v>
          </cell>
          <cell r="G26" t="str">
            <v>67.5</v>
          </cell>
          <cell r="H26" t="str">
            <v>0.0</v>
          </cell>
          <cell r="I26" t="str">
            <v>Liền Kề</v>
          </cell>
          <cell r="J26" t="str">
            <v>5,288,911,501</v>
          </cell>
          <cell r="K26" t="str">
            <v>21,684,754</v>
          </cell>
        </row>
        <row r="27">
          <cell r="B27" t="str">
            <v>TĐ3-39</v>
          </cell>
          <cell r="C27" t="str">
            <v>ĐẶNG VĂN HIỆP</v>
          </cell>
          <cell r="D27">
            <v>45468</v>
          </cell>
          <cell r="E27" t="str">
            <v>10/07/2024</v>
          </cell>
          <cell r="F27" t="str">
            <v>243.2</v>
          </cell>
          <cell r="G27" t="str">
            <v>67.5</v>
          </cell>
          <cell r="H27" t="str">
            <v>0.0</v>
          </cell>
          <cell r="I27" t="str">
            <v>Liền Kề</v>
          </cell>
          <cell r="J27" t="str">
            <v>5,249,719,334</v>
          </cell>
          <cell r="K27" t="str">
            <v>21,586,017</v>
          </cell>
        </row>
        <row r="28">
          <cell r="B28" t="str">
            <v>HG3-17</v>
          </cell>
          <cell r="C28" t="str">
            <v>ĐINH THỊ HỒNG HẠNH</v>
          </cell>
          <cell r="D28">
            <v>45467</v>
          </cell>
          <cell r="E28" t="str">
            <v>09/07/2024</v>
          </cell>
          <cell r="F28" t="str">
            <v>348.0</v>
          </cell>
          <cell r="G28" t="str">
            <v>100.0</v>
          </cell>
          <cell r="H28" t="str">
            <v>0.0</v>
          </cell>
          <cell r="I28" t="str">
            <v>Liền Kề</v>
          </cell>
          <cell r="J28" t="str">
            <v>8,847,714,168</v>
          </cell>
          <cell r="K28" t="str">
            <v>25,424,466</v>
          </cell>
        </row>
        <row r="29">
          <cell r="B29" t="str">
            <v>HG3-02</v>
          </cell>
          <cell r="C29" t="str">
            <v>NGUYỄN THỊ TRÀ MY</v>
          </cell>
          <cell r="D29">
            <v>45467</v>
          </cell>
          <cell r="E29" t="str">
            <v>09/07/2024</v>
          </cell>
          <cell r="F29" t="str">
            <v>270.3</v>
          </cell>
          <cell r="G29" t="str">
            <v>75.0</v>
          </cell>
          <cell r="H29" t="str">
            <v>0.0</v>
          </cell>
          <cell r="I29" t="str">
            <v>Liền Kề</v>
          </cell>
          <cell r="J29" t="str">
            <v>6,249,878,492</v>
          </cell>
          <cell r="K29" t="str">
            <v>23,122,007</v>
          </cell>
        </row>
        <row r="30">
          <cell r="B30" t="str">
            <v>HG1-19</v>
          </cell>
          <cell r="C30" t="str">
            <v>TRẦN THỊ MAI THẮNG</v>
          </cell>
          <cell r="D30">
            <v>45467</v>
          </cell>
          <cell r="E30" t="str">
            <v>09/07/2024</v>
          </cell>
          <cell r="F30" t="str">
            <v>348.0</v>
          </cell>
          <cell r="G30" t="str">
            <v>100.0</v>
          </cell>
          <cell r="H30" t="str">
            <v>0.0</v>
          </cell>
          <cell r="I30" t="str">
            <v>Liền Kề</v>
          </cell>
          <cell r="J30" t="str">
            <v>8,493,925,884</v>
          </cell>
          <cell r="K30" t="str">
            <v>24,407,833</v>
          </cell>
        </row>
        <row r="31">
          <cell r="B31" t="str">
            <v>HG1-18</v>
          </cell>
          <cell r="C31" t="str">
            <v>LÊ THỊ HỒNG ĐỨC</v>
          </cell>
          <cell r="D31">
            <v>45468</v>
          </cell>
          <cell r="E31" t="str">
            <v>10/07/2024</v>
          </cell>
          <cell r="F31" t="str">
            <v>243.2</v>
          </cell>
          <cell r="G31" t="str">
            <v>67.5</v>
          </cell>
          <cell r="H31" t="str">
            <v>0.0</v>
          </cell>
          <cell r="I31" t="str">
            <v>Liền Kề</v>
          </cell>
          <cell r="J31" t="str">
            <v>5,283,834,458</v>
          </cell>
          <cell r="K31" t="str">
            <v>21,726,293</v>
          </cell>
        </row>
        <row r="32">
          <cell r="B32" t="str">
            <v>TĐ3-37</v>
          </cell>
          <cell r="C32" t="str">
            <v>HOÀNG THỊ THU HẰNG</v>
          </cell>
          <cell r="D32">
            <v>45469</v>
          </cell>
          <cell r="E32" t="str">
            <v>11/07/2024</v>
          </cell>
          <cell r="F32" t="str">
            <v>243.9</v>
          </cell>
          <cell r="G32" t="str">
            <v>67.5</v>
          </cell>
          <cell r="H32" t="str">
            <v>0.0</v>
          </cell>
          <cell r="I32" t="str">
            <v>Liền Kề</v>
          </cell>
          <cell r="J32" t="str">
            <v>5,254,796,476</v>
          </cell>
          <cell r="K32" t="str">
            <v>21,544,881</v>
          </cell>
        </row>
        <row r="33">
          <cell r="B33" t="str">
            <v>HG3-11</v>
          </cell>
          <cell r="C33" t="str">
            <v>PHÙNG THỊ THÙY LINH</v>
          </cell>
          <cell r="D33">
            <v>45470</v>
          </cell>
          <cell r="E33" t="str">
            <v>12/07/2024</v>
          </cell>
          <cell r="F33" t="str">
            <v>271.2</v>
          </cell>
          <cell r="G33" t="str">
            <v>75.0</v>
          </cell>
          <cell r="H33" t="str">
            <v>0.0</v>
          </cell>
          <cell r="I33" t="str">
            <v>Liền Kề</v>
          </cell>
          <cell r="J33" t="str">
            <v>6,521,747,359</v>
          </cell>
          <cell r="K33" t="str">
            <v>24,047,741</v>
          </cell>
        </row>
        <row r="34">
          <cell r="B34" t="str">
            <v>TĐ2-19</v>
          </cell>
          <cell r="C34" t="str">
            <v>ĐẶNG THỊ HẰNG</v>
          </cell>
          <cell r="D34">
            <v>45474</v>
          </cell>
          <cell r="E34" t="str">
            <v>16/07/2024</v>
          </cell>
          <cell r="F34" t="str">
            <v>243.2</v>
          </cell>
          <cell r="G34" t="str">
            <v>67.5</v>
          </cell>
          <cell r="H34" t="str">
            <v>0.0</v>
          </cell>
          <cell r="I34" t="str">
            <v>Liền Kề</v>
          </cell>
          <cell r="J34" t="str">
            <v>4,772,105,421</v>
          </cell>
          <cell r="K34" t="str">
            <v>19,622,144</v>
          </cell>
        </row>
        <row r="35">
          <cell r="B35" t="str">
            <v>TĐ2-27</v>
          </cell>
          <cell r="C35" t="str">
            <v>NGUYỄN THỊ DIỆP</v>
          </cell>
          <cell r="D35">
            <v>45474</v>
          </cell>
          <cell r="E35" t="str">
            <v>16/07/2024</v>
          </cell>
          <cell r="F35" t="str">
            <v>243.2</v>
          </cell>
          <cell r="G35" t="str">
            <v>67.5</v>
          </cell>
          <cell r="H35" t="str">
            <v>0.0</v>
          </cell>
          <cell r="I35" t="str">
            <v>Liền Kề</v>
          </cell>
          <cell r="J35" t="str">
            <v>4,840,335,910</v>
          </cell>
          <cell r="K35" t="str">
            <v>19,902,697</v>
          </cell>
        </row>
        <row r="36">
          <cell r="B36" t="str">
            <v>TĐ3-57</v>
          </cell>
          <cell r="C36" t="str">
            <v>NGUYỄN THỊ TUYẾT</v>
          </cell>
          <cell r="D36">
            <v>45476</v>
          </cell>
          <cell r="E36" t="str">
            <v>18/07/2024</v>
          </cell>
          <cell r="F36" t="str">
            <v>348.0</v>
          </cell>
          <cell r="G36" t="str">
            <v>96.2</v>
          </cell>
          <cell r="H36" t="str">
            <v>0.0</v>
          </cell>
          <cell r="I36" t="str">
            <v>Liền Kề</v>
          </cell>
          <cell r="J36" t="str">
            <v>8,170,058,292</v>
          </cell>
          <cell r="K36" t="str">
            <v>23,477,179</v>
          </cell>
        </row>
        <row r="37">
          <cell r="B37" t="str">
            <v>TĐ3-47</v>
          </cell>
          <cell r="C37" t="str">
            <v>ĐOÀN BÍCH THỦY</v>
          </cell>
          <cell r="D37">
            <v>45479</v>
          </cell>
          <cell r="E37" t="str">
            <v>21/07/2024</v>
          </cell>
          <cell r="F37" t="str">
            <v>243.2</v>
          </cell>
          <cell r="G37" t="str">
            <v>67.5</v>
          </cell>
          <cell r="H37" t="str">
            <v>0.0</v>
          </cell>
          <cell r="I37" t="str">
            <v>Liền Kề</v>
          </cell>
          <cell r="J37" t="str">
            <v>5,249,719,334</v>
          </cell>
          <cell r="K37" t="str">
            <v>21,586,017</v>
          </cell>
        </row>
        <row r="38">
          <cell r="B38" t="str">
            <v>HG-06</v>
          </cell>
          <cell r="C38" t="str">
            <v>VŨ DUY SĨ</v>
          </cell>
          <cell r="D38">
            <v>45481</v>
          </cell>
          <cell r="E38" t="str">
            <v>23/07/2024</v>
          </cell>
          <cell r="F38" t="str">
            <v>271.2</v>
          </cell>
          <cell r="G38" t="str">
            <v>75.8</v>
          </cell>
          <cell r="H38" t="str">
            <v>0.0</v>
          </cell>
          <cell r="I38" t="str">
            <v>Liền Kề</v>
          </cell>
          <cell r="J38" t="str">
            <v>7,623,797,035</v>
          </cell>
          <cell r="K38" t="str">
            <v>28,111,346</v>
          </cell>
        </row>
        <row r="39">
          <cell r="B39" t="str">
            <v>TĐ3-29</v>
          </cell>
          <cell r="C39" t="str">
            <v>PHẠM NGỌC LÂM </v>
          </cell>
          <cell r="D39">
            <v>45481</v>
          </cell>
          <cell r="E39" t="str">
            <v>23/07/2024</v>
          </cell>
          <cell r="F39" t="str">
            <v>243.9</v>
          </cell>
          <cell r="G39" t="str">
            <v>67.5</v>
          </cell>
          <cell r="H39" t="str">
            <v>0.0</v>
          </cell>
          <cell r="I39" t="str">
            <v>Liền Kề</v>
          </cell>
          <cell r="J39" t="str">
            <v>5,254,796,476</v>
          </cell>
          <cell r="K39" t="str">
            <v>21,544,881</v>
          </cell>
        </row>
        <row r="40">
          <cell r="B40" t="str">
            <v>HG3-01</v>
          </cell>
          <cell r="C40" t="str">
            <v>PHẠM VĂN KHÁNH</v>
          </cell>
          <cell r="D40">
            <v>45482</v>
          </cell>
          <cell r="E40" t="str">
            <v>24/07/2024</v>
          </cell>
          <cell r="F40" t="str">
            <v>348.0</v>
          </cell>
          <cell r="G40" t="str">
            <v>111.8</v>
          </cell>
          <cell r="H40" t="str">
            <v>0.0</v>
          </cell>
          <cell r="I40" t="str">
            <v>Liền Kề</v>
          </cell>
          <cell r="J40" t="str">
            <v>10,150,230,953</v>
          </cell>
          <cell r="K40" t="str">
            <v>29,167,330</v>
          </cell>
        </row>
        <row r="41">
          <cell r="B41" t="str">
            <v>HG1-07</v>
          </cell>
          <cell r="C41" t="str">
            <v>PHẠM ĐỨC THẮNG</v>
          </cell>
          <cell r="D41">
            <v>45482</v>
          </cell>
          <cell r="E41" t="str">
            <v>24/07/2024</v>
          </cell>
          <cell r="F41" t="str">
            <v>243.2</v>
          </cell>
          <cell r="G41" t="str">
            <v>67.5</v>
          </cell>
          <cell r="H41" t="str">
            <v>0.0</v>
          </cell>
          <cell r="I41" t="str">
            <v>Liền Kề</v>
          </cell>
          <cell r="J41" t="str">
            <v>5,624,987,392</v>
          </cell>
          <cell r="K41" t="str">
            <v>23,129,060</v>
          </cell>
        </row>
        <row r="42">
          <cell r="B42" t="str">
            <v>TĐ2-22</v>
          </cell>
          <cell r="C42" t="str">
            <v>NGUYỄN NGỌC KHOA</v>
          </cell>
          <cell r="D42">
            <v>45483</v>
          </cell>
          <cell r="E42" t="str">
            <v>25/07/2024</v>
          </cell>
          <cell r="F42" t="str">
            <v>243.2</v>
          </cell>
          <cell r="G42" t="str">
            <v>67.5</v>
          </cell>
          <cell r="H42" t="str">
            <v>0.0</v>
          </cell>
          <cell r="I42" t="str">
            <v>Liền Kề</v>
          </cell>
          <cell r="J42" t="str">
            <v>4,840,335,910</v>
          </cell>
          <cell r="K42" t="str">
            <v>19,902,697</v>
          </cell>
        </row>
        <row r="43">
          <cell r="B43" t="str">
            <v>TĐ3-02</v>
          </cell>
          <cell r="C43" t="str">
            <v>NGUYỄN MẠNH CƯỜNG</v>
          </cell>
          <cell r="D43">
            <v>45484</v>
          </cell>
          <cell r="E43" t="str">
            <v>26/07/2024</v>
          </cell>
          <cell r="F43" t="str">
            <v>383.3</v>
          </cell>
          <cell r="G43" t="str">
            <v>109.7</v>
          </cell>
          <cell r="H43" t="str">
            <v>0.0</v>
          </cell>
          <cell r="I43" t="str">
            <v>Liền Kề</v>
          </cell>
          <cell r="J43" t="str">
            <v>10,947,786,076</v>
          </cell>
          <cell r="K43" t="str">
            <v>28,561,926</v>
          </cell>
        </row>
        <row r="44">
          <cell r="B44" t="str">
            <v>HG1-02</v>
          </cell>
          <cell r="C44" t="str">
            <v>NGUYỄN BÁ DIN</v>
          </cell>
          <cell r="D44">
            <v>45486</v>
          </cell>
          <cell r="E44" t="str">
            <v>28/07/2024</v>
          </cell>
          <cell r="F44" t="str">
            <v>243.2</v>
          </cell>
          <cell r="G44" t="str">
            <v>67.5</v>
          </cell>
          <cell r="H44" t="str">
            <v>0.0</v>
          </cell>
          <cell r="I44" t="str">
            <v>Liền Kề</v>
          </cell>
          <cell r="J44" t="str">
            <v>5,624,987,392</v>
          </cell>
          <cell r="K44" t="str">
            <v>23,129,060</v>
          </cell>
        </row>
        <row r="45">
          <cell r="B45" t="str">
            <v>HG3-12</v>
          </cell>
          <cell r="C45" t="str">
            <v>ĐÀO VĂN HIỆP</v>
          </cell>
          <cell r="D45">
            <v>45489</v>
          </cell>
          <cell r="E45" t="str">
            <v>31/07/2024</v>
          </cell>
          <cell r="F45" t="str">
            <v>270.3</v>
          </cell>
          <cell r="G45" t="str">
            <v>75.0</v>
          </cell>
          <cell r="H45" t="str">
            <v>0.0</v>
          </cell>
          <cell r="I45" t="str">
            <v>Liền Kề</v>
          </cell>
          <cell r="J45" t="str">
            <v>6,249,878,492</v>
          </cell>
          <cell r="K45" t="str">
            <v>23,122,007</v>
          </cell>
        </row>
        <row r="46">
          <cell r="B46" t="str">
            <v>TĐ3-35</v>
          </cell>
          <cell r="C46" t="str">
            <v>NGUYỄN THỊ KIM OANH</v>
          </cell>
          <cell r="D46">
            <v>45488</v>
          </cell>
          <cell r="E46" t="str">
            <v>30/07/2024</v>
          </cell>
          <cell r="F46" t="str">
            <v>243.9</v>
          </cell>
          <cell r="G46" t="str">
            <v>67.5</v>
          </cell>
          <cell r="H46" t="str">
            <v>0.0</v>
          </cell>
          <cell r="I46" t="str">
            <v>Liền Kề</v>
          </cell>
          <cell r="J46" t="str">
            <v>5,254,796,476</v>
          </cell>
          <cell r="K46" t="str">
            <v>21,544,881</v>
          </cell>
        </row>
        <row r="47">
          <cell r="B47" t="str">
            <v>HG2-05</v>
          </cell>
          <cell r="C47" t="str">
            <v>PHẠM TRUNG KIÊN</v>
          </cell>
          <cell r="D47">
            <v>45488</v>
          </cell>
          <cell r="E47" t="str">
            <v>30/07/2024</v>
          </cell>
          <cell r="F47" t="str">
            <v>271.2</v>
          </cell>
          <cell r="G47" t="str">
            <v>75.0</v>
          </cell>
          <cell r="H47" t="str">
            <v>0.0</v>
          </cell>
          <cell r="I47" t="str">
            <v>Liền Kề</v>
          </cell>
          <cell r="J47" t="str">
            <v>6,104,782,783</v>
          </cell>
          <cell r="K47" t="str">
            <v>22,510,261</v>
          </cell>
        </row>
        <row r="48">
          <cell r="B48" t="str">
            <v>TĐ2-16</v>
          </cell>
          <cell r="C48" t="str">
            <v>NGUYỄN VĂN PHO</v>
          </cell>
          <cell r="D48">
            <v>45488</v>
          </cell>
          <cell r="E48" t="str">
            <v>30/07/2024</v>
          </cell>
          <cell r="F48" t="str">
            <v>243.2</v>
          </cell>
          <cell r="G48" t="str">
            <v>67.5</v>
          </cell>
          <cell r="H48" t="str">
            <v>0.0</v>
          </cell>
          <cell r="I48" t="str">
            <v>Liền Kề</v>
          </cell>
          <cell r="J48" t="str">
            <v>4,840,335,910</v>
          </cell>
          <cell r="K48" t="str">
            <v>19,902,697</v>
          </cell>
        </row>
        <row r="49">
          <cell r="B49" t="str">
            <v>TĐ2-03</v>
          </cell>
          <cell r="C49" t="str">
            <v>NGUYỄN THỊ VÂN ANH</v>
          </cell>
          <cell r="D49">
            <v>45488</v>
          </cell>
          <cell r="E49" t="str">
            <v>30/07/2024</v>
          </cell>
          <cell r="F49" t="str">
            <v>243.9</v>
          </cell>
          <cell r="G49" t="str">
            <v>67.5</v>
          </cell>
          <cell r="H49" t="str">
            <v>0.0</v>
          </cell>
          <cell r="I49" t="str">
            <v>Liền Kề</v>
          </cell>
          <cell r="J49" t="str">
            <v>4,845,413,009</v>
          </cell>
          <cell r="K49" t="str">
            <v>19,866,392</v>
          </cell>
        </row>
        <row r="50">
          <cell r="B50" t="str">
            <v>TĐ2-04</v>
          </cell>
          <cell r="C50" t="str">
            <v>TRẦN VĂN BẮC</v>
          </cell>
          <cell r="D50">
            <v>45489</v>
          </cell>
          <cell r="E50" t="str">
            <v>31/07/2024</v>
          </cell>
          <cell r="F50" t="str">
            <v>243.9</v>
          </cell>
          <cell r="G50" t="str">
            <v>67.5</v>
          </cell>
          <cell r="H50" t="str">
            <v>0.0</v>
          </cell>
          <cell r="I50" t="str">
            <v>Liền Kề</v>
          </cell>
          <cell r="J50" t="str">
            <v>4,811,297,740</v>
          </cell>
          <cell r="K50" t="str">
            <v>19,726,518</v>
          </cell>
        </row>
        <row r="51">
          <cell r="B51" t="str">
            <v>HG1-03</v>
          </cell>
          <cell r="C51" t="str">
            <v>ĐỒNG DIỆU HỒNG</v>
          </cell>
          <cell r="D51">
            <v>45489</v>
          </cell>
          <cell r="E51" t="str">
            <v>31/07/2024</v>
          </cell>
          <cell r="F51" t="str">
            <v>243.9</v>
          </cell>
          <cell r="G51" t="str">
            <v>67.5</v>
          </cell>
          <cell r="H51" t="str">
            <v>0.0</v>
          </cell>
          <cell r="I51" t="str">
            <v>Liền Kề</v>
          </cell>
          <cell r="J51" t="str">
            <v>5,630,064,431</v>
          </cell>
          <cell r="K51" t="str">
            <v>23,083,495</v>
          </cell>
        </row>
        <row r="52">
          <cell r="B52" t="str">
            <v>TĐ2-06</v>
          </cell>
          <cell r="C52" t="str">
            <v>NGÔ ANH ĐỨC</v>
          </cell>
          <cell r="D52">
            <v>45489</v>
          </cell>
          <cell r="E52" t="str">
            <v>31/07/2024</v>
          </cell>
          <cell r="F52" t="str">
            <v>243.2</v>
          </cell>
          <cell r="G52" t="str">
            <v>67.5</v>
          </cell>
          <cell r="H52" t="str">
            <v>0.0</v>
          </cell>
          <cell r="I52" t="str">
            <v>Liền Kề</v>
          </cell>
          <cell r="J52" t="str">
            <v>4,857,393,472</v>
          </cell>
          <cell r="K52" t="str">
            <v>19,972,835</v>
          </cell>
        </row>
        <row r="53">
          <cell r="B53" t="str">
            <v>TĐ2-05</v>
          </cell>
          <cell r="C53" t="str">
            <v>ĐẶNG VĂN HIỆP</v>
          </cell>
          <cell r="D53">
            <v>45490</v>
          </cell>
          <cell r="E53" t="str">
            <v>01/08/2024</v>
          </cell>
          <cell r="F53" t="str">
            <v>243.2</v>
          </cell>
          <cell r="G53" t="str">
            <v>67.5</v>
          </cell>
          <cell r="H53" t="str">
            <v>0.0</v>
          </cell>
          <cell r="I53" t="str">
            <v>Liền Kề</v>
          </cell>
          <cell r="J53" t="str">
            <v>4,840,335,910</v>
          </cell>
          <cell r="K53" t="str">
            <v>19,902,697</v>
          </cell>
        </row>
        <row r="54">
          <cell r="B54" t="str">
            <v>HG1-11</v>
          </cell>
          <cell r="C54" t="str">
            <v>ĐẶNG VĂN HIỆP</v>
          </cell>
          <cell r="D54">
            <v>45490</v>
          </cell>
          <cell r="E54" t="str">
            <v>01/08/2024</v>
          </cell>
          <cell r="F54" t="str">
            <v>243.2</v>
          </cell>
          <cell r="G54" t="str">
            <v>67.5</v>
          </cell>
          <cell r="H54" t="str">
            <v>0.0</v>
          </cell>
          <cell r="I54" t="str">
            <v>Liền Kề</v>
          </cell>
          <cell r="J54" t="str">
            <v>5,283,834,458</v>
          </cell>
          <cell r="K54" t="str">
            <v>21,726,293</v>
          </cell>
        </row>
        <row r="55">
          <cell r="B55" t="str">
            <v>HG5-11</v>
          </cell>
          <cell r="C55" t="str">
            <v>NGUYỄN HẢI YẾN</v>
          </cell>
          <cell r="D55">
            <v>45490</v>
          </cell>
          <cell r="E55" t="str">
            <v>01/08/2024</v>
          </cell>
          <cell r="F55" t="str">
            <v>271.2</v>
          </cell>
          <cell r="G55" t="str">
            <v>75.0</v>
          </cell>
          <cell r="H55" t="str">
            <v>0.0</v>
          </cell>
          <cell r="I55" t="str">
            <v>Liền Kề</v>
          </cell>
          <cell r="J55" t="str">
            <v>6,180,594,574</v>
          </cell>
          <cell r="K55" t="str">
            <v>22,789,803</v>
          </cell>
        </row>
        <row r="56">
          <cell r="B56" t="str">
            <v>TĐ3-31</v>
          </cell>
          <cell r="C56" t="str">
            <v>PHẠM NGỌC LÂM </v>
          </cell>
          <cell r="D56">
            <v>45493</v>
          </cell>
          <cell r="E56" t="str">
            <v>04/08/2024</v>
          </cell>
          <cell r="F56" t="str">
            <v>243.2</v>
          </cell>
          <cell r="G56" t="str">
            <v>67.5</v>
          </cell>
          <cell r="H56" t="str">
            <v>0.0</v>
          </cell>
          <cell r="I56" t="str">
            <v>Liền Kề</v>
          </cell>
          <cell r="J56" t="str">
            <v>5,249,719,334</v>
          </cell>
          <cell r="K56" t="str">
            <v>21,586,017</v>
          </cell>
        </row>
        <row r="57">
          <cell r="B57" t="str">
            <v>HG-03</v>
          </cell>
          <cell r="C57" t="str">
            <v>BÙI TIẾN DŨNG</v>
          </cell>
          <cell r="D57">
            <v>45493</v>
          </cell>
          <cell r="E57" t="str">
            <v>04/08/2024</v>
          </cell>
          <cell r="F57" t="str">
            <v>271.2</v>
          </cell>
          <cell r="G57" t="str">
            <v>77.2</v>
          </cell>
          <cell r="H57" t="str">
            <v>0.0</v>
          </cell>
          <cell r="I57" t="str">
            <v>Liền Kề</v>
          </cell>
          <cell r="J57" t="str">
            <v>7,435,531,351</v>
          </cell>
          <cell r="K57" t="str">
            <v>27,417,151</v>
          </cell>
        </row>
        <row r="58">
          <cell r="B58" t="str">
            <v>TĐ3-51</v>
          </cell>
          <cell r="C58" t="str">
            <v>PHẠM THỊ NGỌC LAN</v>
          </cell>
          <cell r="D58">
            <v>45496</v>
          </cell>
          <cell r="E58" t="str">
            <v>07/08/2024</v>
          </cell>
          <cell r="F58" t="str">
            <v>243.9</v>
          </cell>
          <cell r="G58" t="str">
            <v>67.5</v>
          </cell>
          <cell r="H58" t="str">
            <v>0.0</v>
          </cell>
          <cell r="I58" t="str">
            <v>Liền Kề</v>
          </cell>
          <cell r="J58" t="str">
            <v>5,359,892,405</v>
          </cell>
          <cell r="K58" t="str">
            <v>21,975,779</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ype="http://schemas.openxmlformats.org/officeDocument/2006/relationships/vmlDrawing" Target="../drawings/vmlDrawing1.vml" /><Relationship Id="rId2" Type="http://schemas.openxmlformats.org/officeDocument/2006/relationships/printerSettings" Target="../printerSettings/printerSettings1.bin" /></Relationships>
</file>

<file path=xl/worksheets/_rels/sheet3.xml.rels><?xml version="1.0" encoding="UTF-8" standalone="yes"?><Relationships xmlns="http://schemas.openxmlformats.org/package/2006/relationships"><Relationship Id="rId1" Type="http://schemas.openxmlformats.org/officeDocument/2006/relationships/vmlDrawing" Target="../drawings/vmlDrawing2.vml" /><Relationship Id="rId2" Type="http://schemas.openxmlformats.org/officeDocument/2006/relationships/printerSettings" Target="../printerSettings/printerSettings2.bin" /></Relationships>
</file>

<file path=xl/worksheets/_rels/sheet4.xml.rels><?xml version="1.0" encoding="UTF-8" standalone="yes"?><Relationships xmlns="http://schemas.openxmlformats.org/package/2006/relationships"><Relationship Id="rId1" Type="http://schemas.openxmlformats.org/officeDocument/2006/relationships/vmlDrawing" Target="../drawings/vmlDrawing3.vml" /><Relationship Id="rId2" Type="http://schemas.openxmlformats.org/officeDocument/2006/relationships/printerSettings" Target="../printerSettings/printerSettings3.bin" /></Relationships>
</file>

<file path=xl/worksheets/_rels/sheet5.xml.rels><?xml version="1.0" encoding="UTF-8" standalone="yes"?><Relationships xmlns="http://schemas.openxmlformats.org/package/2006/relationships"><Relationship Id="rId1" Type="http://schemas.openxmlformats.org/officeDocument/2006/relationships/vmlDrawing" Target="../drawings/vmlDrawing4.vml" /><Relationship Id="rId2" Type="http://schemas.openxmlformats.org/officeDocument/2006/relationships/printerSettings" Target="../printerSettings/printerSettings4.bin" /></Relationships>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d7ace43-b3f6-4d5a-9a0c-ceb7e1a53c6d}">
  <sheetPr codeName=""/>
  <dimension ref="A1"/>
  <sheetViews>
    <sheetView workbookViewId="0" topLeftCell="A1">
      <selection pane="topLeft" activeCell="A1" sqref="A1"/>
    </sheetView>
  </sheetViews>
  <sheetFormatPr defaultColWidth="9.14285714285714" defaultRowHeight="13.9"/>
  <sheetData/>
  <sheetProtection/>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cc4dfda-9adb-4f67-95bc-e73329b2b953}">
  <sheetPr codeName="">
    <tabColor rgb="FFFFFF00"/>
  </sheetPr>
  <dimension ref="A1:AM115"/>
  <sheetViews>
    <sheetView showGridLines="0" tabSelected="1" zoomScale="59" zoomScaleNormal="59" workbookViewId="0" topLeftCell="A5">
      <selection pane="topLeft" activeCell="I44" sqref="I44"/>
    </sheetView>
  </sheetViews>
  <sheetFormatPr defaultColWidth="9.14285714285714" defaultRowHeight="13.9"/>
  <cols>
    <col min="1" max="1" width="6" style="114" customWidth="1"/>
    <col min="2" max="2" width="24.5714285714286" style="114" customWidth="1"/>
    <col min="3" max="3" width="34.7142857142857" style="114" customWidth="1"/>
    <col min="4" max="4" width="10.8571428571429" style="114" customWidth="1"/>
    <col min="5" max="5" width="19" style="114" customWidth="1"/>
    <col min="6" max="7" width="21.2857142857143" style="114" customWidth="1"/>
    <col min="8" max="8" width="18.7142857142857" style="114" customWidth="1"/>
    <col min="9" max="9" width="16.7142857142857" style="114" customWidth="1"/>
    <col min="10" max="10" width="29.4285714285714" style="114" customWidth="1"/>
    <col min="11" max="11" width="12.4285714285714" style="114" customWidth="1"/>
    <col min="12" max="12" width="17.7142857142857" style="114" customWidth="1"/>
    <col min="13" max="13" width="26.7142857142857" style="116" customWidth="1"/>
    <col min="14" max="14" width="17" style="117" customWidth="1"/>
    <col min="15" max="15" width="15.5714285714286" style="114" customWidth="1"/>
    <col min="16" max="16" width="16.4285714285714" style="114" customWidth="1"/>
    <col min="17" max="17" width="19.4285714285714" style="114" customWidth="1"/>
    <col min="18" max="18" width="15.2857142857143" style="182" customWidth="1"/>
    <col min="19" max="19" width="16.2857142857143" style="114" customWidth="1"/>
    <col min="20" max="20" width="23.2857142857143" style="114" customWidth="1"/>
    <col min="21" max="21" width="17.8571428571429" style="114" customWidth="1"/>
    <col min="22" max="22" width="17.2857142857143" style="114" customWidth="1"/>
    <col min="23" max="23" width="19" style="114" customWidth="1"/>
    <col min="24" max="24" width="16.5714285714286" style="114" customWidth="1"/>
    <col min="25" max="25" width="20.7142857142857" style="114" customWidth="1"/>
    <col min="26" max="255" width="8.71428571428571" style="114"/>
    <col min="256" max="256" width="9.85714285714286" style="114" customWidth="1"/>
    <col min="257" max="257" width="16" style="114" customWidth="1"/>
    <col min="258" max="258" width="17.5714285714286" style="114" customWidth="1"/>
    <col min="259" max="259" width="16.2857142857143" style="114" customWidth="1"/>
    <col min="260" max="260" width="6.28571428571429" style="114" customWidth="1"/>
    <col min="261" max="261" width="17.2857142857143" style="114" customWidth="1"/>
    <col min="262" max="262" width="15.8571428571429" style="114" customWidth="1"/>
    <col min="263" max="263" width="13.2857142857143" style="114" customWidth="1"/>
    <col min="264" max="264" width="6.28571428571429" style="114" customWidth="1"/>
    <col min="265" max="265" width="8.28571428571429" style="114" customWidth="1"/>
    <col min="266" max="266" width="17" style="114" customWidth="1"/>
    <col min="267" max="267" width="16.5714285714286" style="114" customWidth="1"/>
    <col min="268" max="268" width="15.5714285714286" style="114" customWidth="1"/>
    <col min="269" max="269" width="17" style="114" customWidth="1"/>
    <col min="270" max="270" width="16.5714285714286" style="114" customWidth="1"/>
    <col min="271" max="271" width="15.5714285714286" style="114" customWidth="1"/>
    <col min="272" max="272" width="0" style="114" hidden="1" customWidth="1"/>
    <col min="273" max="276" width="8" style="114" customWidth="1"/>
    <col min="277" max="511" width="8.71428571428571" style="114"/>
    <col min="512" max="512" width="9.85714285714286" style="114" customWidth="1"/>
    <col min="513" max="513" width="16" style="114" customWidth="1"/>
    <col min="514" max="514" width="17.5714285714286" style="114" customWidth="1"/>
    <col min="515" max="515" width="16.2857142857143" style="114" customWidth="1"/>
    <col min="516" max="516" width="6.28571428571429" style="114" customWidth="1"/>
    <col min="517" max="517" width="17.2857142857143" style="114" customWidth="1"/>
    <col min="518" max="518" width="15.8571428571429" style="114" customWidth="1"/>
    <col min="519" max="519" width="13.2857142857143" style="114" customWidth="1"/>
    <col min="520" max="520" width="6.28571428571429" style="114" customWidth="1"/>
    <col min="521" max="521" width="8.28571428571429" style="114" customWidth="1"/>
    <col min="522" max="522" width="17" style="114" customWidth="1"/>
    <col min="523" max="523" width="16.5714285714286" style="114" customWidth="1"/>
    <col min="524" max="524" width="15.5714285714286" style="114" customWidth="1"/>
    <col min="525" max="525" width="17" style="114" customWidth="1"/>
    <col min="526" max="526" width="16.5714285714286" style="114" customWidth="1"/>
    <col min="527" max="527" width="15.5714285714286" style="114" customWidth="1"/>
    <col min="528" max="528" width="0" style="114" hidden="1" customWidth="1"/>
    <col min="529" max="532" width="8" style="114" customWidth="1"/>
    <col min="533" max="767" width="8.71428571428571" style="114"/>
    <col min="768" max="768" width="9.85714285714286" style="114" customWidth="1"/>
    <col min="769" max="769" width="16" style="114" customWidth="1"/>
    <col min="770" max="770" width="17.5714285714286" style="114" customWidth="1"/>
    <col min="771" max="771" width="16.2857142857143" style="114" customWidth="1"/>
    <col min="772" max="772" width="6.28571428571429" style="114" customWidth="1"/>
    <col min="773" max="773" width="17.2857142857143" style="114" customWidth="1"/>
    <col min="774" max="774" width="15.8571428571429" style="114" customWidth="1"/>
    <col min="775" max="775" width="13.2857142857143" style="114" customWidth="1"/>
    <col min="776" max="776" width="6.28571428571429" style="114" customWidth="1"/>
    <col min="777" max="777" width="8.28571428571429" style="114" customWidth="1"/>
    <col min="778" max="778" width="17" style="114" customWidth="1"/>
    <col min="779" max="779" width="16.5714285714286" style="114" customWidth="1"/>
    <col min="780" max="780" width="15.5714285714286" style="114" customWidth="1"/>
    <col min="781" max="781" width="17" style="114" customWidth="1"/>
    <col min="782" max="782" width="16.5714285714286" style="114" customWidth="1"/>
    <col min="783" max="783" width="15.5714285714286" style="114" customWidth="1"/>
    <col min="784" max="784" width="0" style="114" hidden="1" customWidth="1"/>
    <col min="785" max="788" width="8" style="114" customWidth="1"/>
    <col min="789" max="1023" width="8.71428571428571" style="114"/>
    <col min="1024" max="1024" width="9.85714285714286" style="114" customWidth="1"/>
    <col min="1025" max="1025" width="16" style="114" customWidth="1"/>
    <col min="1026" max="1026" width="17.5714285714286" style="114" customWidth="1"/>
    <col min="1027" max="1027" width="16.2857142857143" style="114" customWidth="1"/>
    <col min="1028" max="1028" width="6.28571428571429" style="114" customWidth="1"/>
    <col min="1029" max="1029" width="17.2857142857143" style="114" customWidth="1"/>
    <col min="1030" max="1030" width="15.8571428571429" style="114" customWidth="1"/>
    <col min="1031" max="1031" width="13.2857142857143" style="114" customWidth="1"/>
    <col min="1032" max="1032" width="6.28571428571429" style="114" customWidth="1"/>
    <col min="1033" max="1033" width="8.28571428571429" style="114" customWidth="1"/>
    <col min="1034" max="1034" width="17" style="114" customWidth="1"/>
    <col min="1035" max="1035" width="16.5714285714286" style="114" customWidth="1"/>
    <col min="1036" max="1036" width="15.5714285714286" style="114" customWidth="1"/>
    <col min="1037" max="1037" width="17" style="114" customWidth="1"/>
    <col min="1038" max="1038" width="16.5714285714286" style="114" customWidth="1"/>
    <col min="1039" max="1039" width="15.5714285714286" style="114" customWidth="1"/>
    <col min="1040" max="1040" width="0" style="114" hidden="1" customWidth="1"/>
    <col min="1041" max="1044" width="8" style="114" customWidth="1"/>
    <col min="1045" max="1279" width="8.71428571428571" style="114"/>
    <col min="1280" max="1280" width="9.85714285714286" style="114" customWidth="1"/>
    <col min="1281" max="1281" width="16" style="114" customWidth="1"/>
    <col min="1282" max="1282" width="17.5714285714286" style="114" customWidth="1"/>
    <col min="1283" max="1283" width="16.2857142857143" style="114" customWidth="1"/>
    <col min="1284" max="1284" width="6.28571428571429" style="114" customWidth="1"/>
    <col min="1285" max="1285" width="17.2857142857143" style="114" customWidth="1"/>
    <col min="1286" max="1286" width="15.8571428571429" style="114" customWidth="1"/>
    <col min="1287" max="1287" width="13.2857142857143" style="114" customWidth="1"/>
    <col min="1288" max="1288" width="6.28571428571429" style="114" customWidth="1"/>
    <col min="1289" max="1289" width="8.28571428571429" style="114" customWidth="1"/>
    <col min="1290" max="1290" width="17" style="114" customWidth="1"/>
    <col min="1291" max="1291" width="16.5714285714286" style="114" customWidth="1"/>
    <col min="1292" max="1292" width="15.5714285714286" style="114" customWidth="1"/>
    <col min="1293" max="1293" width="17" style="114" customWidth="1"/>
    <col min="1294" max="1294" width="16.5714285714286" style="114" customWidth="1"/>
    <col min="1295" max="1295" width="15.5714285714286" style="114" customWidth="1"/>
    <col min="1296" max="1296" width="0" style="114" hidden="1" customWidth="1"/>
    <col min="1297" max="1300" width="8" style="114" customWidth="1"/>
    <col min="1301" max="1535" width="8.71428571428571" style="114"/>
    <col min="1536" max="1536" width="9.85714285714286" style="114" customWidth="1"/>
    <col min="1537" max="1537" width="16" style="114" customWidth="1"/>
    <col min="1538" max="1538" width="17.5714285714286" style="114" customWidth="1"/>
    <col min="1539" max="1539" width="16.2857142857143" style="114" customWidth="1"/>
    <col min="1540" max="1540" width="6.28571428571429" style="114" customWidth="1"/>
    <col min="1541" max="1541" width="17.2857142857143" style="114" customWidth="1"/>
    <col min="1542" max="1542" width="15.8571428571429" style="114" customWidth="1"/>
    <col min="1543" max="1543" width="13.2857142857143" style="114" customWidth="1"/>
    <col min="1544" max="1544" width="6.28571428571429" style="114" customWidth="1"/>
    <col min="1545" max="1545" width="8.28571428571429" style="114" customWidth="1"/>
    <col min="1546" max="1546" width="17" style="114" customWidth="1"/>
    <col min="1547" max="1547" width="16.5714285714286" style="114" customWidth="1"/>
    <col min="1548" max="1548" width="15.5714285714286" style="114" customWidth="1"/>
    <col min="1549" max="1549" width="17" style="114" customWidth="1"/>
    <col min="1550" max="1550" width="16.5714285714286" style="114" customWidth="1"/>
    <col min="1551" max="1551" width="15.5714285714286" style="114" customWidth="1"/>
    <col min="1552" max="1552" width="0" style="114" hidden="1" customWidth="1"/>
    <col min="1553" max="1556" width="8" style="114" customWidth="1"/>
    <col min="1557" max="1791" width="8.71428571428571" style="114"/>
    <col min="1792" max="1792" width="9.85714285714286" style="114" customWidth="1"/>
    <col min="1793" max="1793" width="16" style="114" customWidth="1"/>
    <col min="1794" max="1794" width="17.5714285714286" style="114" customWidth="1"/>
    <col min="1795" max="1795" width="16.2857142857143" style="114" customWidth="1"/>
    <col min="1796" max="1796" width="6.28571428571429" style="114" customWidth="1"/>
    <col min="1797" max="1797" width="17.2857142857143" style="114" customWidth="1"/>
    <col min="1798" max="1798" width="15.8571428571429" style="114" customWidth="1"/>
    <col min="1799" max="1799" width="13.2857142857143" style="114" customWidth="1"/>
    <col min="1800" max="1800" width="6.28571428571429" style="114" customWidth="1"/>
    <col min="1801" max="1801" width="8.28571428571429" style="114" customWidth="1"/>
    <col min="1802" max="1802" width="17" style="114" customWidth="1"/>
    <col min="1803" max="1803" width="16.5714285714286" style="114" customWidth="1"/>
    <col min="1804" max="1804" width="15.5714285714286" style="114" customWidth="1"/>
    <col min="1805" max="1805" width="17" style="114" customWidth="1"/>
    <col min="1806" max="1806" width="16.5714285714286" style="114" customWidth="1"/>
    <col min="1807" max="1807" width="15.5714285714286" style="114" customWidth="1"/>
    <col min="1808" max="1808" width="0" style="114" hidden="1" customWidth="1"/>
    <col min="1809" max="1812" width="8" style="114" customWidth="1"/>
    <col min="1813" max="2047" width="8.71428571428571" style="114"/>
    <col min="2048" max="2048" width="9.85714285714286" style="114" customWidth="1"/>
    <col min="2049" max="2049" width="16" style="114" customWidth="1"/>
    <col min="2050" max="2050" width="17.5714285714286" style="114" customWidth="1"/>
    <col min="2051" max="2051" width="16.2857142857143" style="114" customWidth="1"/>
    <col min="2052" max="2052" width="6.28571428571429" style="114" customWidth="1"/>
    <col min="2053" max="2053" width="17.2857142857143" style="114" customWidth="1"/>
    <col min="2054" max="2054" width="15.8571428571429" style="114" customWidth="1"/>
    <col min="2055" max="2055" width="13.2857142857143" style="114" customWidth="1"/>
    <col min="2056" max="2056" width="6.28571428571429" style="114" customWidth="1"/>
    <col min="2057" max="2057" width="8.28571428571429" style="114" customWidth="1"/>
    <col min="2058" max="2058" width="17" style="114" customWidth="1"/>
    <col min="2059" max="2059" width="16.5714285714286" style="114" customWidth="1"/>
    <col min="2060" max="2060" width="15.5714285714286" style="114" customWidth="1"/>
    <col min="2061" max="2061" width="17" style="114" customWidth="1"/>
    <col min="2062" max="2062" width="16.5714285714286" style="114" customWidth="1"/>
    <col min="2063" max="2063" width="15.5714285714286" style="114" customWidth="1"/>
    <col min="2064" max="2064" width="0" style="114" hidden="1" customWidth="1"/>
    <col min="2065" max="2068" width="8" style="114" customWidth="1"/>
    <col min="2069" max="2303" width="8.71428571428571" style="114"/>
    <col min="2304" max="2304" width="9.85714285714286" style="114" customWidth="1"/>
    <col min="2305" max="2305" width="16" style="114" customWidth="1"/>
    <col min="2306" max="2306" width="17.5714285714286" style="114" customWidth="1"/>
    <col min="2307" max="2307" width="16.2857142857143" style="114" customWidth="1"/>
    <col min="2308" max="2308" width="6.28571428571429" style="114" customWidth="1"/>
    <col min="2309" max="2309" width="17.2857142857143" style="114" customWidth="1"/>
    <col min="2310" max="2310" width="15.8571428571429" style="114" customWidth="1"/>
    <col min="2311" max="2311" width="13.2857142857143" style="114" customWidth="1"/>
    <col min="2312" max="2312" width="6.28571428571429" style="114" customWidth="1"/>
    <col min="2313" max="2313" width="8.28571428571429" style="114" customWidth="1"/>
    <col min="2314" max="2314" width="17" style="114" customWidth="1"/>
    <col min="2315" max="2315" width="16.5714285714286" style="114" customWidth="1"/>
    <col min="2316" max="2316" width="15.5714285714286" style="114" customWidth="1"/>
    <col min="2317" max="2317" width="17" style="114" customWidth="1"/>
    <col min="2318" max="2318" width="16.5714285714286" style="114" customWidth="1"/>
    <col min="2319" max="2319" width="15.5714285714286" style="114" customWidth="1"/>
    <col min="2320" max="2320" width="0" style="114" hidden="1" customWidth="1"/>
    <col min="2321" max="2324" width="8" style="114" customWidth="1"/>
    <col min="2325" max="2559" width="8.71428571428571" style="114"/>
    <col min="2560" max="2560" width="9.85714285714286" style="114" customWidth="1"/>
    <col min="2561" max="2561" width="16" style="114" customWidth="1"/>
    <col min="2562" max="2562" width="17.5714285714286" style="114" customWidth="1"/>
    <col min="2563" max="2563" width="16.2857142857143" style="114" customWidth="1"/>
    <col min="2564" max="2564" width="6.28571428571429" style="114" customWidth="1"/>
    <col min="2565" max="2565" width="17.2857142857143" style="114" customWidth="1"/>
    <col min="2566" max="2566" width="15.8571428571429" style="114" customWidth="1"/>
    <col min="2567" max="2567" width="13.2857142857143" style="114" customWidth="1"/>
    <col min="2568" max="2568" width="6.28571428571429" style="114" customWidth="1"/>
    <col min="2569" max="2569" width="8.28571428571429" style="114" customWidth="1"/>
    <col min="2570" max="2570" width="17" style="114" customWidth="1"/>
    <col min="2571" max="2571" width="16.5714285714286" style="114" customWidth="1"/>
    <col min="2572" max="2572" width="15.5714285714286" style="114" customWidth="1"/>
    <col min="2573" max="2573" width="17" style="114" customWidth="1"/>
    <col min="2574" max="2574" width="16.5714285714286" style="114" customWidth="1"/>
    <col min="2575" max="2575" width="15.5714285714286" style="114" customWidth="1"/>
    <col min="2576" max="2576" width="0" style="114" hidden="1" customWidth="1"/>
    <col min="2577" max="2580" width="8" style="114" customWidth="1"/>
    <col min="2581" max="2815" width="8.71428571428571" style="114"/>
    <col min="2816" max="2816" width="9.85714285714286" style="114" customWidth="1"/>
    <col min="2817" max="2817" width="16" style="114" customWidth="1"/>
    <col min="2818" max="2818" width="17.5714285714286" style="114" customWidth="1"/>
    <col min="2819" max="2819" width="16.2857142857143" style="114" customWidth="1"/>
    <col min="2820" max="2820" width="6.28571428571429" style="114" customWidth="1"/>
    <col min="2821" max="2821" width="17.2857142857143" style="114" customWidth="1"/>
    <col min="2822" max="2822" width="15.8571428571429" style="114" customWidth="1"/>
    <col min="2823" max="2823" width="13.2857142857143" style="114" customWidth="1"/>
    <col min="2824" max="2824" width="6.28571428571429" style="114" customWidth="1"/>
    <col min="2825" max="2825" width="8.28571428571429" style="114" customWidth="1"/>
    <col min="2826" max="2826" width="17" style="114" customWidth="1"/>
    <col min="2827" max="2827" width="16.5714285714286" style="114" customWidth="1"/>
    <col min="2828" max="2828" width="15.5714285714286" style="114" customWidth="1"/>
    <col min="2829" max="2829" width="17" style="114" customWidth="1"/>
    <col min="2830" max="2830" width="16.5714285714286" style="114" customWidth="1"/>
    <col min="2831" max="2831" width="15.5714285714286" style="114" customWidth="1"/>
    <col min="2832" max="2832" width="0" style="114" hidden="1" customWidth="1"/>
    <col min="2833" max="2836" width="8" style="114" customWidth="1"/>
    <col min="2837" max="3071" width="8.71428571428571" style="114"/>
    <col min="3072" max="3072" width="9.85714285714286" style="114" customWidth="1"/>
    <col min="3073" max="3073" width="16" style="114" customWidth="1"/>
    <col min="3074" max="3074" width="17.5714285714286" style="114" customWidth="1"/>
    <col min="3075" max="3075" width="16.2857142857143" style="114" customWidth="1"/>
    <col min="3076" max="3076" width="6.28571428571429" style="114" customWidth="1"/>
    <col min="3077" max="3077" width="17.2857142857143" style="114" customWidth="1"/>
    <col min="3078" max="3078" width="15.8571428571429" style="114" customWidth="1"/>
    <col min="3079" max="3079" width="13.2857142857143" style="114" customWidth="1"/>
    <col min="3080" max="3080" width="6.28571428571429" style="114" customWidth="1"/>
    <col min="3081" max="3081" width="8.28571428571429" style="114" customWidth="1"/>
    <col min="3082" max="3082" width="17" style="114" customWidth="1"/>
    <col min="3083" max="3083" width="16.5714285714286" style="114" customWidth="1"/>
    <col min="3084" max="3084" width="15.5714285714286" style="114" customWidth="1"/>
    <col min="3085" max="3085" width="17" style="114" customWidth="1"/>
    <col min="3086" max="3086" width="16.5714285714286" style="114" customWidth="1"/>
    <col min="3087" max="3087" width="15.5714285714286" style="114" customWidth="1"/>
    <col min="3088" max="3088" width="0" style="114" hidden="1" customWidth="1"/>
    <col min="3089" max="3092" width="8" style="114" customWidth="1"/>
    <col min="3093" max="3327" width="8.71428571428571" style="114"/>
    <col min="3328" max="3328" width="9.85714285714286" style="114" customWidth="1"/>
    <col min="3329" max="3329" width="16" style="114" customWidth="1"/>
    <col min="3330" max="3330" width="17.5714285714286" style="114" customWidth="1"/>
    <col min="3331" max="3331" width="16.2857142857143" style="114" customWidth="1"/>
    <col min="3332" max="3332" width="6.28571428571429" style="114" customWidth="1"/>
    <col min="3333" max="3333" width="17.2857142857143" style="114" customWidth="1"/>
    <col min="3334" max="3334" width="15.8571428571429" style="114" customWidth="1"/>
    <col min="3335" max="3335" width="13.2857142857143" style="114" customWidth="1"/>
    <col min="3336" max="3336" width="6.28571428571429" style="114" customWidth="1"/>
    <col min="3337" max="3337" width="8.28571428571429" style="114" customWidth="1"/>
    <col min="3338" max="3338" width="17" style="114" customWidth="1"/>
    <col min="3339" max="3339" width="16.5714285714286" style="114" customWidth="1"/>
    <col min="3340" max="3340" width="15.5714285714286" style="114" customWidth="1"/>
    <col min="3341" max="3341" width="17" style="114" customWidth="1"/>
    <col min="3342" max="3342" width="16.5714285714286" style="114" customWidth="1"/>
    <col min="3343" max="3343" width="15.5714285714286" style="114" customWidth="1"/>
    <col min="3344" max="3344" width="0" style="114" hidden="1" customWidth="1"/>
    <col min="3345" max="3348" width="8" style="114" customWidth="1"/>
    <col min="3349" max="3583" width="8.71428571428571" style="114"/>
    <col min="3584" max="3584" width="9.85714285714286" style="114" customWidth="1"/>
    <col min="3585" max="3585" width="16" style="114" customWidth="1"/>
    <col min="3586" max="3586" width="17.5714285714286" style="114" customWidth="1"/>
    <col min="3587" max="3587" width="16.2857142857143" style="114" customWidth="1"/>
    <col min="3588" max="3588" width="6.28571428571429" style="114" customWidth="1"/>
    <col min="3589" max="3589" width="17.2857142857143" style="114" customWidth="1"/>
    <col min="3590" max="3590" width="15.8571428571429" style="114" customWidth="1"/>
    <col min="3591" max="3591" width="13.2857142857143" style="114" customWidth="1"/>
    <col min="3592" max="3592" width="6.28571428571429" style="114" customWidth="1"/>
    <col min="3593" max="3593" width="8.28571428571429" style="114" customWidth="1"/>
    <col min="3594" max="3594" width="17" style="114" customWidth="1"/>
    <col min="3595" max="3595" width="16.5714285714286" style="114" customWidth="1"/>
    <col min="3596" max="3596" width="15.5714285714286" style="114" customWidth="1"/>
    <col min="3597" max="3597" width="17" style="114" customWidth="1"/>
    <col min="3598" max="3598" width="16.5714285714286" style="114" customWidth="1"/>
    <col min="3599" max="3599" width="15.5714285714286" style="114" customWidth="1"/>
    <col min="3600" max="3600" width="0" style="114" hidden="1" customWidth="1"/>
    <col min="3601" max="3604" width="8" style="114" customWidth="1"/>
    <col min="3605" max="3839" width="8.71428571428571" style="114"/>
    <col min="3840" max="3840" width="9.85714285714286" style="114" customWidth="1"/>
    <col min="3841" max="3841" width="16" style="114" customWidth="1"/>
    <col min="3842" max="3842" width="17.5714285714286" style="114" customWidth="1"/>
    <col min="3843" max="3843" width="16.2857142857143" style="114" customWidth="1"/>
    <col min="3844" max="3844" width="6.28571428571429" style="114" customWidth="1"/>
    <col min="3845" max="3845" width="17.2857142857143" style="114" customWidth="1"/>
    <col min="3846" max="3846" width="15.8571428571429" style="114" customWidth="1"/>
    <col min="3847" max="3847" width="13.2857142857143" style="114" customWidth="1"/>
    <col min="3848" max="3848" width="6.28571428571429" style="114" customWidth="1"/>
    <col min="3849" max="3849" width="8.28571428571429" style="114" customWidth="1"/>
    <col min="3850" max="3850" width="17" style="114" customWidth="1"/>
    <col min="3851" max="3851" width="16.5714285714286" style="114" customWidth="1"/>
    <col min="3852" max="3852" width="15.5714285714286" style="114" customWidth="1"/>
    <col min="3853" max="3853" width="17" style="114" customWidth="1"/>
    <col min="3854" max="3854" width="16.5714285714286" style="114" customWidth="1"/>
    <col min="3855" max="3855" width="15.5714285714286" style="114" customWidth="1"/>
    <col min="3856" max="3856" width="0" style="114" hidden="1" customWidth="1"/>
    <col min="3857" max="3860" width="8" style="114" customWidth="1"/>
    <col min="3861" max="4095" width="8.71428571428571" style="114"/>
    <col min="4096" max="4096" width="9.85714285714286" style="114" customWidth="1"/>
    <col min="4097" max="4097" width="16" style="114" customWidth="1"/>
    <col min="4098" max="4098" width="17.5714285714286" style="114" customWidth="1"/>
    <col min="4099" max="4099" width="16.2857142857143" style="114" customWidth="1"/>
    <col min="4100" max="4100" width="6.28571428571429" style="114" customWidth="1"/>
    <col min="4101" max="4101" width="17.2857142857143" style="114" customWidth="1"/>
    <col min="4102" max="4102" width="15.8571428571429" style="114" customWidth="1"/>
    <col min="4103" max="4103" width="13.2857142857143" style="114" customWidth="1"/>
    <col min="4104" max="4104" width="6.28571428571429" style="114" customWidth="1"/>
    <col min="4105" max="4105" width="8.28571428571429" style="114" customWidth="1"/>
    <col min="4106" max="4106" width="17" style="114" customWidth="1"/>
    <col min="4107" max="4107" width="16.5714285714286" style="114" customWidth="1"/>
    <col min="4108" max="4108" width="15.5714285714286" style="114" customWidth="1"/>
    <col min="4109" max="4109" width="17" style="114" customWidth="1"/>
    <col min="4110" max="4110" width="16.5714285714286" style="114" customWidth="1"/>
    <col min="4111" max="4111" width="15.5714285714286" style="114" customWidth="1"/>
    <col min="4112" max="4112" width="0" style="114" hidden="1" customWidth="1"/>
    <col min="4113" max="4116" width="8" style="114" customWidth="1"/>
    <col min="4117" max="4351" width="8.71428571428571" style="114"/>
    <col min="4352" max="4352" width="9.85714285714286" style="114" customWidth="1"/>
    <col min="4353" max="4353" width="16" style="114" customWidth="1"/>
    <col min="4354" max="4354" width="17.5714285714286" style="114" customWidth="1"/>
    <col min="4355" max="4355" width="16.2857142857143" style="114" customWidth="1"/>
    <col min="4356" max="4356" width="6.28571428571429" style="114" customWidth="1"/>
    <col min="4357" max="4357" width="17.2857142857143" style="114" customWidth="1"/>
    <col min="4358" max="4358" width="15.8571428571429" style="114" customWidth="1"/>
    <col min="4359" max="4359" width="13.2857142857143" style="114" customWidth="1"/>
    <col min="4360" max="4360" width="6.28571428571429" style="114" customWidth="1"/>
    <col min="4361" max="4361" width="8.28571428571429" style="114" customWidth="1"/>
    <col min="4362" max="4362" width="17" style="114" customWidth="1"/>
    <col min="4363" max="4363" width="16.5714285714286" style="114" customWidth="1"/>
    <col min="4364" max="4364" width="15.5714285714286" style="114" customWidth="1"/>
    <col min="4365" max="4365" width="17" style="114" customWidth="1"/>
    <col min="4366" max="4366" width="16.5714285714286" style="114" customWidth="1"/>
    <col min="4367" max="4367" width="15.5714285714286" style="114" customWidth="1"/>
    <col min="4368" max="4368" width="0" style="114" hidden="1" customWidth="1"/>
    <col min="4369" max="4372" width="8" style="114" customWidth="1"/>
    <col min="4373" max="4607" width="8.71428571428571" style="114"/>
    <col min="4608" max="4608" width="9.85714285714286" style="114" customWidth="1"/>
    <col min="4609" max="4609" width="16" style="114" customWidth="1"/>
    <col min="4610" max="4610" width="17.5714285714286" style="114" customWidth="1"/>
    <col min="4611" max="4611" width="16.2857142857143" style="114" customWidth="1"/>
    <col min="4612" max="4612" width="6.28571428571429" style="114" customWidth="1"/>
    <col min="4613" max="4613" width="17.2857142857143" style="114" customWidth="1"/>
    <col min="4614" max="4614" width="15.8571428571429" style="114" customWidth="1"/>
    <col min="4615" max="4615" width="13.2857142857143" style="114" customWidth="1"/>
    <col min="4616" max="4616" width="6.28571428571429" style="114" customWidth="1"/>
    <col min="4617" max="4617" width="8.28571428571429" style="114" customWidth="1"/>
    <col min="4618" max="4618" width="17" style="114" customWidth="1"/>
    <col min="4619" max="4619" width="16.5714285714286" style="114" customWidth="1"/>
    <col min="4620" max="4620" width="15.5714285714286" style="114" customWidth="1"/>
    <col min="4621" max="4621" width="17" style="114" customWidth="1"/>
    <col min="4622" max="4622" width="16.5714285714286" style="114" customWidth="1"/>
    <col min="4623" max="4623" width="15.5714285714286" style="114" customWidth="1"/>
    <col min="4624" max="4624" width="0" style="114" hidden="1" customWidth="1"/>
    <col min="4625" max="4628" width="8" style="114" customWidth="1"/>
    <col min="4629" max="4863" width="8.71428571428571" style="114"/>
    <col min="4864" max="4864" width="9.85714285714286" style="114" customWidth="1"/>
    <col min="4865" max="4865" width="16" style="114" customWidth="1"/>
    <col min="4866" max="4866" width="17.5714285714286" style="114" customWidth="1"/>
    <col min="4867" max="4867" width="16.2857142857143" style="114" customWidth="1"/>
    <col min="4868" max="4868" width="6.28571428571429" style="114" customWidth="1"/>
    <col min="4869" max="4869" width="17.2857142857143" style="114" customWidth="1"/>
    <col min="4870" max="4870" width="15.8571428571429" style="114" customWidth="1"/>
    <col min="4871" max="4871" width="13.2857142857143" style="114" customWidth="1"/>
    <col min="4872" max="4872" width="6.28571428571429" style="114" customWidth="1"/>
    <col min="4873" max="4873" width="8.28571428571429" style="114" customWidth="1"/>
    <col min="4874" max="4874" width="17" style="114" customWidth="1"/>
    <col min="4875" max="4875" width="16.5714285714286" style="114" customWidth="1"/>
    <col min="4876" max="4876" width="15.5714285714286" style="114" customWidth="1"/>
    <col min="4877" max="4877" width="17" style="114" customWidth="1"/>
    <col min="4878" max="4878" width="16.5714285714286" style="114" customWidth="1"/>
    <col min="4879" max="4879" width="15.5714285714286" style="114" customWidth="1"/>
    <col min="4880" max="4880" width="0" style="114" hidden="1" customWidth="1"/>
    <col min="4881" max="4884" width="8" style="114" customWidth="1"/>
    <col min="4885" max="5119" width="8.71428571428571" style="114"/>
    <col min="5120" max="5120" width="9.85714285714286" style="114" customWidth="1"/>
    <col min="5121" max="5121" width="16" style="114" customWidth="1"/>
    <col min="5122" max="5122" width="17.5714285714286" style="114" customWidth="1"/>
    <col min="5123" max="5123" width="16.2857142857143" style="114" customWidth="1"/>
    <col min="5124" max="5124" width="6.28571428571429" style="114" customWidth="1"/>
    <col min="5125" max="5125" width="17.2857142857143" style="114" customWidth="1"/>
    <col min="5126" max="5126" width="15.8571428571429" style="114" customWidth="1"/>
    <col min="5127" max="5127" width="13.2857142857143" style="114" customWidth="1"/>
    <col min="5128" max="5128" width="6.28571428571429" style="114" customWidth="1"/>
    <col min="5129" max="5129" width="8.28571428571429" style="114" customWidth="1"/>
    <col min="5130" max="5130" width="17" style="114" customWidth="1"/>
    <col min="5131" max="5131" width="16.5714285714286" style="114" customWidth="1"/>
    <col min="5132" max="5132" width="15.5714285714286" style="114" customWidth="1"/>
    <col min="5133" max="5133" width="17" style="114" customWidth="1"/>
    <col min="5134" max="5134" width="16.5714285714286" style="114" customWidth="1"/>
    <col min="5135" max="5135" width="15.5714285714286" style="114" customWidth="1"/>
    <col min="5136" max="5136" width="0" style="114" hidden="1" customWidth="1"/>
    <col min="5137" max="5140" width="8" style="114" customWidth="1"/>
    <col min="5141" max="5375" width="8.71428571428571" style="114"/>
    <col min="5376" max="5376" width="9.85714285714286" style="114" customWidth="1"/>
    <col min="5377" max="5377" width="16" style="114" customWidth="1"/>
    <col min="5378" max="5378" width="17.5714285714286" style="114" customWidth="1"/>
    <col min="5379" max="5379" width="16.2857142857143" style="114" customWidth="1"/>
    <col min="5380" max="5380" width="6.28571428571429" style="114" customWidth="1"/>
    <col min="5381" max="5381" width="17.2857142857143" style="114" customWidth="1"/>
    <col min="5382" max="5382" width="15.8571428571429" style="114" customWidth="1"/>
    <col min="5383" max="5383" width="13.2857142857143" style="114" customWidth="1"/>
    <col min="5384" max="5384" width="6.28571428571429" style="114" customWidth="1"/>
    <col min="5385" max="5385" width="8.28571428571429" style="114" customWidth="1"/>
    <col min="5386" max="5386" width="17" style="114" customWidth="1"/>
    <col min="5387" max="5387" width="16.5714285714286" style="114" customWidth="1"/>
    <col min="5388" max="5388" width="15.5714285714286" style="114" customWidth="1"/>
    <col min="5389" max="5389" width="17" style="114" customWidth="1"/>
    <col min="5390" max="5390" width="16.5714285714286" style="114" customWidth="1"/>
    <col min="5391" max="5391" width="15.5714285714286" style="114" customWidth="1"/>
    <col min="5392" max="5392" width="0" style="114" hidden="1" customWidth="1"/>
    <col min="5393" max="5396" width="8" style="114" customWidth="1"/>
    <col min="5397" max="5631" width="8.71428571428571" style="114"/>
    <col min="5632" max="5632" width="9.85714285714286" style="114" customWidth="1"/>
    <col min="5633" max="5633" width="16" style="114" customWidth="1"/>
    <col min="5634" max="5634" width="17.5714285714286" style="114" customWidth="1"/>
    <col min="5635" max="5635" width="16.2857142857143" style="114" customWidth="1"/>
    <col min="5636" max="5636" width="6.28571428571429" style="114" customWidth="1"/>
    <col min="5637" max="5637" width="17.2857142857143" style="114" customWidth="1"/>
    <col min="5638" max="5638" width="15.8571428571429" style="114" customWidth="1"/>
    <col min="5639" max="5639" width="13.2857142857143" style="114" customWidth="1"/>
    <col min="5640" max="5640" width="6.28571428571429" style="114" customWidth="1"/>
    <col min="5641" max="5641" width="8.28571428571429" style="114" customWidth="1"/>
    <col min="5642" max="5642" width="17" style="114" customWidth="1"/>
    <col min="5643" max="5643" width="16.5714285714286" style="114" customWidth="1"/>
    <col min="5644" max="5644" width="15.5714285714286" style="114" customWidth="1"/>
    <col min="5645" max="5645" width="17" style="114" customWidth="1"/>
    <col min="5646" max="5646" width="16.5714285714286" style="114" customWidth="1"/>
    <col min="5647" max="5647" width="15.5714285714286" style="114" customWidth="1"/>
    <col min="5648" max="5648" width="0" style="114" hidden="1" customWidth="1"/>
    <col min="5649" max="5652" width="8" style="114" customWidth="1"/>
    <col min="5653" max="5887" width="8.71428571428571" style="114"/>
    <col min="5888" max="5888" width="9.85714285714286" style="114" customWidth="1"/>
    <col min="5889" max="5889" width="16" style="114" customWidth="1"/>
    <col min="5890" max="5890" width="17.5714285714286" style="114" customWidth="1"/>
    <col min="5891" max="5891" width="16.2857142857143" style="114" customWidth="1"/>
    <col min="5892" max="5892" width="6.28571428571429" style="114" customWidth="1"/>
    <col min="5893" max="5893" width="17.2857142857143" style="114" customWidth="1"/>
    <col min="5894" max="5894" width="15.8571428571429" style="114" customWidth="1"/>
    <col min="5895" max="5895" width="13.2857142857143" style="114" customWidth="1"/>
    <col min="5896" max="5896" width="6.28571428571429" style="114" customWidth="1"/>
    <col min="5897" max="5897" width="8.28571428571429" style="114" customWidth="1"/>
    <col min="5898" max="5898" width="17" style="114" customWidth="1"/>
    <col min="5899" max="5899" width="16.5714285714286" style="114" customWidth="1"/>
    <col min="5900" max="5900" width="15.5714285714286" style="114" customWidth="1"/>
    <col min="5901" max="5901" width="17" style="114" customWidth="1"/>
    <col min="5902" max="5902" width="16.5714285714286" style="114" customWidth="1"/>
    <col min="5903" max="5903" width="15.5714285714286" style="114" customWidth="1"/>
    <col min="5904" max="5904" width="0" style="114" hidden="1" customWidth="1"/>
    <col min="5905" max="5908" width="8" style="114" customWidth="1"/>
    <col min="5909" max="6143" width="8.71428571428571" style="114"/>
    <col min="6144" max="6144" width="9.85714285714286" style="114" customWidth="1"/>
    <col min="6145" max="6145" width="16" style="114" customWidth="1"/>
    <col min="6146" max="6146" width="17.5714285714286" style="114" customWidth="1"/>
    <col min="6147" max="6147" width="16.2857142857143" style="114" customWidth="1"/>
    <col min="6148" max="6148" width="6.28571428571429" style="114" customWidth="1"/>
    <col min="6149" max="6149" width="17.2857142857143" style="114" customWidth="1"/>
    <col min="6150" max="6150" width="15.8571428571429" style="114" customWidth="1"/>
    <col min="6151" max="6151" width="13.2857142857143" style="114" customWidth="1"/>
    <col min="6152" max="6152" width="6.28571428571429" style="114" customWidth="1"/>
    <col min="6153" max="6153" width="8.28571428571429" style="114" customWidth="1"/>
    <col min="6154" max="6154" width="17" style="114" customWidth="1"/>
    <col min="6155" max="6155" width="16.5714285714286" style="114" customWidth="1"/>
    <col min="6156" max="6156" width="15.5714285714286" style="114" customWidth="1"/>
    <col min="6157" max="6157" width="17" style="114" customWidth="1"/>
    <col min="6158" max="6158" width="16.5714285714286" style="114" customWidth="1"/>
    <col min="6159" max="6159" width="15.5714285714286" style="114" customWidth="1"/>
    <col min="6160" max="6160" width="0" style="114" hidden="1" customWidth="1"/>
    <col min="6161" max="6164" width="8" style="114" customWidth="1"/>
    <col min="6165" max="6399" width="8.71428571428571" style="114"/>
    <col min="6400" max="6400" width="9.85714285714286" style="114" customWidth="1"/>
    <col min="6401" max="6401" width="16" style="114" customWidth="1"/>
    <col min="6402" max="6402" width="17.5714285714286" style="114" customWidth="1"/>
    <col min="6403" max="6403" width="16.2857142857143" style="114" customWidth="1"/>
    <col min="6404" max="6404" width="6.28571428571429" style="114" customWidth="1"/>
    <col min="6405" max="6405" width="17.2857142857143" style="114" customWidth="1"/>
    <col min="6406" max="6406" width="15.8571428571429" style="114" customWidth="1"/>
    <col min="6407" max="6407" width="13.2857142857143" style="114" customWidth="1"/>
    <col min="6408" max="6408" width="6.28571428571429" style="114" customWidth="1"/>
    <col min="6409" max="6409" width="8.28571428571429" style="114" customWidth="1"/>
    <col min="6410" max="6410" width="17" style="114" customWidth="1"/>
    <col min="6411" max="6411" width="16.5714285714286" style="114" customWidth="1"/>
    <col min="6412" max="6412" width="15.5714285714286" style="114" customWidth="1"/>
    <col min="6413" max="6413" width="17" style="114" customWidth="1"/>
    <col min="6414" max="6414" width="16.5714285714286" style="114" customWidth="1"/>
    <col min="6415" max="6415" width="15.5714285714286" style="114" customWidth="1"/>
    <col min="6416" max="6416" width="0" style="114" hidden="1" customWidth="1"/>
    <col min="6417" max="6420" width="8" style="114" customWidth="1"/>
    <col min="6421" max="6655" width="8.71428571428571" style="114"/>
    <col min="6656" max="6656" width="9.85714285714286" style="114" customWidth="1"/>
    <col min="6657" max="6657" width="16" style="114" customWidth="1"/>
    <col min="6658" max="6658" width="17.5714285714286" style="114" customWidth="1"/>
    <col min="6659" max="6659" width="16.2857142857143" style="114" customWidth="1"/>
    <col min="6660" max="6660" width="6.28571428571429" style="114" customWidth="1"/>
    <col min="6661" max="6661" width="17.2857142857143" style="114" customWidth="1"/>
    <col min="6662" max="6662" width="15.8571428571429" style="114" customWidth="1"/>
    <col min="6663" max="6663" width="13.2857142857143" style="114" customWidth="1"/>
    <col min="6664" max="6664" width="6.28571428571429" style="114" customWidth="1"/>
    <col min="6665" max="6665" width="8.28571428571429" style="114" customWidth="1"/>
    <col min="6666" max="6666" width="17" style="114" customWidth="1"/>
    <col min="6667" max="6667" width="16.5714285714286" style="114" customWidth="1"/>
    <col min="6668" max="6668" width="15.5714285714286" style="114" customWidth="1"/>
    <col min="6669" max="6669" width="17" style="114" customWidth="1"/>
    <col min="6670" max="6670" width="16.5714285714286" style="114" customWidth="1"/>
    <col min="6671" max="6671" width="15.5714285714286" style="114" customWidth="1"/>
    <col min="6672" max="6672" width="0" style="114" hidden="1" customWidth="1"/>
    <col min="6673" max="6676" width="8" style="114" customWidth="1"/>
    <col min="6677" max="6911" width="8.71428571428571" style="114"/>
    <col min="6912" max="6912" width="9.85714285714286" style="114" customWidth="1"/>
    <col min="6913" max="6913" width="16" style="114" customWidth="1"/>
    <col min="6914" max="6914" width="17.5714285714286" style="114" customWidth="1"/>
    <col min="6915" max="6915" width="16.2857142857143" style="114" customWidth="1"/>
    <col min="6916" max="6916" width="6.28571428571429" style="114" customWidth="1"/>
    <col min="6917" max="6917" width="17.2857142857143" style="114" customWidth="1"/>
    <col min="6918" max="6918" width="15.8571428571429" style="114" customWidth="1"/>
    <col min="6919" max="6919" width="13.2857142857143" style="114" customWidth="1"/>
    <col min="6920" max="6920" width="6.28571428571429" style="114" customWidth="1"/>
    <col min="6921" max="6921" width="8.28571428571429" style="114" customWidth="1"/>
    <col min="6922" max="6922" width="17" style="114" customWidth="1"/>
    <col min="6923" max="6923" width="16.5714285714286" style="114" customWidth="1"/>
    <col min="6924" max="6924" width="15.5714285714286" style="114" customWidth="1"/>
    <col min="6925" max="6925" width="17" style="114" customWidth="1"/>
    <col min="6926" max="6926" width="16.5714285714286" style="114" customWidth="1"/>
    <col min="6927" max="6927" width="15.5714285714286" style="114" customWidth="1"/>
    <col min="6928" max="6928" width="0" style="114" hidden="1" customWidth="1"/>
    <col min="6929" max="6932" width="8" style="114" customWidth="1"/>
    <col min="6933" max="7167" width="8.71428571428571" style="114"/>
    <col min="7168" max="7168" width="9.85714285714286" style="114" customWidth="1"/>
    <col min="7169" max="7169" width="16" style="114" customWidth="1"/>
    <col min="7170" max="7170" width="17.5714285714286" style="114" customWidth="1"/>
    <col min="7171" max="7171" width="16.2857142857143" style="114" customWidth="1"/>
    <col min="7172" max="7172" width="6.28571428571429" style="114" customWidth="1"/>
    <col min="7173" max="7173" width="17.2857142857143" style="114" customWidth="1"/>
    <col min="7174" max="7174" width="15.8571428571429" style="114" customWidth="1"/>
    <col min="7175" max="7175" width="13.2857142857143" style="114" customWidth="1"/>
    <col min="7176" max="7176" width="6.28571428571429" style="114" customWidth="1"/>
    <col min="7177" max="7177" width="8.28571428571429" style="114" customWidth="1"/>
    <col min="7178" max="7178" width="17" style="114" customWidth="1"/>
    <col min="7179" max="7179" width="16.5714285714286" style="114" customWidth="1"/>
    <col min="7180" max="7180" width="15.5714285714286" style="114" customWidth="1"/>
    <col min="7181" max="7181" width="17" style="114" customWidth="1"/>
    <col min="7182" max="7182" width="16.5714285714286" style="114" customWidth="1"/>
    <col min="7183" max="7183" width="15.5714285714286" style="114" customWidth="1"/>
    <col min="7184" max="7184" width="0" style="114" hidden="1" customWidth="1"/>
    <col min="7185" max="7188" width="8" style="114" customWidth="1"/>
    <col min="7189" max="7423" width="8.71428571428571" style="114"/>
    <col min="7424" max="7424" width="9.85714285714286" style="114" customWidth="1"/>
    <col min="7425" max="7425" width="16" style="114" customWidth="1"/>
    <col min="7426" max="7426" width="17.5714285714286" style="114" customWidth="1"/>
    <col min="7427" max="7427" width="16.2857142857143" style="114" customWidth="1"/>
    <col min="7428" max="7428" width="6.28571428571429" style="114" customWidth="1"/>
    <col min="7429" max="7429" width="17.2857142857143" style="114" customWidth="1"/>
    <col min="7430" max="7430" width="15.8571428571429" style="114" customWidth="1"/>
    <col min="7431" max="7431" width="13.2857142857143" style="114" customWidth="1"/>
    <col min="7432" max="7432" width="6.28571428571429" style="114" customWidth="1"/>
    <col min="7433" max="7433" width="8.28571428571429" style="114" customWidth="1"/>
    <col min="7434" max="7434" width="17" style="114" customWidth="1"/>
    <col min="7435" max="7435" width="16.5714285714286" style="114" customWidth="1"/>
    <col min="7436" max="7436" width="15.5714285714286" style="114" customWidth="1"/>
    <col min="7437" max="7437" width="17" style="114" customWidth="1"/>
    <col min="7438" max="7438" width="16.5714285714286" style="114" customWidth="1"/>
    <col min="7439" max="7439" width="15.5714285714286" style="114" customWidth="1"/>
    <col min="7440" max="7440" width="0" style="114" hidden="1" customWidth="1"/>
    <col min="7441" max="7444" width="8" style="114" customWidth="1"/>
    <col min="7445" max="7679" width="8.71428571428571" style="114"/>
    <col min="7680" max="7680" width="9.85714285714286" style="114" customWidth="1"/>
    <col min="7681" max="7681" width="16" style="114" customWidth="1"/>
    <col min="7682" max="7682" width="17.5714285714286" style="114" customWidth="1"/>
    <col min="7683" max="7683" width="16.2857142857143" style="114" customWidth="1"/>
    <col min="7684" max="7684" width="6.28571428571429" style="114" customWidth="1"/>
    <col min="7685" max="7685" width="17.2857142857143" style="114" customWidth="1"/>
    <col min="7686" max="7686" width="15.8571428571429" style="114" customWidth="1"/>
    <col min="7687" max="7687" width="13.2857142857143" style="114" customWidth="1"/>
    <col min="7688" max="7688" width="6.28571428571429" style="114" customWidth="1"/>
    <col min="7689" max="7689" width="8.28571428571429" style="114" customWidth="1"/>
    <col min="7690" max="7690" width="17" style="114" customWidth="1"/>
    <col min="7691" max="7691" width="16.5714285714286" style="114" customWidth="1"/>
    <col min="7692" max="7692" width="15.5714285714286" style="114" customWidth="1"/>
    <col min="7693" max="7693" width="17" style="114" customWidth="1"/>
    <col min="7694" max="7694" width="16.5714285714286" style="114" customWidth="1"/>
    <col min="7695" max="7695" width="15.5714285714286" style="114" customWidth="1"/>
    <col min="7696" max="7696" width="0" style="114" hidden="1" customWidth="1"/>
    <col min="7697" max="7700" width="8" style="114" customWidth="1"/>
    <col min="7701" max="7935" width="8.71428571428571" style="114"/>
    <col min="7936" max="7936" width="9.85714285714286" style="114" customWidth="1"/>
    <col min="7937" max="7937" width="16" style="114" customWidth="1"/>
    <col min="7938" max="7938" width="17.5714285714286" style="114" customWidth="1"/>
    <col min="7939" max="7939" width="16.2857142857143" style="114" customWidth="1"/>
    <col min="7940" max="7940" width="6.28571428571429" style="114" customWidth="1"/>
    <col min="7941" max="7941" width="17.2857142857143" style="114" customWidth="1"/>
    <col min="7942" max="7942" width="15.8571428571429" style="114" customWidth="1"/>
    <col min="7943" max="7943" width="13.2857142857143" style="114" customWidth="1"/>
    <col min="7944" max="7944" width="6.28571428571429" style="114" customWidth="1"/>
    <col min="7945" max="7945" width="8.28571428571429" style="114" customWidth="1"/>
    <col min="7946" max="7946" width="17" style="114" customWidth="1"/>
    <col min="7947" max="7947" width="16.5714285714286" style="114" customWidth="1"/>
    <col min="7948" max="7948" width="15.5714285714286" style="114" customWidth="1"/>
    <col min="7949" max="7949" width="17" style="114" customWidth="1"/>
    <col min="7950" max="7950" width="16.5714285714286" style="114" customWidth="1"/>
    <col min="7951" max="7951" width="15.5714285714286" style="114" customWidth="1"/>
    <col min="7952" max="7952" width="0" style="114" hidden="1" customWidth="1"/>
    <col min="7953" max="7956" width="8" style="114" customWidth="1"/>
    <col min="7957" max="8191" width="8.71428571428571" style="114"/>
    <col min="8192" max="8192" width="9.85714285714286" style="114" customWidth="1"/>
    <col min="8193" max="8193" width="16" style="114" customWidth="1"/>
    <col min="8194" max="8194" width="17.5714285714286" style="114" customWidth="1"/>
    <col min="8195" max="8195" width="16.2857142857143" style="114" customWidth="1"/>
    <col min="8196" max="8196" width="6.28571428571429" style="114" customWidth="1"/>
    <col min="8197" max="8197" width="17.2857142857143" style="114" customWidth="1"/>
    <col min="8198" max="8198" width="15.8571428571429" style="114" customWidth="1"/>
    <col min="8199" max="8199" width="13.2857142857143" style="114" customWidth="1"/>
    <col min="8200" max="8200" width="6.28571428571429" style="114" customWidth="1"/>
    <col min="8201" max="8201" width="8.28571428571429" style="114" customWidth="1"/>
    <col min="8202" max="8202" width="17" style="114" customWidth="1"/>
    <col min="8203" max="8203" width="16.5714285714286" style="114" customWidth="1"/>
    <col min="8204" max="8204" width="15.5714285714286" style="114" customWidth="1"/>
    <col min="8205" max="8205" width="17" style="114" customWidth="1"/>
    <col min="8206" max="8206" width="16.5714285714286" style="114" customWidth="1"/>
    <col min="8207" max="8207" width="15.5714285714286" style="114" customWidth="1"/>
    <col min="8208" max="8208" width="0" style="114" hidden="1" customWidth="1"/>
    <col min="8209" max="8212" width="8" style="114" customWidth="1"/>
    <col min="8213" max="8447" width="8.71428571428571" style="114"/>
    <col min="8448" max="8448" width="9.85714285714286" style="114" customWidth="1"/>
    <col min="8449" max="8449" width="16" style="114" customWidth="1"/>
    <col min="8450" max="8450" width="17.5714285714286" style="114" customWidth="1"/>
    <col min="8451" max="8451" width="16.2857142857143" style="114" customWidth="1"/>
    <col min="8452" max="8452" width="6.28571428571429" style="114" customWidth="1"/>
    <col min="8453" max="8453" width="17.2857142857143" style="114" customWidth="1"/>
    <col min="8454" max="8454" width="15.8571428571429" style="114" customWidth="1"/>
    <col min="8455" max="8455" width="13.2857142857143" style="114" customWidth="1"/>
    <col min="8456" max="8456" width="6.28571428571429" style="114" customWidth="1"/>
    <col min="8457" max="8457" width="8.28571428571429" style="114" customWidth="1"/>
    <col min="8458" max="8458" width="17" style="114" customWidth="1"/>
    <col min="8459" max="8459" width="16.5714285714286" style="114" customWidth="1"/>
    <col min="8460" max="8460" width="15.5714285714286" style="114" customWidth="1"/>
    <col min="8461" max="8461" width="17" style="114" customWidth="1"/>
    <col min="8462" max="8462" width="16.5714285714286" style="114" customWidth="1"/>
    <col min="8463" max="8463" width="15.5714285714286" style="114" customWidth="1"/>
    <col min="8464" max="8464" width="0" style="114" hidden="1" customWidth="1"/>
    <col min="8465" max="8468" width="8" style="114" customWidth="1"/>
    <col min="8469" max="8703" width="8.71428571428571" style="114"/>
    <col min="8704" max="8704" width="9.85714285714286" style="114" customWidth="1"/>
    <col min="8705" max="8705" width="16" style="114" customWidth="1"/>
    <col min="8706" max="8706" width="17.5714285714286" style="114" customWidth="1"/>
    <col min="8707" max="8707" width="16.2857142857143" style="114" customWidth="1"/>
    <col min="8708" max="8708" width="6.28571428571429" style="114" customWidth="1"/>
    <col min="8709" max="8709" width="17.2857142857143" style="114" customWidth="1"/>
    <col min="8710" max="8710" width="15.8571428571429" style="114" customWidth="1"/>
    <col min="8711" max="8711" width="13.2857142857143" style="114" customWidth="1"/>
    <col min="8712" max="8712" width="6.28571428571429" style="114" customWidth="1"/>
    <col min="8713" max="8713" width="8.28571428571429" style="114" customWidth="1"/>
    <col min="8714" max="8714" width="17" style="114" customWidth="1"/>
    <col min="8715" max="8715" width="16.5714285714286" style="114" customWidth="1"/>
    <col min="8716" max="8716" width="15.5714285714286" style="114" customWidth="1"/>
    <col min="8717" max="8717" width="17" style="114" customWidth="1"/>
    <col min="8718" max="8718" width="16.5714285714286" style="114" customWidth="1"/>
    <col min="8719" max="8719" width="15.5714285714286" style="114" customWidth="1"/>
    <col min="8720" max="8720" width="0" style="114" hidden="1" customWidth="1"/>
    <col min="8721" max="8724" width="8" style="114" customWidth="1"/>
    <col min="8725" max="8959" width="8.71428571428571" style="114"/>
    <col min="8960" max="8960" width="9.85714285714286" style="114" customWidth="1"/>
    <col min="8961" max="8961" width="16" style="114" customWidth="1"/>
    <col min="8962" max="8962" width="17.5714285714286" style="114" customWidth="1"/>
    <col min="8963" max="8963" width="16.2857142857143" style="114" customWidth="1"/>
    <col min="8964" max="8964" width="6.28571428571429" style="114" customWidth="1"/>
    <col min="8965" max="8965" width="17.2857142857143" style="114" customWidth="1"/>
    <col min="8966" max="8966" width="15.8571428571429" style="114" customWidth="1"/>
    <col min="8967" max="8967" width="13.2857142857143" style="114" customWidth="1"/>
    <col min="8968" max="8968" width="6.28571428571429" style="114" customWidth="1"/>
    <col min="8969" max="8969" width="8.28571428571429" style="114" customWidth="1"/>
    <col min="8970" max="8970" width="17" style="114" customWidth="1"/>
    <col min="8971" max="8971" width="16.5714285714286" style="114" customWidth="1"/>
    <col min="8972" max="8972" width="15.5714285714286" style="114" customWidth="1"/>
    <col min="8973" max="8973" width="17" style="114" customWidth="1"/>
    <col min="8974" max="8974" width="16.5714285714286" style="114" customWidth="1"/>
    <col min="8975" max="8975" width="15.5714285714286" style="114" customWidth="1"/>
    <col min="8976" max="8976" width="0" style="114" hidden="1" customWidth="1"/>
    <col min="8977" max="8980" width="8" style="114" customWidth="1"/>
    <col min="8981" max="9215" width="8.71428571428571" style="114"/>
    <col min="9216" max="9216" width="9.85714285714286" style="114" customWidth="1"/>
    <col min="9217" max="9217" width="16" style="114" customWidth="1"/>
    <col min="9218" max="9218" width="17.5714285714286" style="114" customWidth="1"/>
    <col min="9219" max="9219" width="16.2857142857143" style="114" customWidth="1"/>
    <col min="9220" max="9220" width="6.28571428571429" style="114" customWidth="1"/>
    <col min="9221" max="9221" width="17.2857142857143" style="114" customWidth="1"/>
    <col min="9222" max="9222" width="15.8571428571429" style="114" customWidth="1"/>
    <col min="9223" max="9223" width="13.2857142857143" style="114" customWidth="1"/>
    <col min="9224" max="9224" width="6.28571428571429" style="114" customWidth="1"/>
    <col min="9225" max="9225" width="8.28571428571429" style="114" customWidth="1"/>
    <col min="9226" max="9226" width="17" style="114" customWidth="1"/>
    <col min="9227" max="9227" width="16.5714285714286" style="114" customWidth="1"/>
    <col min="9228" max="9228" width="15.5714285714286" style="114" customWidth="1"/>
    <col min="9229" max="9229" width="17" style="114" customWidth="1"/>
    <col min="9230" max="9230" width="16.5714285714286" style="114" customWidth="1"/>
    <col min="9231" max="9231" width="15.5714285714286" style="114" customWidth="1"/>
    <col min="9232" max="9232" width="0" style="114" hidden="1" customWidth="1"/>
    <col min="9233" max="9236" width="8" style="114" customWidth="1"/>
    <col min="9237" max="9471" width="8.71428571428571" style="114"/>
    <col min="9472" max="9472" width="9.85714285714286" style="114" customWidth="1"/>
    <col min="9473" max="9473" width="16" style="114" customWidth="1"/>
    <col min="9474" max="9474" width="17.5714285714286" style="114" customWidth="1"/>
    <col min="9475" max="9475" width="16.2857142857143" style="114" customWidth="1"/>
    <col min="9476" max="9476" width="6.28571428571429" style="114" customWidth="1"/>
    <col min="9477" max="9477" width="17.2857142857143" style="114" customWidth="1"/>
    <col min="9478" max="9478" width="15.8571428571429" style="114" customWidth="1"/>
    <col min="9479" max="9479" width="13.2857142857143" style="114" customWidth="1"/>
    <col min="9480" max="9480" width="6.28571428571429" style="114" customWidth="1"/>
    <col min="9481" max="9481" width="8.28571428571429" style="114" customWidth="1"/>
    <col min="9482" max="9482" width="17" style="114" customWidth="1"/>
    <col min="9483" max="9483" width="16.5714285714286" style="114" customWidth="1"/>
    <col min="9484" max="9484" width="15.5714285714286" style="114" customWidth="1"/>
    <col min="9485" max="9485" width="17" style="114" customWidth="1"/>
    <col min="9486" max="9486" width="16.5714285714286" style="114" customWidth="1"/>
    <col min="9487" max="9487" width="15.5714285714286" style="114" customWidth="1"/>
    <col min="9488" max="9488" width="0" style="114" hidden="1" customWidth="1"/>
    <col min="9489" max="9492" width="8" style="114" customWidth="1"/>
    <col min="9493" max="9727" width="8.71428571428571" style="114"/>
    <col min="9728" max="9728" width="9.85714285714286" style="114" customWidth="1"/>
    <col min="9729" max="9729" width="16" style="114" customWidth="1"/>
    <col min="9730" max="9730" width="17.5714285714286" style="114" customWidth="1"/>
    <col min="9731" max="9731" width="16.2857142857143" style="114" customWidth="1"/>
    <col min="9732" max="9732" width="6.28571428571429" style="114" customWidth="1"/>
    <col min="9733" max="9733" width="17.2857142857143" style="114" customWidth="1"/>
    <col min="9734" max="9734" width="15.8571428571429" style="114" customWidth="1"/>
    <col min="9735" max="9735" width="13.2857142857143" style="114" customWidth="1"/>
    <col min="9736" max="9736" width="6.28571428571429" style="114" customWidth="1"/>
    <col min="9737" max="9737" width="8.28571428571429" style="114" customWidth="1"/>
    <col min="9738" max="9738" width="17" style="114" customWidth="1"/>
    <col min="9739" max="9739" width="16.5714285714286" style="114" customWidth="1"/>
    <col min="9740" max="9740" width="15.5714285714286" style="114" customWidth="1"/>
    <col min="9741" max="9741" width="17" style="114" customWidth="1"/>
    <col min="9742" max="9742" width="16.5714285714286" style="114" customWidth="1"/>
    <col min="9743" max="9743" width="15.5714285714286" style="114" customWidth="1"/>
    <col min="9744" max="9744" width="0" style="114" hidden="1" customWidth="1"/>
    <col min="9745" max="9748" width="8" style="114" customWidth="1"/>
    <col min="9749" max="9983" width="8.71428571428571" style="114"/>
    <col min="9984" max="9984" width="9.85714285714286" style="114" customWidth="1"/>
    <col min="9985" max="9985" width="16" style="114" customWidth="1"/>
    <col min="9986" max="9986" width="17.5714285714286" style="114" customWidth="1"/>
    <col min="9987" max="9987" width="16.2857142857143" style="114" customWidth="1"/>
    <col min="9988" max="9988" width="6.28571428571429" style="114" customWidth="1"/>
    <col min="9989" max="9989" width="17.2857142857143" style="114" customWidth="1"/>
    <col min="9990" max="9990" width="15.8571428571429" style="114" customWidth="1"/>
    <col min="9991" max="9991" width="13.2857142857143" style="114" customWidth="1"/>
    <col min="9992" max="9992" width="6.28571428571429" style="114" customWidth="1"/>
    <col min="9993" max="9993" width="8.28571428571429" style="114" customWidth="1"/>
    <col min="9994" max="9994" width="17" style="114" customWidth="1"/>
    <col min="9995" max="9995" width="16.5714285714286" style="114" customWidth="1"/>
    <col min="9996" max="9996" width="15.5714285714286" style="114" customWidth="1"/>
    <col min="9997" max="9997" width="17" style="114" customWidth="1"/>
    <col min="9998" max="9998" width="16.5714285714286" style="114" customWidth="1"/>
    <col min="9999" max="9999" width="15.5714285714286" style="114" customWidth="1"/>
    <col min="10000" max="10000" width="0" style="114" hidden="1" customWidth="1"/>
    <col min="10001" max="10004" width="8" style="114" customWidth="1"/>
    <col min="10005" max="10239" width="8.71428571428571" style="114"/>
    <col min="10240" max="10240" width="9.85714285714286" style="114" customWidth="1"/>
    <col min="10241" max="10241" width="16" style="114" customWidth="1"/>
    <col min="10242" max="10242" width="17.5714285714286" style="114" customWidth="1"/>
    <col min="10243" max="10243" width="16.2857142857143" style="114" customWidth="1"/>
    <col min="10244" max="10244" width="6.28571428571429" style="114" customWidth="1"/>
    <col min="10245" max="10245" width="17.2857142857143" style="114" customWidth="1"/>
    <col min="10246" max="10246" width="15.8571428571429" style="114" customWidth="1"/>
    <col min="10247" max="10247" width="13.2857142857143" style="114" customWidth="1"/>
    <col min="10248" max="10248" width="6.28571428571429" style="114" customWidth="1"/>
    <col min="10249" max="10249" width="8.28571428571429" style="114" customWidth="1"/>
    <col min="10250" max="10250" width="17" style="114" customWidth="1"/>
    <col min="10251" max="10251" width="16.5714285714286" style="114" customWidth="1"/>
    <col min="10252" max="10252" width="15.5714285714286" style="114" customWidth="1"/>
    <col min="10253" max="10253" width="17" style="114" customWidth="1"/>
    <col min="10254" max="10254" width="16.5714285714286" style="114" customWidth="1"/>
    <col min="10255" max="10255" width="15.5714285714286" style="114" customWidth="1"/>
    <col min="10256" max="10256" width="0" style="114" hidden="1" customWidth="1"/>
    <col min="10257" max="10260" width="8" style="114" customWidth="1"/>
    <col min="10261" max="10495" width="8.71428571428571" style="114"/>
    <col min="10496" max="10496" width="9.85714285714286" style="114" customWidth="1"/>
    <col min="10497" max="10497" width="16" style="114" customWidth="1"/>
    <col min="10498" max="10498" width="17.5714285714286" style="114" customWidth="1"/>
    <col min="10499" max="10499" width="16.2857142857143" style="114" customWidth="1"/>
    <col min="10500" max="10500" width="6.28571428571429" style="114" customWidth="1"/>
    <col min="10501" max="10501" width="17.2857142857143" style="114" customWidth="1"/>
    <col min="10502" max="10502" width="15.8571428571429" style="114" customWidth="1"/>
    <col min="10503" max="10503" width="13.2857142857143" style="114" customWidth="1"/>
    <col min="10504" max="10504" width="6.28571428571429" style="114" customWidth="1"/>
    <col min="10505" max="10505" width="8.28571428571429" style="114" customWidth="1"/>
    <col min="10506" max="10506" width="17" style="114" customWidth="1"/>
    <col min="10507" max="10507" width="16.5714285714286" style="114" customWidth="1"/>
    <col min="10508" max="10508" width="15.5714285714286" style="114" customWidth="1"/>
    <col min="10509" max="10509" width="17" style="114" customWidth="1"/>
    <col min="10510" max="10510" width="16.5714285714286" style="114" customWidth="1"/>
    <col min="10511" max="10511" width="15.5714285714286" style="114" customWidth="1"/>
    <col min="10512" max="10512" width="0" style="114" hidden="1" customWidth="1"/>
    <col min="10513" max="10516" width="8" style="114" customWidth="1"/>
    <col min="10517" max="10751" width="8.71428571428571" style="114"/>
    <col min="10752" max="10752" width="9.85714285714286" style="114" customWidth="1"/>
    <col min="10753" max="10753" width="16" style="114" customWidth="1"/>
    <col min="10754" max="10754" width="17.5714285714286" style="114" customWidth="1"/>
    <col min="10755" max="10755" width="16.2857142857143" style="114" customWidth="1"/>
    <col min="10756" max="10756" width="6.28571428571429" style="114" customWidth="1"/>
    <col min="10757" max="10757" width="17.2857142857143" style="114" customWidth="1"/>
    <col min="10758" max="10758" width="15.8571428571429" style="114" customWidth="1"/>
    <col min="10759" max="10759" width="13.2857142857143" style="114" customWidth="1"/>
    <col min="10760" max="10760" width="6.28571428571429" style="114" customWidth="1"/>
    <col min="10761" max="10761" width="8.28571428571429" style="114" customWidth="1"/>
    <col min="10762" max="10762" width="17" style="114" customWidth="1"/>
    <col min="10763" max="10763" width="16.5714285714286" style="114" customWidth="1"/>
    <col min="10764" max="10764" width="15.5714285714286" style="114" customWidth="1"/>
    <col min="10765" max="10765" width="17" style="114" customWidth="1"/>
    <col min="10766" max="10766" width="16.5714285714286" style="114" customWidth="1"/>
    <col min="10767" max="10767" width="15.5714285714286" style="114" customWidth="1"/>
    <col min="10768" max="10768" width="0" style="114" hidden="1" customWidth="1"/>
    <col min="10769" max="10772" width="8" style="114" customWidth="1"/>
    <col min="10773" max="11007" width="8.71428571428571" style="114"/>
    <col min="11008" max="11008" width="9.85714285714286" style="114" customWidth="1"/>
    <col min="11009" max="11009" width="16" style="114" customWidth="1"/>
    <col min="11010" max="11010" width="17.5714285714286" style="114" customWidth="1"/>
    <col min="11011" max="11011" width="16.2857142857143" style="114" customWidth="1"/>
    <col min="11012" max="11012" width="6.28571428571429" style="114" customWidth="1"/>
    <col min="11013" max="11013" width="17.2857142857143" style="114" customWidth="1"/>
    <col min="11014" max="11014" width="15.8571428571429" style="114" customWidth="1"/>
    <col min="11015" max="11015" width="13.2857142857143" style="114" customWidth="1"/>
    <col min="11016" max="11016" width="6.28571428571429" style="114" customWidth="1"/>
    <col min="11017" max="11017" width="8.28571428571429" style="114" customWidth="1"/>
    <col min="11018" max="11018" width="17" style="114" customWidth="1"/>
    <col min="11019" max="11019" width="16.5714285714286" style="114" customWidth="1"/>
    <col min="11020" max="11020" width="15.5714285714286" style="114" customWidth="1"/>
    <col min="11021" max="11021" width="17" style="114" customWidth="1"/>
    <col min="11022" max="11022" width="16.5714285714286" style="114" customWidth="1"/>
    <col min="11023" max="11023" width="15.5714285714286" style="114" customWidth="1"/>
    <col min="11024" max="11024" width="0" style="114" hidden="1" customWidth="1"/>
    <col min="11025" max="11028" width="8" style="114" customWidth="1"/>
    <col min="11029" max="11263" width="8.71428571428571" style="114"/>
    <col min="11264" max="11264" width="9.85714285714286" style="114" customWidth="1"/>
    <col min="11265" max="11265" width="16" style="114" customWidth="1"/>
    <col min="11266" max="11266" width="17.5714285714286" style="114" customWidth="1"/>
    <col min="11267" max="11267" width="16.2857142857143" style="114" customWidth="1"/>
    <col min="11268" max="11268" width="6.28571428571429" style="114" customWidth="1"/>
    <col min="11269" max="11269" width="17.2857142857143" style="114" customWidth="1"/>
    <col min="11270" max="11270" width="15.8571428571429" style="114" customWidth="1"/>
    <col min="11271" max="11271" width="13.2857142857143" style="114" customWidth="1"/>
    <col min="11272" max="11272" width="6.28571428571429" style="114" customWidth="1"/>
    <col min="11273" max="11273" width="8.28571428571429" style="114" customWidth="1"/>
    <col min="11274" max="11274" width="17" style="114" customWidth="1"/>
    <col min="11275" max="11275" width="16.5714285714286" style="114" customWidth="1"/>
    <col min="11276" max="11276" width="15.5714285714286" style="114" customWidth="1"/>
    <col min="11277" max="11277" width="17" style="114" customWidth="1"/>
    <col min="11278" max="11278" width="16.5714285714286" style="114" customWidth="1"/>
    <col min="11279" max="11279" width="15.5714285714286" style="114" customWidth="1"/>
    <col min="11280" max="11280" width="0" style="114" hidden="1" customWidth="1"/>
    <col min="11281" max="11284" width="8" style="114" customWidth="1"/>
    <col min="11285" max="11519" width="8.71428571428571" style="114"/>
    <col min="11520" max="11520" width="9.85714285714286" style="114" customWidth="1"/>
    <col min="11521" max="11521" width="16" style="114" customWidth="1"/>
    <col min="11522" max="11522" width="17.5714285714286" style="114" customWidth="1"/>
    <col min="11523" max="11523" width="16.2857142857143" style="114" customWidth="1"/>
    <col min="11524" max="11524" width="6.28571428571429" style="114" customWidth="1"/>
    <col min="11525" max="11525" width="17.2857142857143" style="114" customWidth="1"/>
    <col min="11526" max="11526" width="15.8571428571429" style="114" customWidth="1"/>
    <col min="11527" max="11527" width="13.2857142857143" style="114" customWidth="1"/>
    <col min="11528" max="11528" width="6.28571428571429" style="114" customWidth="1"/>
    <col min="11529" max="11529" width="8.28571428571429" style="114" customWidth="1"/>
    <col min="11530" max="11530" width="17" style="114" customWidth="1"/>
    <col min="11531" max="11531" width="16.5714285714286" style="114" customWidth="1"/>
    <col min="11532" max="11532" width="15.5714285714286" style="114" customWidth="1"/>
    <col min="11533" max="11533" width="17" style="114" customWidth="1"/>
    <col min="11534" max="11534" width="16.5714285714286" style="114" customWidth="1"/>
    <col min="11535" max="11535" width="15.5714285714286" style="114" customWidth="1"/>
    <col min="11536" max="11536" width="0" style="114" hidden="1" customWidth="1"/>
    <col min="11537" max="11540" width="8" style="114" customWidth="1"/>
    <col min="11541" max="11775" width="8.71428571428571" style="114"/>
    <col min="11776" max="11776" width="9.85714285714286" style="114" customWidth="1"/>
    <col min="11777" max="11777" width="16" style="114" customWidth="1"/>
    <col min="11778" max="11778" width="17.5714285714286" style="114" customWidth="1"/>
    <col min="11779" max="11779" width="16.2857142857143" style="114" customWidth="1"/>
    <col min="11780" max="11780" width="6.28571428571429" style="114" customWidth="1"/>
    <col min="11781" max="11781" width="17.2857142857143" style="114" customWidth="1"/>
    <col min="11782" max="11782" width="15.8571428571429" style="114" customWidth="1"/>
    <col min="11783" max="11783" width="13.2857142857143" style="114" customWidth="1"/>
    <col min="11784" max="11784" width="6.28571428571429" style="114" customWidth="1"/>
    <col min="11785" max="11785" width="8.28571428571429" style="114" customWidth="1"/>
    <col min="11786" max="11786" width="17" style="114" customWidth="1"/>
    <col min="11787" max="11787" width="16.5714285714286" style="114" customWidth="1"/>
    <col min="11788" max="11788" width="15.5714285714286" style="114" customWidth="1"/>
    <col min="11789" max="11789" width="17" style="114" customWidth="1"/>
    <col min="11790" max="11790" width="16.5714285714286" style="114" customWidth="1"/>
    <col min="11791" max="11791" width="15.5714285714286" style="114" customWidth="1"/>
    <col min="11792" max="11792" width="0" style="114" hidden="1" customWidth="1"/>
    <col min="11793" max="11796" width="8" style="114" customWidth="1"/>
    <col min="11797" max="12031" width="8.71428571428571" style="114"/>
    <col min="12032" max="12032" width="9.85714285714286" style="114" customWidth="1"/>
    <col min="12033" max="12033" width="16" style="114" customWidth="1"/>
    <col min="12034" max="12034" width="17.5714285714286" style="114" customWidth="1"/>
    <col min="12035" max="12035" width="16.2857142857143" style="114" customWidth="1"/>
    <col min="12036" max="12036" width="6.28571428571429" style="114" customWidth="1"/>
    <col min="12037" max="12037" width="17.2857142857143" style="114" customWidth="1"/>
    <col min="12038" max="12038" width="15.8571428571429" style="114" customWidth="1"/>
    <col min="12039" max="12039" width="13.2857142857143" style="114" customWidth="1"/>
    <col min="12040" max="12040" width="6.28571428571429" style="114" customWidth="1"/>
    <col min="12041" max="12041" width="8.28571428571429" style="114" customWidth="1"/>
    <col min="12042" max="12042" width="17" style="114" customWidth="1"/>
    <col min="12043" max="12043" width="16.5714285714286" style="114" customWidth="1"/>
    <col min="12044" max="12044" width="15.5714285714286" style="114" customWidth="1"/>
    <col min="12045" max="12045" width="17" style="114" customWidth="1"/>
    <col min="12046" max="12046" width="16.5714285714286" style="114" customWidth="1"/>
    <col min="12047" max="12047" width="15.5714285714286" style="114" customWidth="1"/>
    <col min="12048" max="12048" width="0" style="114" hidden="1" customWidth="1"/>
    <col min="12049" max="12052" width="8" style="114" customWidth="1"/>
    <col min="12053" max="12287" width="8.71428571428571" style="114"/>
    <col min="12288" max="12288" width="9.85714285714286" style="114" customWidth="1"/>
    <col min="12289" max="12289" width="16" style="114" customWidth="1"/>
    <col min="12290" max="12290" width="17.5714285714286" style="114" customWidth="1"/>
    <col min="12291" max="12291" width="16.2857142857143" style="114" customWidth="1"/>
    <col min="12292" max="12292" width="6.28571428571429" style="114" customWidth="1"/>
    <col min="12293" max="12293" width="17.2857142857143" style="114" customWidth="1"/>
    <col min="12294" max="12294" width="15.8571428571429" style="114" customWidth="1"/>
    <col min="12295" max="12295" width="13.2857142857143" style="114" customWidth="1"/>
    <col min="12296" max="12296" width="6.28571428571429" style="114" customWidth="1"/>
    <col min="12297" max="12297" width="8.28571428571429" style="114" customWidth="1"/>
    <col min="12298" max="12298" width="17" style="114" customWidth="1"/>
    <col min="12299" max="12299" width="16.5714285714286" style="114" customWidth="1"/>
    <col min="12300" max="12300" width="15.5714285714286" style="114" customWidth="1"/>
    <col min="12301" max="12301" width="17" style="114" customWidth="1"/>
    <col min="12302" max="12302" width="16.5714285714286" style="114" customWidth="1"/>
    <col min="12303" max="12303" width="15.5714285714286" style="114" customWidth="1"/>
    <col min="12304" max="12304" width="0" style="114" hidden="1" customWidth="1"/>
    <col min="12305" max="12308" width="8" style="114" customWidth="1"/>
    <col min="12309" max="12543" width="8.71428571428571" style="114"/>
    <col min="12544" max="12544" width="9.85714285714286" style="114" customWidth="1"/>
    <col min="12545" max="12545" width="16" style="114" customWidth="1"/>
    <col min="12546" max="12546" width="17.5714285714286" style="114" customWidth="1"/>
    <col min="12547" max="12547" width="16.2857142857143" style="114" customWidth="1"/>
    <col min="12548" max="12548" width="6.28571428571429" style="114" customWidth="1"/>
    <col min="12549" max="12549" width="17.2857142857143" style="114" customWidth="1"/>
    <col min="12550" max="12550" width="15.8571428571429" style="114" customWidth="1"/>
    <col min="12551" max="12551" width="13.2857142857143" style="114" customWidth="1"/>
    <col min="12552" max="12552" width="6.28571428571429" style="114" customWidth="1"/>
    <col min="12553" max="12553" width="8.28571428571429" style="114" customWidth="1"/>
    <col min="12554" max="12554" width="17" style="114" customWidth="1"/>
    <col min="12555" max="12555" width="16.5714285714286" style="114" customWidth="1"/>
    <col min="12556" max="12556" width="15.5714285714286" style="114" customWidth="1"/>
    <col min="12557" max="12557" width="17" style="114" customWidth="1"/>
    <col min="12558" max="12558" width="16.5714285714286" style="114" customWidth="1"/>
    <col min="12559" max="12559" width="15.5714285714286" style="114" customWidth="1"/>
    <col min="12560" max="12560" width="0" style="114" hidden="1" customWidth="1"/>
    <col min="12561" max="12564" width="8" style="114" customWidth="1"/>
    <col min="12565" max="12799" width="8.71428571428571" style="114"/>
    <col min="12800" max="12800" width="9.85714285714286" style="114" customWidth="1"/>
    <col min="12801" max="12801" width="16" style="114" customWidth="1"/>
    <col min="12802" max="12802" width="17.5714285714286" style="114" customWidth="1"/>
    <col min="12803" max="12803" width="16.2857142857143" style="114" customWidth="1"/>
    <col min="12804" max="12804" width="6.28571428571429" style="114" customWidth="1"/>
    <col min="12805" max="12805" width="17.2857142857143" style="114" customWidth="1"/>
    <col min="12806" max="12806" width="15.8571428571429" style="114" customWidth="1"/>
    <col min="12807" max="12807" width="13.2857142857143" style="114" customWidth="1"/>
    <col min="12808" max="12808" width="6.28571428571429" style="114" customWidth="1"/>
    <col min="12809" max="12809" width="8.28571428571429" style="114" customWidth="1"/>
    <col min="12810" max="12810" width="17" style="114" customWidth="1"/>
    <col min="12811" max="12811" width="16.5714285714286" style="114" customWidth="1"/>
    <col min="12812" max="12812" width="15.5714285714286" style="114" customWidth="1"/>
    <col min="12813" max="12813" width="17" style="114" customWidth="1"/>
    <col min="12814" max="12814" width="16.5714285714286" style="114" customWidth="1"/>
    <col min="12815" max="12815" width="15.5714285714286" style="114" customWidth="1"/>
    <col min="12816" max="12816" width="0" style="114" hidden="1" customWidth="1"/>
    <col min="12817" max="12820" width="8" style="114" customWidth="1"/>
    <col min="12821" max="13055" width="8.71428571428571" style="114"/>
    <col min="13056" max="13056" width="9.85714285714286" style="114" customWidth="1"/>
    <col min="13057" max="13057" width="16" style="114" customWidth="1"/>
    <col min="13058" max="13058" width="17.5714285714286" style="114" customWidth="1"/>
    <col min="13059" max="13059" width="16.2857142857143" style="114" customWidth="1"/>
    <col min="13060" max="13060" width="6.28571428571429" style="114" customWidth="1"/>
    <col min="13061" max="13061" width="17.2857142857143" style="114" customWidth="1"/>
    <col min="13062" max="13062" width="15.8571428571429" style="114" customWidth="1"/>
    <col min="13063" max="13063" width="13.2857142857143" style="114" customWidth="1"/>
    <col min="13064" max="13064" width="6.28571428571429" style="114" customWidth="1"/>
    <col min="13065" max="13065" width="8.28571428571429" style="114" customWidth="1"/>
    <col min="13066" max="13066" width="17" style="114" customWidth="1"/>
    <col min="13067" max="13067" width="16.5714285714286" style="114" customWidth="1"/>
    <col min="13068" max="13068" width="15.5714285714286" style="114" customWidth="1"/>
    <col min="13069" max="13069" width="17" style="114" customWidth="1"/>
    <col min="13070" max="13070" width="16.5714285714286" style="114" customWidth="1"/>
    <col min="13071" max="13071" width="15.5714285714286" style="114" customWidth="1"/>
    <col min="13072" max="13072" width="0" style="114" hidden="1" customWidth="1"/>
    <col min="13073" max="13076" width="8" style="114" customWidth="1"/>
    <col min="13077" max="13311" width="8.71428571428571" style="114"/>
    <col min="13312" max="13312" width="9.85714285714286" style="114" customWidth="1"/>
    <col min="13313" max="13313" width="16" style="114" customWidth="1"/>
    <col min="13314" max="13314" width="17.5714285714286" style="114" customWidth="1"/>
    <col min="13315" max="13315" width="16.2857142857143" style="114" customWidth="1"/>
    <col min="13316" max="13316" width="6.28571428571429" style="114" customWidth="1"/>
    <col min="13317" max="13317" width="17.2857142857143" style="114" customWidth="1"/>
    <col min="13318" max="13318" width="15.8571428571429" style="114" customWidth="1"/>
    <col min="13319" max="13319" width="13.2857142857143" style="114" customWidth="1"/>
    <col min="13320" max="13320" width="6.28571428571429" style="114" customWidth="1"/>
    <col min="13321" max="13321" width="8.28571428571429" style="114" customWidth="1"/>
    <col min="13322" max="13322" width="17" style="114" customWidth="1"/>
    <col min="13323" max="13323" width="16.5714285714286" style="114" customWidth="1"/>
    <col min="13324" max="13324" width="15.5714285714286" style="114" customWidth="1"/>
    <col min="13325" max="13325" width="17" style="114" customWidth="1"/>
    <col min="13326" max="13326" width="16.5714285714286" style="114" customWidth="1"/>
    <col min="13327" max="13327" width="15.5714285714286" style="114" customWidth="1"/>
    <col min="13328" max="13328" width="0" style="114" hidden="1" customWidth="1"/>
    <col min="13329" max="13332" width="8" style="114" customWidth="1"/>
    <col min="13333" max="13567" width="8.71428571428571" style="114"/>
    <col min="13568" max="13568" width="9.85714285714286" style="114" customWidth="1"/>
    <col min="13569" max="13569" width="16" style="114" customWidth="1"/>
    <col min="13570" max="13570" width="17.5714285714286" style="114" customWidth="1"/>
    <col min="13571" max="13571" width="16.2857142857143" style="114" customWidth="1"/>
    <col min="13572" max="13572" width="6.28571428571429" style="114" customWidth="1"/>
    <col min="13573" max="13573" width="17.2857142857143" style="114" customWidth="1"/>
    <col min="13574" max="13574" width="15.8571428571429" style="114" customWidth="1"/>
    <col min="13575" max="13575" width="13.2857142857143" style="114" customWidth="1"/>
    <col min="13576" max="13576" width="6.28571428571429" style="114" customWidth="1"/>
    <col min="13577" max="13577" width="8.28571428571429" style="114" customWidth="1"/>
    <col min="13578" max="13578" width="17" style="114" customWidth="1"/>
    <col min="13579" max="13579" width="16.5714285714286" style="114" customWidth="1"/>
    <col min="13580" max="13580" width="15.5714285714286" style="114" customWidth="1"/>
    <col min="13581" max="13581" width="17" style="114" customWidth="1"/>
    <col min="13582" max="13582" width="16.5714285714286" style="114" customWidth="1"/>
    <col min="13583" max="13583" width="15.5714285714286" style="114" customWidth="1"/>
    <col min="13584" max="13584" width="0" style="114" hidden="1" customWidth="1"/>
    <col min="13585" max="13588" width="8" style="114" customWidth="1"/>
    <col min="13589" max="13823" width="8.71428571428571" style="114"/>
    <col min="13824" max="13824" width="9.85714285714286" style="114" customWidth="1"/>
    <col min="13825" max="13825" width="16" style="114" customWidth="1"/>
    <col min="13826" max="13826" width="17.5714285714286" style="114" customWidth="1"/>
    <col min="13827" max="13827" width="16.2857142857143" style="114" customWidth="1"/>
    <col min="13828" max="13828" width="6.28571428571429" style="114" customWidth="1"/>
    <col min="13829" max="13829" width="17.2857142857143" style="114" customWidth="1"/>
    <col min="13830" max="13830" width="15.8571428571429" style="114" customWidth="1"/>
    <col min="13831" max="13831" width="13.2857142857143" style="114" customWidth="1"/>
    <col min="13832" max="13832" width="6.28571428571429" style="114" customWidth="1"/>
    <col min="13833" max="13833" width="8.28571428571429" style="114" customWidth="1"/>
    <col min="13834" max="13834" width="17" style="114" customWidth="1"/>
    <col min="13835" max="13835" width="16.5714285714286" style="114" customWidth="1"/>
    <col min="13836" max="13836" width="15.5714285714286" style="114" customWidth="1"/>
    <col min="13837" max="13837" width="17" style="114" customWidth="1"/>
    <col min="13838" max="13838" width="16.5714285714286" style="114" customWidth="1"/>
    <col min="13839" max="13839" width="15.5714285714286" style="114" customWidth="1"/>
    <col min="13840" max="13840" width="0" style="114" hidden="1" customWidth="1"/>
    <col min="13841" max="13844" width="8" style="114" customWidth="1"/>
    <col min="13845" max="14079" width="8.71428571428571" style="114"/>
    <col min="14080" max="14080" width="9.85714285714286" style="114" customWidth="1"/>
    <col min="14081" max="14081" width="16" style="114" customWidth="1"/>
    <col min="14082" max="14082" width="17.5714285714286" style="114" customWidth="1"/>
    <col min="14083" max="14083" width="16.2857142857143" style="114" customWidth="1"/>
    <col min="14084" max="14084" width="6.28571428571429" style="114" customWidth="1"/>
    <col min="14085" max="14085" width="17.2857142857143" style="114" customWidth="1"/>
    <col min="14086" max="14086" width="15.8571428571429" style="114" customWidth="1"/>
    <col min="14087" max="14087" width="13.2857142857143" style="114" customWidth="1"/>
    <col min="14088" max="14088" width="6.28571428571429" style="114" customWidth="1"/>
    <col min="14089" max="14089" width="8.28571428571429" style="114" customWidth="1"/>
    <col min="14090" max="14090" width="17" style="114" customWidth="1"/>
    <col min="14091" max="14091" width="16.5714285714286" style="114" customWidth="1"/>
    <col min="14092" max="14092" width="15.5714285714286" style="114" customWidth="1"/>
    <col min="14093" max="14093" width="17" style="114" customWidth="1"/>
    <col min="14094" max="14094" width="16.5714285714286" style="114" customWidth="1"/>
    <col min="14095" max="14095" width="15.5714285714286" style="114" customWidth="1"/>
    <col min="14096" max="14096" width="0" style="114" hidden="1" customWidth="1"/>
    <col min="14097" max="14100" width="8" style="114" customWidth="1"/>
    <col min="14101" max="14335" width="8.71428571428571" style="114"/>
    <col min="14336" max="14336" width="9.85714285714286" style="114" customWidth="1"/>
    <col min="14337" max="14337" width="16" style="114" customWidth="1"/>
    <col min="14338" max="14338" width="17.5714285714286" style="114" customWidth="1"/>
    <col min="14339" max="14339" width="16.2857142857143" style="114" customWidth="1"/>
    <col min="14340" max="14340" width="6.28571428571429" style="114" customWidth="1"/>
    <col min="14341" max="14341" width="17.2857142857143" style="114" customWidth="1"/>
    <col min="14342" max="14342" width="15.8571428571429" style="114" customWidth="1"/>
    <col min="14343" max="14343" width="13.2857142857143" style="114" customWidth="1"/>
    <col min="14344" max="14344" width="6.28571428571429" style="114" customWidth="1"/>
    <col min="14345" max="14345" width="8.28571428571429" style="114" customWidth="1"/>
    <col min="14346" max="14346" width="17" style="114" customWidth="1"/>
    <col min="14347" max="14347" width="16.5714285714286" style="114" customWidth="1"/>
    <col min="14348" max="14348" width="15.5714285714286" style="114" customWidth="1"/>
    <col min="14349" max="14349" width="17" style="114" customWidth="1"/>
    <col min="14350" max="14350" width="16.5714285714286" style="114" customWidth="1"/>
    <col min="14351" max="14351" width="15.5714285714286" style="114" customWidth="1"/>
    <col min="14352" max="14352" width="0" style="114" hidden="1" customWidth="1"/>
    <col min="14353" max="14356" width="8" style="114" customWidth="1"/>
    <col min="14357" max="14591" width="8.71428571428571" style="114"/>
    <col min="14592" max="14592" width="9.85714285714286" style="114" customWidth="1"/>
    <col min="14593" max="14593" width="16" style="114" customWidth="1"/>
    <col min="14594" max="14594" width="17.5714285714286" style="114" customWidth="1"/>
    <col min="14595" max="14595" width="16.2857142857143" style="114" customWidth="1"/>
    <col min="14596" max="14596" width="6.28571428571429" style="114" customWidth="1"/>
    <col min="14597" max="14597" width="17.2857142857143" style="114" customWidth="1"/>
    <col min="14598" max="14598" width="15.8571428571429" style="114" customWidth="1"/>
    <col min="14599" max="14599" width="13.2857142857143" style="114" customWidth="1"/>
    <col min="14600" max="14600" width="6.28571428571429" style="114" customWidth="1"/>
    <col min="14601" max="14601" width="8.28571428571429" style="114" customWidth="1"/>
    <col min="14602" max="14602" width="17" style="114" customWidth="1"/>
    <col min="14603" max="14603" width="16.5714285714286" style="114" customWidth="1"/>
    <col min="14604" max="14604" width="15.5714285714286" style="114" customWidth="1"/>
    <col min="14605" max="14605" width="17" style="114" customWidth="1"/>
    <col min="14606" max="14606" width="16.5714285714286" style="114" customWidth="1"/>
    <col min="14607" max="14607" width="15.5714285714286" style="114" customWidth="1"/>
    <col min="14608" max="14608" width="0" style="114" hidden="1" customWidth="1"/>
    <col min="14609" max="14612" width="8" style="114" customWidth="1"/>
    <col min="14613" max="14847" width="8.71428571428571" style="114"/>
    <col min="14848" max="14848" width="9.85714285714286" style="114" customWidth="1"/>
    <col min="14849" max="14849" width="16" style="114" customWidth="1"/>
    <col min="14850" max="14850" width="17.5714285714286" style="114" customWidth="1"/>
    <col min="14851" max="14851" width="16.2857142857143" style="114" customWidth="1"/>
    <col min="14852" max="14852" width="6.28571428571429" style="114" customWidth="1"/>
    <col min="14853" max="14853" width="17.2857142857143" style="114" customWidth="1"/>
    <col min="14854" max="14854" width="15.8571428571429" style="114" customWidth="1"/>
    <col min="14855" max="14855" width="13.2857142857143" style="114" customWidth="1"/>
    <col min="14856" max="14856" width="6.28571428571429" style="114" customWidth="1"/>
    <col min="14857" max="14857" width="8.28571428571429" style="114" customWidth="1"/>
    <col min="14858" max="14858" width="17" style="114" customWidth="1"/>
    <col min="14859" max="14859" width="16.5714285714286" style="114" customWidth="1"/>
    <col min="14860" max="14860" width="15.5714285714286" style="114" customWidth="1"/>
    <col min="14861" max="14861" width="17" style="114" customWidth="1"/>
    <col min="14862" max="14862" width="16.5714285714286" style="114" customWidth="1"/>
    <col min="14863" max="14863" width="15.5714285714286" style="114" customWidth="1"/>
    <col min="14864" max="14864" width="0" style="114" hidden="1" customWidth="1"/>
    <col min="14865" max="14868" width="8" style="114" customWidth="1"/>
    <col min="14869" max="15103" width="8.71428571428571" style="114"/>
    <col min="15104" max="15104" width="9.85714285714286" style="114" customWidth="1"/>
    <col min="15105" max="15105" width="16" style="114" customWidth="1"/>
    <col min="15106" max="15106" width="17.5714285714286" style="114" customWidth="1"/>
    <col min="15107" max="15107" width="16.2857142857143" style="114" customWidth="1"/>
    <col min="15108" max="15108" width="6.28571428571429" style="114" customWidth="1"/>
    <col min="15109" max="15109" width="17.2857142857143" style="114" customWidth="1"/>
    <col min="15110" max="15110" width="15.8571428571429" style="114" customWidth="1"/>
    <col min="15111" max="15111" width="13.2857142857143" style="114" customWidth="1"/>
    <col min="15112" max="15112" width="6.28571428571429" style="114" customWidth="1"/>
    <col min="15113" max="15113" width="8.28571428571429" style="114" customWidth="1"/>
    <col min="15114" max="15114" width="17" style="114" customWidth="1"/>
    <col min="15115" max="15115" width="16.5714285714286" style="114" customWidth="1"/>
    <col min="15116" max="15116" width="15.5714285714286" style="114" customWidth="1"/>
    <col min="15117" max="15117" width="17" style="114" customWidth="1"/>
    <col min="15118" max="15118" width="16.5714285714286" style="114" customWidth="1"/>
    <col min="15119" max="15119" width="15.5714285714286" style="114" customWidth="1"/>
    <col min="15120" max="15120" width="0" style="114" hidden="1" customWidth="1"/>
    <col min="15121" max="15124" width="8" style="114" customWidth="1"/>
    <col min="15125" max="15359" width="8.71428571428571" style="114"/>
    <col min="15360" max="15360" width="9.85714285714286" style="114" customWidth="1"/>
    <col min="15361" max="15361" width="16" style="114" customWidth="1"/>
    <col min="15362" max="15362" width="17.5714285714286" style="114" customWidth="1"/>
    <col min="15363" max="15363" width="16.2857142857143" style="114" customWidth="1"/>
    <col min="15364" max="15364" width="6.28571428571429" style="114" customWidth="1"/>
    <col min="15365" max="15365" width="17.2857142857143" style="114" customWidth="1"/>
    <col min="15366" max="15366" width="15.8571428571429" style="114" customWidth="1"/>
    <col min="15367" max="15367" width="13.2857142857143" style="114" customWidth="1"/>
    <col min="15368" max="15368" width="6.28571428571429" style="114" customWidth="1"/>
    <col min="15369" max="15369" width="8.28571428571429" style="114" customWidth="1"/>
    <col min="15370" max="15370" width="17" style="114" customWidth="1"/>
    <col min="15371" max="15371" width="16.5714285714286" style="114" customWidth="1"/>
    <col min="15372" max="15372" width="15.5714285714286" style="114" customWidth="1"/>
    <col min="15373" max="15373" width="17" style="114" customWidth="1"/>
    <col min="15374" max="15374" width="16.5714285714286" style="114" customWidth="1"/>
    <col min="15375" max="15375" width="15.5714285714286" style="114" customWidth="1"/>
    <col min="15376" max="15376" width="0" style="114" hidden="1" customWidth="1"/>
    <col min="15377" max="15380" width="8" style="114" customWidth="1"/>
    <col min="15381" max="15615" width="8.71428571428571" style="114"/>
    <col min="15616" max="15616" width="9.85714285714286" style="114" customWidth="1"/>
    <col min="15617" max="15617" width="16" style="114" customWidth="1"/>
    <col min="15618" max="15618" width="17.5714285714286" style="114" customWidth="1"/>
    <col min="15619" max="15619" width="16.2857142857143" style="114" customWidth="1"/>
    <col min="15620" max="15620" width="6.28571428571429" style="114" customWidth="1"/>
    <col min="15621" max="15621" width="17.2857142857143" style="114" customWidth="1"/>
    <col min="15622" max="15622" width="15.8571428571429" style="114" customWidth="1"/>
    <col min="15623" max="15623" width="13.2857142857143" style="114" customWidth="1"/>
    <col min="15624" max="15624" width="6.28571428571429" style="114" customWidth="1"/>
    <col min="15625" max="15625" width="8.28571428571429" style="114" customWidth="1"/>
    <col min="15626" max="15626" width="17" style="114" customWidth="1"/>
    <col min="15627" max="15627" width="16.5714285714286" style="114" customWidth="1"/>
    <col min="15628" max="15628" width="15.5714285714286" style="114" customWidth="1"/>
    <col min="15629" max="15629" width="17" style="114" customWidth="1"/>
    <col min="15630" max="15630" width="16.5714285714286" style="114" customWidth="1"/>
    <col min="15631" max="15631" width="15.5714285714286" style="114" customWidth="1"/>
    <col min="15632" max="15632" width="0" style="114" hidden="1" customWidth="1"/>
    <col min="15633" max="15636" width="8" style="114" customWidth="1"/>
    <col min="15637" max="15871" width="8.71428571428571" style="114"/>
    <col min="15872" max="15872" width="9.85714285714286" style="114" customWidth="1"/>
    <col min="15873" max="15873" width="16" style="114" customWidth="1"/>
    <col min="15874" max="15874" width="17.5714285714286" style="114" customWidth="1"/>
    <col min="15875" max="15875" width="16.2857142857143" style="114" customWidth="1"/>
    <col min="15876" max="15876" width="6.28571428571429" style="114" customWidth="1"/>
    <col min="15877" max="15877" width="17.2857142857143" style="114" customWidth="1"/>
    <col min="15878" max="15878" width="15.8571428571429" style="114" customWidth="1"/>
    <col min="15879" max="15879" width="13.2857142857143" style="114" customWidth="1"/>
    <col min="15880" max="15880" width="6.28571428571429" style="114" customWidth="1"/>
    <col min="15881" max="15881" width="8.28571428571429" style="114" customWidth="1"/>
    <col min="15882" max="15882" width="17" style="114" customWidth="1"/>
    <col min="15883" max="15883" width="16.5714285714286" style="114" customWidth="1"/>
    <col min="15884" max="15884" width="15.5714285714286" style="114" customWidth="1"/>
    <col min="15885" max="15885" width="17" style="114" customWidth="1"/>
    <col min="15886" max="15886" width="16.5714285714286" style="114" customWidth="1"/>
    <col min="15887" max="15887" width="15.5714285714286" style="114" customWidth="1"/>
    <col min="15888" max="15888" width="0" style="114" hidden="1" customWidth="1"/>
    <col min="15889" max="15892" width="8" style="114" customWidth="1"/>
    <col min="15893" max="16127" width="8.71428571428571" style="114"/>
    <col min="16128" max="16128" width="9.85714285714286" style="114" customWidth="1"/>
    <col min="16129" max="16129" width="16" style="114" customWidth="1"/>
    <col min="16130" max="16130" width="17.5714285714286" style="114" customWidth="1"/>
    <col min="16131" max="16131" width="16.2857142857143" style="114" customWidth="1"/>
    <col min="16132" max="16132" width="6.28571428571429" style="114" customWidth="1"/>
    <col min="16133" max="16133" width="17.2857142857143" style="114" customWidth="1"/>
    <col min="16134" max="16134" width="15.8571428571429" style="114" customWidth="1"/>
    <col min="16135" max="16135" width="13.2857142857143" style="114" customWidth="1"/>
    <col min="16136" max="16136" width="6.28571428571429" style="114" customWidth="1"/>
    <col min="16137" max="16137" width="8.28571428571429" style="114" customWidth="1"/>
    <col min="16138" max="16138" width="17" style="114" customWidth="1"/>
    <col min="16139" max="16139" width="16.5714285714286" style="114" customWidth="1"/>
    <col min="16140" max="16140" width="15.5714285714286" style="114" customWidth="1"/>
    <col min="16141" max="16141" width="17" style="114" customWidth="1"/>
    <col min="16142" max="16142" width="16.5714285714286" style="114" customWidth="1"/>
    <col min="16143" max="16143" width="15.5714285714286" style="114" customWidth="1"/>
    <col min="16144" max="16144" width="0" style="114" hidden="1" customWidth="1"/>
    <col min="16145" max="16148" width="8" style="114" customWidth="1"/>
    <col min="16149" max="16384" width="8.71428571428571" style="114"/>
  </cols>
  <sheetData>
    <row r="1" spans="1:18" ht="16.5" customHeight="1">
      <c r="A1" s="111" t="s">
        <v>134</v>
      </c>
      <c r="B1" s="112"/>
      <c r="C1" s="112"/>
      <c r="D1" s="112"/>
      <c r="E1" s="112"/>
      <c r="F1" s="113"/>
      <c r="K1" s="115"/>
      <c r="R1" s="114"/>
    </row>
    <row r="2" spans="1:18" ht="27" customHeight="1">
      <c r="A2" s="111"/>
      <c r="B2" s="112"/>
      <c r="C2" s="112"/>
      <c r="D2" s="112"/>
      <c r="E2" s="112"/>
      <c r="F2" s="113"/>
      <c r="K2" s="115"/>
      <c r="R2" s="114"/>
    </row>
    <row r="3" spans="1:18" ht="21.75" customHeight="1">
      <c r="A3" s="547" t="s">
        <v>5</v>
      </c>
      <c r="B3" s="547"/>
      <c r="C3" s="547"/>
      <c r="D3" s="547"/>
      <c r="E3" s="547"/>
      <c r="F3" s="547"/>
      <c r="G3" s="115"/>
      <c r="H3" s="115"/>
      <c r="I3" s="115"/>
      <c r="J3" s="118" t="s">
        <v>23</v>
      </c>
      <c r="K3" s="119"/>
      <c r="L3" s="120"/>
      <c r="R3" s="114"/>
    </row>
    <row r="4" spans="1:18" ht="24" customHeight="1">
      <c r="A4" s="547" t="s">
        <v>143</v>
      </c>
      <c r="B4" s="547"/>
      <c r="C4" s="547"/>
      <c r="D4" s="547"/>
      <c r="E4" s="547"/>
      <c r="F4" s="547"/>
      <c r="G4" s="115"/>
      <c r="H4" s="115"/>
      <c r="I4" s="115"/>
      <c r="J4" s="115"/>
      <c r="L4" s="121"/>
      <c r="R4" s="114"/>
    </row>
    <row r="5" spans="1:18" ht="20.25" customHeight="1">
      <c r="A5" s="548" t="s">
        <v>173</v>
      </c>
      <c r="B5" s="548"/>
      <c r="C5" s="548"/>
      <c r="D5" s="548"/>
      <c r="E5" s="548"/>
      <c r="F5" s="548"/>
      <c r="G5" s="122"/>
      <c r="H5" s="115"/>
      <c r="I5" s="114" t="s">
        <v>86</v>
      </c>
      <c r="J5" s="123"/>
      <c r="L5" s="121"/>
      <c r="R5" s="114"/>
    </row>
    <row r="6" spans="1:20" ht="30.75" customHeight="1">
      <c r="A6" s="124"/>
      <c r="C6" s="549"/>
      <c r="D6" s="549"/>
      <c r="E6" s="516"/>
      <c r="F6" s="126"/>
      <c r="G6" s="126"/>
      <c r="I6" s="127">
        <v>1</v>
      </c>
      <c r="J6" s="128" t="s">
        <v>117</v>
      </c>
      <c r="Q6" s="129"/>
      <c r="R6" s="129"/>
      <c r="S6" s="129"/>
      <c r="T6" s="129"/>
    </row>
    <row r="7" spans="1:22" ht="13.9">
      <c r="A7" s="124"/>
      <c r="B7" s="130"/>
      <c r="C7" s="549"/>
      <c r="D7" s="549"/>
      <c r="E7" s="514"/>
      <c r="F7" s="516"/>
      <c r="G7" s="543"/>
      <c r="H7" s="543"/>
      <c r="I7" s="127">
        <v>2</v>
      </c>
      <c r="J7" s="127" t="s">
        <v>120</v>
      </c>
      <c r="K7" s="132"/>
      <c r="L7" s="132"/>
      <c r="M7" s="114"/>
      <c r="N7" s="117" t="s">
        <v>42</v>
      </c>
      <c r="O7" s="117" t="s">
        <v>118</v>
      </c>
      <c r="Q7" s="129"/>
      <c r="R7" s="129"/>
      <c r="S7" s="129"/>
      <c r="T7" s="129"/>
      <c r="U7" s="133"/>
      <c r="V7" s="134"/>
    </row>
    <row r="8" spans="1:20" ht="25.5" customHeight="1">
      <c r="A8" s="135"/>
      <c r="C8" s="129"/>
      <c r="D8" s="129"/>
      <c r="E8" s="136" t="s">
        <v>116</v>
      </c>
      <c r="F8" s="137" t="s">
        <v>135</v>
      </c>
      <c r="G8" s="542" t="s">
        <v>26</v>
      </c>
      <c r="H8" s="543"/>
      <c r="I8" s="127">
        <v>3</v>
      </c>
      <c r="J8" s="127" t="s">
        <v>92</v>
      </c>
      <c r="K8" s="132"/>
      <c r="L8" s="132"/>
      <c r="M8" s="138" t="s">
        <v>135</v>
      </c>
      <c r="N8" s="139">
        <f ca="1">TODAY()+30</f>
        <v>45580</v>
      </c>
      <c r="O8" s="140">
        <v>0.11</v>
      </c>
      <c r="Q8" s="141"/>
      <c r="R8" s="142"/>
      <c r="S8" s="129"/>
      <c r="T8" s="129"/>
    </row>
    <row r="9" spans="1:20" ht="36.75" customHeight="1">
      <c r="A9" s="143"/>
      <c r="B9" s="144" t="s">
        <v>103</v>
      </c>
      <c r="C9" s="145"/>
      <c r="D9" s="145"/>
      <c r="E9" s="146"/>
      <c r="F9" s="147" t="s">
        <v>91</v>
      </c>
      <c r="G9" s="542" t="s">
        <v>26</v>
      </c>
      <c r="H9" s="543"/>
      <c r="I9" s="148">
        <v>4</v>
      </c>
      <c r="J9" s="149" t="s">
        <v>153</v>
      </c>
      <c r="K9" s="132"/>
      <c r="L9" s="132"/>
      <c r="M9" s="138" t="s">
        <v>136</v>
      </c>
      <c r="N9" s="139">
        <f ca="1">TODAY()+30</f>
        <v>45580</v>
      </c>
      <c r="O9" s="140">
        <v>0.11</v>
      </c>
      <c r="Q9" s="150"/>
      <c r="R9" s="129"/>
      <c r="S9" s="129"/>
      <c r="T9" s="129"/>
    </row>
    <row r="10" spans="1:20" ht="43.5" customHeight="1">
      <c r="A10" s="151"/>
      <c r="B10" s="144" t="s">
        <v>104</v>
      </c>
      <c r="C10" s="146"/>
      <c r="D10" s="544" t="str">
        <f>VLOOKUP($F$10,$I$6:$K$9,2,0)</f>
        <v>TT sớm 100% bằng vốn tự có trong 15 ngày kể từ khi kí HĐMB</v>
      </c>
      <c r="E10" s="544"/>
      <c r="F10" s="152">
        <v>4</v>
      </c>
      <c r="G10" s="513"/>
      <c r="H10" s="513"/>
      <c r="I10" s="153">
        <v>0</v>
      </c>
      <c r="J10" s="154"/>
      <c r="K10" s="132"/>
      <c r="L10" s="132"/>
      <c r="M10" s="138"/>
      <c r="N10" s="139"/>
      <c r="O10" s="140"/>
      <c r="Q10" s="155"/>
      <c r="R10" s="142"/>
      <c r="S10" s="129"/>
      <c r="T10" s="129"/>
    </row>
    <row r="11" spans="1:20" ht="17.25" customHeight="1">
      <c r="A11" s="156">
        <v>1</v>
      </c>
      <c r="B11" s="157" t="s">
        <v>0</v>
      </c>
      <c r="C11" s="158"/>
      <c r="D11" s="158"/>
      <c r="E11" s="159"/>
      <c r="F11" s="160"/>
      <c r="G11" s="161" t="s">
        <v>97</v>
      </c>
      <c r="I11" s="162">
        <v>0.01</v>
      </c>
      <c r="J11" s="154"/>
      <c r="K11" s="132"/>
      <c r="L11" s="132"/>
      <c r="M11" s="138"/>
      <c r="N11" s="139"/>
      <c r="O11" s="140"/>
      <c r="Q11" s="163"/>
      <c r="R11" s="142"/>
      <c r="S11" s="129"/>
      <c r="T11" s="129"/>
    </row>
    <row r="12" spans="1:20" ht="17.25" customHeight="1">
      <c r="A12" s="164">
        <v>2</v>
      </c>
      <c r="B12" s="165" t="s">
        <v>27</v>
      </c>
      <c r="C12" s="166"/>
      <c r="D12" s="166"/>
      <c r="E12" s="167"/>
      <c r="F12" s="168" t="s">
        <v>175</v>
      </c>
      <c r="G12" s="161" t="s">
        <v>96</v>
      </c>
      <c r="H12" s="169"/>
      <c r="I12" s="170"/>
      <c r="J12" s="132"/>
      <c r="K12" s="132"/>
      <c r="L12" s="171"/>
      <c r="M12" s="138"/>
      <c r="N12" s="139"/>
      <c r="O12" s="140"/>
      <c r="Q12" s="172"/>
      <c r="R12" s="142"/>
      <c r="S12" s="129"/>
      <c r="T12" s="129"/>
    </row>
    <row r="13" spans="1:20" ht="17.25" customHeight="1">
      <c r="A13" s="164">
        <v>3</v>
      </c>
      <c r="B13" s="165" t="s">
        <v>28</v>
      </c>
      <c r="C13" s="166"/>
      <c r="D13" s="166"/>
      <c r="E13" s="167"/>
      <c r="F13" s="173"/>
      <c r="I13" s="174" t="s">
        <v>121</v>
      </c>
      <c r="J13" s="517">
        <v>22866119</v>
      </c>
      <c r="K13" s="132"/>
      <c r="L13" s="132"/>
      <c r="M13" s="138"/>
      <c r="N13" s="139"/>
      <c r="O13" s="140"/>
      <c r="Q13" s="172"/>
      <c r="R13" s="142"/>
      <c r="S13" s="129"/>
      <c r="T13" s="129"/>
    </row>
    <row r="14" spans="1:20" ht="17.25" customHeight="1">
      <c r="A14" s="176">
        <v>3.10</v>
      </c>
      <c r="B14" s="177" t="s">
        <v>37</v>
      </c>
      <c r="C14" s="178"/>
      <c r="D14" s="178"/>
      <c r="E14" s="179"/>
      <c r="F14" s="180">
        <v>75</v>
      </c>
      <c r="G14" s="181" t="s">
        <v>97</v>
      </c>
      <c r="H14" s="182"/>
      <c r="J14" s="132"/>
      <c r="K14" s="132"/>
      <c r="L14" s="183"/>
      <c r="M14" s="138"/>
      <c r="N14" s="139"/>
      <c r="O14" s="140"/>
      <c r="Q14" s="172"/>
      <c r="R14" s="142"/>
      <c r="S14" s="129"/>
      <c r="T14" s="129"/>
    </row>
    <row r="15" spans="1:20" ht="17.25" customHeight="1">
      <c r="A15" s="176">
        <v>3.20</v>
      </c>
      <c r="B15" s="177" t="s">
        <v>81</v>
      </c>
      <c r="C15" s="178"/>
      <c r="D15" s="178"/>
      <c r="E15" s="179"/>
      <c r="F15" s="180">
        <v>271.20</v>
      </c>
      <c r="G15" s="181" t="s">
        <v>122</v>
      </c>
      <c r="J15" s="132"/>
      <c r="K15" s="132"/>
      <c r="L15" s="184"/>
      <c r="M15" s="138"/>
      <c r="N15" s="139"/>
      <c r="O15" s="140"/>
      <c r="Q15" s="172"/>
      <c r="R15" s="142"/>
      <c r="S15" s="129"/>
      <c r="T15" s="129"/>
    </row>
    <row r="16" spans="1:20" ht="17.25" customHeight="1">
      <c r="A16" s="176">
        <v>3.30</v>
      </c>
      <c r="B16" s="177" t="s">
        <v>29</v>
      </c>
      <c r="C16" s="178"/>
      <c r="D16" s="178"/>
      <c r="E16" s="179"/>
      <c r="F16" s="254">
        <v>27617996</v>
      </c>
      <c r="G16" s="181" t="s">
        <v>97</v>
      </c>
      <c r="H16" s="254">
        <v>6690846319</v>
      </c>
      <c r="K16" s="132"/>
      <c r="L16" s="132"/>
      <c r="M16" s="138"/>
      <c r="N16" s="139"/>
      <c r="O16" s="140"/>
      <c r="Q16" s="172"/>
      <c r="R16" s="142"/>
      <c r="S16" s="129"/>
      <c r="T16" s="129"/>
    </row>
    <row r="17" spans="1:24" ht="17.25" customHeight="1">
      <c r="A17" s="186"/>
      <c r="B17" s="165" t="s">
        <v>172</v>
      </c>
      <c r="C17" s="187"/>
      <c r="D17" s="187"/>
      <c r="E17" s="188"/>
      <c r="F17" s="189">
        <f>ROUND(F16*F15,0)</f>
        <v>7490000515</v>
      </c>
      <c r="G17" s="190"/>
      <c r="H17" s="185">
        <f>H16/F15</f>
        <v>24671262.23820059</v>
      </c>
      <c r="I17" s="191"/>
      <c r="J17" s="192"/>
      <c r="K17" s="193"/>
      <c r="L17" s="193"/>
      <c r="M17" s="138"/>
      <c r="N17" s="139"/>
      <c r="O17" s="140"/>
      <c r="Q17" s="172"/>
      <c r="R17" s="142"/>
      <c r="S17" s="129"/>
      <c r="T17" s="129"/>
      <c r="U17" s="129"/>
      <c r="V17" s="129"/>
      <c r="W17" s="129"/>
      <c r="X17" s="129"/>
    </row>
    <row r="18" spans="1:24" ht="17.25" customHeight="1">
      <c r="A18" s="186"/>
      <c r="B18" s="165" t="s">
        <v>170</v>
      </c>
      <c r="C18" s="187"/>
      <c r="D18" s="187"/>
      <c r="E18" s="188"/>
      <c r="F18" s="518">
        <f>ROUND((F16+(F16-$J$13*F14/F15)*10%)*F15,0)</f>
        <v>8067504674</v>
      </c>
      <c r="G18" s="190"/>
      <c r="H18" s="185"/>
      <c r="I18" s="191"/>
      <c r="J18" s="192"/>
      <c r="K18" s="193"/>
      <c r="L18" s="193"/>
      <c r="M18" s="138"/>
      <c r="N18" s="139"/>
      <c r="O18" s="140"/>
      <c r="Q18" s="172"/>
      <c r="R18" s="142"/>
      <c r="S18" s="129"/>
      <c r="T18" s="129"/>
      <c r="U18" s="129"/>
      <c r="V18" s="129"/>
      <c r="W18" s="129"/>
      <c r="X18" s="129"/>
    </row>
    <row r="19" spans="1:24" ht="17.25" customHeight="1">
      <c r="A19" s="194"/>
      <c r="B19" s="165" t="s">
        <v>34</v>
      </c>
      <c r="C19" s="195"/>
      <c r="D19" s="195"/>
      <c r="E19" s="196"/>
      <c r="F19" s="484"/>
      <c r="G19" s="190"/>
      <c r="H19" s="185"/>
      <c r="I19" s="191"/>
      <c r="J19" s="192"/>
      <c r="K19" s="198"/>
      <c r="L19" s="198"/>
      <c r="M19" s="138"/>
      <c r="N19" s="139"/>
      <c r="O19" s="140"/>
      <c r="Q19" s="199"/>
      <c r="R19" s="142"/>
      <c r="S19" s="129"/>
      <c r="T19" s="129"/>
      <c r="U19" s="129"/>
      <c r="V19" s="129"/>
      <c r="W19" s="129"/>
      <c r="X19" s="129"/>
    </row>
    <row r="20" spans="1:24" ht="17.25" customHeight="1">
      <c r="A20" s="186"/>
      <c r="B20" s="200" t="s">
        <v>167</v>
      </c>
      <c r="C20" s="195"/>
      <c r="D20" s="195"/>
      <c r="E20" s="196"/>
      <c r="F20" s="485">
        <f>IF($F$17&gt;10000000000,100000000,IF($F$17&lt;7000000000,50000000,70000000))</f>
        <v>70000000</v>
      </c>
      <c r="G20" s="542" t="s">
        <v>174</v>
      </c>
      <c r="H20" s="543"/>
      <c r="I20" s="486"/>
      <c r="M20" s="138"/>
      <c r="N20" s="139"/>
      <c r="O20" s="140"/>
      <c r="Q20" s="129"/>
      <c r="R20" s="142"/>
      <c r="S20" s="129"/>
      <c r="T20" s="129"/>
      <c r="U20" s="129"/>
      <c r="V20" s="129"/>
      <c r="W20" s="129"/>
      <c r="X20" s="129"/>
    </row>
    <row r="21" spans="1:24" ht="17.25" customHeight="1">
      <c r="A21" s="186"/>
      <c r="B21" s="545" t="s">
        <v>105</v>
      </c>
      <c r="C21" s="545"/>
      <c r="D21" s="546" t="s">
        <v>166</v>
      </c>
      <c r="E21" s="546"/>
      <c r="F21" s="201">
        <f>IF(D21="Có",0,1%)</f>
        <v>0.01</v>
      </c>
      <c r="G21" s="542" t="s">
        <v>26</v>
      </c>
      <c r="H21" s="543"/>
      <c r="I21" s="202"/>
      <c r="M21" s="138"/>
      <c r="N21" s="139"/>
      <c r="O21" s="140"/>
      <c r="Q21" s="129"/>
      <c r="R21" s="142"/>
      <c r="S21" s="129"/>
      <c r="T21" s="129"/>
      <c r="U21" s="129"/>
      <c r="V21" s="129"/>
      <c r="W21" s="129"/>
      <c r="X21" s="129"/>
    </row>
    <row r="22" spans="1:24" s="202" customFormat="1" ht="19.5" customHeight="1">
      <c r="A22" s="186"/>
      <c r="B22" s="200" t="s">
        <v>106</v>
      </c>
      <c r="C22" s="195"/>
      <c r="D22" s="195"/>
      <c r="E22" s="196"/>
      <c r="F22" s="205">
        <f>+IF($F$10=4,11%,0)</f>
        <v>0.11</v>
      </c>
      <c r="G22" s="542"/>
      <c r="H22" s="543"/>
      <c r="I22" s="487"/>
      <c r="J22" s="192"/>
      <c r="K22" s="193"/>
      <c r="L22" s="193"/>
      <c r="M22" s="138"/>
      <c r="N22" s="139"/>
      <c r="O22" s="140"/>
      <c r="Q22" s="129"/>
      <c r="R22" s="203"/>
      <c r="S22" s="204"/>
      <c r="T22" s="204"/>
      <c r="U22" s="204"/>
      <c r="V22" s="204"/>
      <c r="W22" s="204"/>
      <c r="X22" s="204"/>
    </row>
    <row r="23" spans="1:24" s="202" customFormat="1" ht="17.25" customHeight="1">
      <c r="A23" s="186"/>
      <c r="B23" s="200" t="s">
        <v>107</v>
      </c>
      <c r="C23" s="195"/>
      <c r="D23" s="195"/>
      <c r="E23" s="196"/>
      <c r="F23" s="205">
        <f>+IF(OR($F$10=1,$F$10=2),5%,0)</f>
        <v>0</v>
      </c>
      <c r="I23" s="486"/>
      <c r="J23" s="192"/>
      <c r="K23" s="198"/>
      <c r="L23" s="198"/>
      <c r="M23" s="114"/>
      <c r="N23" s="117"/>
      <c r="O23" s="206"/>
      <c r="Q23" s="204"/>
      <c r="R23" s="204"/>
      <c r="S23" s="204"/>
      <c r="T23" s="204"/>
      <c r="U23" s="141"/>
      <c r="V23" s="142"/>
      <c r="W23" s="204"/>
      <c r="X23" s="204"/>
    </row>
    <row r="24" spans="1:24" s="202" customFormat="1" ht="17.25" customHeight="1">
      <c r="A24" s="186"/>
      <c r="B24" s="200" t="s">
        <v>108</v>
      </c>
      <c r="C24" s="195"/>
      <c r="D24" s="195"/>
      <c r="E24" s="196"/>
      <c r="F24" s="201">
        <v>0</v>
      </c>
      <c r="G24" s="207" t="s">
        <v>109</v>
      </c>
      <c r="J24" s="192"/>
      <c r="K24" s="198"/>
      <c r="L24" s="198"/>
      <c r="M24" s="114"/>
      <c r="N24" s="117"/>
      <c r="O24" s="206"/>
      <c r="Q24" s="204"/>
      <c r="R24" s="204"/>
      <c r="S24" s="204"/>
      <c r="T24" s="204"/>
      <c r="U24" s="155"/>
      <c r="V24" s="208"/>
      <c r="W24" s="204"/>
      <c r="X24" s="204"/>
    </row>
    <row r="25" spans="1:24" s="202" customFormat="1" ht="17.25" customHeight="1">
      <c r="A25" s="176"/>
      <c r="B25" s="165" t="s">
        <v>31</v>
      </c>
      <c r="C25" s="195"/>
      <c r="D25" s="195"/>
      <c r="E25" s="196"/>
      <c r="F25" s="209">
        <f>ROUND((F16-(F20/F15))*(1-F21)*(1-F22)*(1-F23)*(1-F24),0)</f>
        <v>24106794</v>
      </c>
      <c r="G25" s="210"/>
      <c r="H25" s="114"/>
      <c r="I25" s="185">
        <f>F17-F20</f>
        <v>7420000515</v>
      </c>
      <c r="J25" s="114"/>
      <c r="K25" s="114"/>
      <c r="L25" s="114"/>
      <c r="M25" s="114"/>
      <c r="N25" s="117"/>
      <c r="O25" s="206"/>
      <c r="Q25" s="204"/>
      <c r="R25" s="204"/>
      <c r="S25" s="204"/>
      <c r="T25" s="204"/>
      <c r="U25" s="155"/>
      <c r="V25" s="211"/>
      <c r="W25" s="204"/>
      <c r="X25" s="204"/>
    </row>
    <row r="26" spans="1:24" ht="17.25" customHeight="1">
      <c r="A26" s="176"/>
      <c r="B26" s="177" t="s">
        <v>30</v>
      </c>
      <c r="C26" s="178"/>
      <c r="D26" s="178"/>
      <c r="E26" s="179"/>
      <c r="F26" s="212">
        <f>ROUND(F25+(F25-$J$13*F14/F15)*10%,0)</f>
        <v>25885114</v>
      </c>
      <c r="G26" s="213" t="s">
        <v>159</v>
      </c>
      <c r="H26" s="182"/>
      <c r="I26" s="191">
        <f>I25*F21</f>
        <v>74200005.150000006</v>
      </c>
      <c r="M26" s="114"/>
      <c r="N26" s="116"/>
      <c r="O26" s="117"/>
      <c r="Q26" s="129"/>
      <c r="R26" s="129"/>
      <c r="S26" s="129"/>
      <c r="T26" s="129"/>
      <c r="U26" s="129"/>
      <c r="V26" s="211"/>
      <c r="W26" s="129"/>
      <c r="X26" s="129"/>
    </row>
    <row r="27" spans="1:24" ht="17.25" customHeight="1">
      <c r="A27" s="214">
        <v>4</v>
      </c>
      <c r="B27" s="165" t="s">
        <v>169</v>
      </c>
      <c r="C27" s="166"/>
      <c r="D27" s="166"/>
      <c r="E27" s="167"/>
      <c r="F27" s="215"/>
      <c r="G27" s="216"/>
      <c r="H27" s="185"/>
      <c r="I27" s="191"/>
      <c r="M27" s="114"/>
      <c r="N27" s="116"/>
      <c r="O27" s="117"/>
      <c r="Q27" s="129"/>
      <c r="R27" s="129"/>
      <c r="S27" s="129"/>
      <c r="T27" s="129"/>
      <c r="U27" s="129"/>
      <c r="V27" s="211"/>
      <c r="W27" s="129"/>
      <c r="X27" s="129"/>
    </row>
    <row r="28" spans="1:24" ht="17.25" customHeight="1">
      <c r="A28" s="217"/>
      <c r="B28" s="218" t="s">
        <v>170</v>
      </c>
      <c r="C28" s="219"/>
      <c r="D28" s="219"/>
      <c r="E28" s="220"/>
      <c r="F28" s="215">
        <f>ROUND(+F29+F30,0)</f>
        <v>7020042894</v>
      </c>
      <c r="G28" s="181" t="b">
        <f>SUM(F29:F30)=F28</f>
        <v>1</v>
      </c>
      <c r="J28" s="221" t="s">
        <v>128</v>
      </c>
      <c r="M28" s="114"/>
      <c r="N28" s="114"/>
      <c r="O28" s="116"/>
      <c r="Q28" s="129"/>
      <c r="R28" s="129"/>
      <c r="S28" s="129"/>
      <c r="T28" s="129"/>
      <c r="U28" s="129"/>
      <c r="V28" s="211"/>
      <c r="W28" s="129"/>
      <c r="X28" s="129"/>
    </row>
    <row r="29" spans="1:24" ht="22.05" customHeight="1">
      <c r="A29" s="222"/>
      <c r="B29" s="223" t="s">
        <v>171</v>
      </c>
      <c r="C29" s="224"/>
      <c r="D29" s="224"/>
      <c r="E29" s="225"/>
      <c r="F29" s="226">
        <f>ROUND(+F25*F15,0)</f>
        <v>6537762533</v>
      </c>
      <c r="G29" s="227" t="b">
        <f>F25*F15=F29</f>
        <v>0</v>
      </c>
      <c r="H29" s="182"/>
      <c r="J29" s="228" t="s">
        <v>129</v>
      </c>
      <c r="K29" s="228" t="s">
        <v>130</v>
      </c>
      <c r="L29" s="228" t="s">
        <v>131</v>
      </c>
      <c r="M29" s="229" t="s">
        <v>132</v>
      </c>
      <c r="N29" s="230" t="s">
        <v>133</v>
      </c>
      <c r="O29" s="231" t="s">
        <v>56</v>
      </c>
      <c r="Q29" s="129"/>
      <c r="R29" s="129"/>
      <c r="S29" s="129"/>
      <c r="T29" s="129"/>
      <c r="U29" s="129"/>
      <c r="V29" s="211"/>
      <c r="W29" s="129"/>
      <c r="X29" s="129"/>
    </row>
    <row r="30" spans="1:24" ht="17.25" customHeight="1">
      <c r="A30" s="232"/>
      <c r="B30" s="223" t="s">
        <v>4</v>
      </c>
      <c r="C30" s="224"/>
      <c r="D30" s="224"/>
      <c r="E30" s="225"/>
      <c r="F30" s="226">
        <f>ROUND((F29-J13*F14)*10%,0)</f>
        <v>482280361</v>
      </c>
      <c r="G30" s="227"/>
      <c r="H30" s="233"/>
      <c r="J30" s="234" t="s">
        <v>137</v>
      </c>
      <c r="K30" s="235"/>
      <c r="L30" s="234"/>
      <c r="M30" s="236"/>
      <c r="N30" s="237"/>
      <c r="O30" s="238">
        <f t="shared" si="0" ref="O30:O35">0.05%*N30*M30</f>
        <v>0</v>
      </c>
      <c r="Q30" s="129"/>
      <c r="R30" s="129"/>
      <c r="S30" s="129"/>
      <c r="T30" s="129"/>
      <c r="U30" s="129"/>
      <c r="V30" s="211"/>
      <c r="W30" s="129"/>
      <c r="X30" s="129"/>
    </row>
    <row r="31" spans="1:24" ht="17.25" customHeight="1" hidden="1">
      <c r="A31" s="239">
        <v>6</v>
      </c>
      <c r="B31" s="240" t="s">
        <v>69</v>
      </c>
      <c r="C31" s="219"/>
      <c r="D31" s="219"/>
      <c r="E31" s="241"/>
      <c r="F31" s="242">
        <f>F32+F33-F34</f>
        <v>0</v>
      </c>
      <c r="G31" s="243"/>
      <c r="H31" s="244"/>
      <c r="J31" s="234">
        <v>45318</v>
      </c>
      <c r="K31" s="235">
        <f>J31+1</f>
        <v>45319</v>
      </c>
      <c r="L31" s="234">
        <v>45350</v>
      </c>
      <c r="M31" s="236">
        <f>L31-K31</f>
        <v>31</v>
      </c>
      <c r="N31" s="245">
        <f>924309979-300000000</f>
        <v>624309979</v>
      </c>
      <c r="O31" s="238">
        <f t="shared" si="0"/>
        <v>9676804.6745000016</v>
      </c>
      <c r="P31" s="182"/>
      <c r="Q31" s="129"/>
      <c r="R31" s="129"/>
      <c r="S31" s="129"/>
      <c r="T31" s="129"/>
      <c r="U31" s="129"/>
      <c r="V31" s="246"/>
      <c r="W31" s="129"/>
      <c r="X31" s="129"/>
    </row>
    <row r="32" spans="1:24" ht="17.25" customHeight="1" hidden="1">
      <c r="A32" s="239"/>
      <c r="B32" s="247" t="s">
        <v>74</v>
      </c>
      <c r="C32" s="219"/>
      <c r="D32" s="219"/>
      <c r="E32" s="241"/>
      <c r="F32" s="248">
        <f>IF($F$10=2,SUM(V81:V105),0)</f>
        <v>0</v>
      </c>
      <c r="G32" s="243" t="s">
        <v>65</v>
      </c>
      <c r="J32" s="234"/>
      <c r="K32" s="235">
        <f>J32+1</f>
        <v>1</v>
      </c>
      <c r="L32" s="234"/>
      <c r="M32" s="236">
        <f>L32-K32</f>
        <v>-1</v>
      </c>
      <c r="N32" s="245"/>
      <c r="O32" s="238">
        <f t="shared" si="0"/>
        <v>0</v>
      </c>
      <c r="Q32" s="129"/>
      <c r="R32" s="129"/>
      <c r="S32" s="129"/>
      <c r="T32" s="129"/>
      <c r="U32" s="129"/>
      <c r="V32" s="129"/>
      <c r="W32" s="129"/>
      <c r="X32" s="129"/>
    </row>
    <row r="33" spans="1:24" ht="17.25" customHeight="1" hidden="1">
      <c r="A33" s="239"/>
      <c r="B33" s="247" t="s">
        <v>75</v>
      </c>
      <c r="C33" s="219"/>
      <c r="D33" s="219"/>
      <c r="E33" s="241"/>
      <c r="F33" s="248">
        <f>IF($F$10=2,SUM(V106:V109),0)</f>
        <v>0</v>
      </c>
      <c r="G33" s="243" t="s">
        <v>66</v>
      </c>
      <c r="J33" s="234"/>
      <c r="K33" s="235">
        <f>J33+1</f>
        <v>1</v>
      </c>
      <c r="L33" s="234"/>
      <c r="M33" s="236">
        <f>L33-K33</f>
        <v>-1</v>
      </c>
      <c r="N33" s="245"/>
      <c r="O33" s="238">
        <f t="shared" si="0"/>
        <v>0</v>
      </c>
      <c r="Q33" s="129"/>
      <c r="R33" s="129"/>
      <c r="S33" s="129"/>
      <c r="T33" s="129"/>
      <c r="U33" s="129"/>
      <c r="V33" s="129"/>
      <c r="W33" s="129"/>
      <c r="X33" s="129"/>
    </row>
    <row r="34" spans="1:21" ht="17.25" customHeight="1" hidden="1">
      <c r="A34" s="239"/>
      <c r="B34" s="247" t="s">
        <v>71</v>
      </c>
      <c r="C34" s="219"/>
      <c r="D34" s="219"/>
      <c r="E34" s="241"/>
      <c r="F34" s="248">
        <f>IF($F$9="Cá nhân",F33*5%,0)</f>
        <v>0</v>
      </c>
      <c r="G34" s="249"/>
      <c r="J34" s="234"/>
      <c r="K34" s="235">
        <f>J34+1</f>
        <v>1</v>
      </c>
      <c r="L34" s="234"/>
      <c r="M34" s="236">
        <f>L34-K34</f>
        <v>-1</v>
      </c>
      <c r="N34" s="245"/>
      <c r="O34" s="238">
        <f t="shared" si="0"/>
        <v>0</v>
      </c>
      <c r="Q34" s="129"/>
      <c r="R34" s="129"/>
      <c r="S34" s="129"/>
      <c r="T34" s="129"/>
      <c r="U34" s="129"/>
    </row>
    <row r="35" spans="1:21" ht="17.25" customHeight="1" hidden="1">
      <c r="A35" s="214"/>
      <c r="B35" s="247" t="s">
        <v>76</v>
      </c>
      <c r="C35" s="219"/>
      <c r="D35" s="219"/>
      <c r="E35" s="241"/>
      <c r="F35" s="250">
        <f>+F28-F31</f>
        <v>7020042894</v>
      </c>
      <c r="G35" s="251"/>
      <c r="J35" s="234"/>
      <c r="K35" s="235">
        <f>J35+1</f>
        <v>1</v>
      </c>
      <c r="L35" s="234"/>
      <c r="M35" s="236">
        <f>L35-K35</f>
        <v>-1</v>
      </c>
      <c r="N35" s="245"/>
      <c r="O35" s="238">
        <f t="shared" si="0"/>
        <v>0</v>
      </c>
      <c r="Q35" s="129"/>
      <c r="R35" s="129"/>
      <c r="S35" s="129"/>
      <c r="T35" s="129"/>
      <c r="U35" s="129"/>
    </row>
    <row r="36" spans="1:21" ht="17.25" customHeight="1" hidden="1">
      <c r="A36" s="214"/>
      <c r="B36" s="200" t="s">
        <v>142</v>
      </c>
      <c r="C36" s="219"/>
      <c r="D36" s="219"/>
      <c r="E36" s="241"/>
      <c r="F36" s="250" t="e">
        <f>+F35+#REF!</f>
        <v>#REF!</v>
      </c>
      <c r="G36" s="251"/>
      <c r="J36" s="110"/>
      <c r="L36" s="252"/>
      <c r="M36" s="114"/>
      <c r="N36" s="116"/>
      <c r="O36" s="185"/>
      <c r="Q36" s="129"/>
      <c r="R36" s="129"/>
      <c r="S36" s="129"/>
      <c r="T36" s="129"/>
      <c r="U36" s="129"/>
    </row>
    <row r="37" spans="1:21" ht="17.25" customHeight="1" hidden="1">
      <c r="A37" s="239">
        <v>7</v>
      </c>
      <c r="B37" s="240" t="s">
        <v>77</v>
      </c>
      <c r="C37" s="219"/>
      <c r="D37" s="219"/>
      <c r="E37" s="241"/>
      <c r="F37" s="242">
        <f>IF($F$10=3,F28*25%,IF(F10=4,F28*25%+F30*5%,IF(F10=2,SUM(U106:U109),0)))</f>
        <v>1779124741.55</v>
      </c>
      <c r="G37" s="253"/>
      <c r="J37" s="254"/>
      <c r="L37" s="252"/>
      <c r="M37" s="255"/>
      <c r="N37" s="116"/>
      <c r="O37" s="117"/>
      <c r="Q37" s="129"/>
      <c r="R37" s="129"/>
      <c r="S37" s="129"/>
      <c r="T37" s="129"/>
      <c r="U37" s="129"/>
    </row>
    <row r="38" spans="1:21" ht="17.25" customHeight="1" hidden="1">
      <c r="A38" s="239">
        <v>8</v>
      </c>
      <c r="B38" s="240" t="s">
        <v>73</v>
      </c>
      <c r="C38" s="256"/>
      <c r="D38" s="256"/>
      <c r="E38" s="257"/>
      <c r="F38" s="242">
        <f>$F$29*5%</f>
        <v>326888126.65000004</v>
      </c>
      <c r="G38" s="253"/>
      <c r="L38" s="254"/>
      <c r="M38" s="254"/>
      <c r="N38" s="116"/>
      <c r="O38" s="117"/>
      <c r="Q38" s="129"/>
      <c r="R38" s="129"/>
      <c r="S38" s="129"/>
      <c r="T38" s="129"/>
      <c r="U38" s="129"/>
    </row>
    <row r="39" spans="1:21" ht="17.25" customHeight="1" hidden="1">
      <c r="A39" s="258"/>
      <c r="B39" s="247" t="s">
        <v>70</v>
      </c>
      <c r="C39" s="256"/>
      <c r="D39" s="256"/>
      <c r="E39" s="257"/>
      <c r="F39" s="248">
        <f>U115</f>
        <v>31058849.984547947</v>
      </c>
      <c r="G39" s="253"/>
      <c r="J39" s="259"/>
      <c r="K39" s="172"/>
      <c r="L39" s="172"/>
      <c r="M39" s="172"/>
      <c r="N39" s="172"/>
      <c r="O39" s="260"/>
      <c r="P39" s="172"/>
      <c r="Q39" s="129"/>
      <c r="R39" s="129"/>
      <c r="S39" s="129"/>
      <c r="T39" s="129"/>
      <c r="U39" s="129"/>
    </row>
    <row r="40" spans="1:21" ht="17.25" customHeight="1" hidden="1">
      <c r="A40" s="258"/>
      <c r="B40" s="247" t="s">
        <v>71</v>
      </c>
      <c r="C40" s="256"/>
      <c r="D40" s="256"/>
      <c r="E40" s="257"/>
      <c r="F40" s="248">
        <f>IF($F$9="Cá nhân",F39*5%,0)</f>
        <v>1552942.4992273974</v>
      </c>
      <c r="G40" s="253"/>
      <c r="J40" s="261"/>
      <c r="K40" s="261"/>
      <c r="L40" s="261"/>
      <c r="M40" s="262"/>
      <c r="N40" s="263"/>
      <c r="O40" s="264"/>
      <c r="P40" s="172"/>
      <c r="Q40" s="129"/>
      <c r="R40" s="129"/>
      <c r="S40" s="129"/>
      <c r="T40" s="129"/>
      <c r="U40" s="129"/>
    </row>
    <row r="41" spans="1:21" ht="17.25" customHeight="1" hidden="1">
      <c r="A41" s="265"/>
      <c r="B41" s="266" t="s">
        <v>72</v>
      </c>
      <c r="C41" s="267"/>
      <c r="D41" s="267"/>
      <c r="E41" s="268"/>
      <c r="F41" s="269">
        <f>+F39-F40</f>
        <v>29505907.485320549</v>
      </c>
      <c r="G41" s="243"/>
      <c r="J41" s="261"/>
      <c r="K41" s="270"/>
      <c r="L41" s="261"/>
      <c r="M41" s="262"/>
      <c r="N41" s="271"/>
      <c r="O41" s="272"/>
      <c r="P41" s="172"/>
      <c r="Q41" s="129"/>
      <c r="R41" s="129"/>
      <c r="S41" s="129"/>
      <c r="T41" s="129"/>
      <c r="U41" s="129"/>
    </row>
    <row r="42" spans="1:21" ht="17.25" customHeight="1">
      <c r="A42" s="239">
        <v>9</v>
      </c>
      <c r="B42" s="240" t="s">
        <v>99</v>
      </c>
      <c r="C42" s="273"/>
      <c r="D42" s="273"/>
      <c r="E42" s="274"/>
      <c r="F42" s="275"/>
      <c r="G42" s="243"/>
      <c r="J42" s="261"/>
      <c r="K42" s="270"/>
      <c r="L42" s="261"/>
      <c r="M42" s="262"/>
      <c r="N42" s="263"/>
      <c r="O42" s="272"/>
      <c r="P42" s="172"/>
      <c r="Q42" s="129"/>
      <c r="R42" s="129"/>
      <c r="S42" s="129"/>
      <c r="T42" s="129"/>
      <c r="U42" s="129"/>
    </row>
    <row r="43" spans="1:21" ht="20.25" customHeight="1">
      <c r="A43" s="257"/>
      <c r="B43" s="247" t="s">
        <v>100</v>
      </c>
      <c r="C43" s="276"/>
      <c r="D43" s="256"/>
      <c r="E43" s="256"/>
      <c r="F43" s="277">
        <f>+$E$54</f>
        <v>45657</v>
      </c>
      <c r="G43" s="243"/>
      <c r="J43" s="261"/>
      <c r="K43" s="270"/>
      <c r="L43" s="261"/>
      <c r="M43" s="262"/>
      <c r="N43" s="263"/>
      <c r="O43" s="272"/>
      <c r="P43" s="172"/>
      <c r="Q43" s="129"/>
      <c r="R43" s="129"/>
      <c r="S43" s="129"/>
      <c r="T43" s="129"/>
      <c r="U43" s="129"/>
    </row>
    <row r="44" spans="1:32" ht="20.25" customHeight="1">
      <c r="A44" s="268"/>
      <c r="B44" s="266" t="s">
        <v>101</v>
      </c>
      <c r="C44" s="278"/>
      <c r="D44" s="267"/>
      <c r="E44" s="267"/>
      <c r="F44" s="279">
        <f>+$E$55</f>
        <v>45838</v>
      </c>
      <c r="G44" s="243"/>
      <c r="J44" s="280"/>
      <c r="K44" s="280"/>
      <c r="L44" s="281"/>
      <c r="M44" s="172"/>
      <c r="N44" s="163"/>
      <c r="O44" s="282"/>
      <c r="P44" s="172"/>
      <c r="Q44" s="129"/>
      <c r="R44" s="129"/>
      <c r="S44" s="129"/>
      <c r="T44" s="129"/>
      <c r="U44" s="129"/>
      <c r="W44" s="121"/>
      <c r="X44" s="283"/>
      <c r="Y44" s="284"/>
      <c r="Z44" s="285"/>
      <c r="AA44" s="286"/>
      <c r="AB44" s="286"/>
      <c r="AC44" s="287"/>
      <c r="AD44" s="288"/>
      <c r="AE44" s="289"/>
      <c r="AF44" s="172"/>
    </row>
    <row r="45" spans="1:32" ht="17.25" customHeight="1">
      <c r="A45" s="290"/>
      <c r="B45" s="291"/>
      <c r="C45" s="273"/>
      <c r="D45" s="273"/>
      <c r="E45" s="292"/>
      <c r="F45" s="243"/>
      <c r="J45" s="293"/>
      <c r="K45" s="293"/>
      <c r="L45" s="294"/>
      <c r="M45" s="172"/>
      <c r="N45" s="295"/>
      <c r="O45" s="270"/>
      <c r="P45" s="172"/>
      <c r="Q45" s="129"/>
      <c r="R45" s="129"/>
      <c r="S45" s="129"/>
      <c r="T45" s="129"/>
      <c r="U45" s="129"/>
      <c r="W45" s="296"/>
      <c r="X45" s="283"/>
      <c r="Y45" s="284"/>
      <c r="Z45" s="285"/>
      <c r="AA45" s="286"/>
      <c r="AB45" s="286"/>
      <c r="AC45" s="287"/>
      <c r="AD45" s="288"/>
      <c r="AE45" s="289"/>
      <c r="AF45" s="172"/>
    </row>
    <row r="46" spans="1:37" s="182" customFormat="1" ht="18" customHeight="1">
      <c r="A46" s="297">
        <v>10</v>
      </c>
      <c r="B46" s="298" t="s">
        <v>35</v>
      </c>
      <c r="C46" s="299"/>
      <c r="D46" s="299"/>
      <c r="E46" s="190"/>
      <c r="F46" s="300"/>
      <c r="G46" s="114"/>
      <c r="H46" s="114"/>
      <c r="I46" s="114"/>
      <c r="J46" s="163"/>
      <c r="K46" s="163"/>
      <c r="L46" s="163"/>
      <c r="M46" s="172"/>
      <c r="N46" s="260"/>
      <c r="O46" s="270"/>
      <c r="P46" s="172"/>
      <c r="Q46" s="129"/>
      <c r="R46" s="129"/>
      <c r="S46" s="129"/>
      <c r="T46" s="129"/>
      <c r="U46" s="129"/>
      <c r="V46" s="114"/>
      <c r="W46" s="296"/>
      <c r="X46" s="283"/>
      <c r="Y46" s="284"/>
      <c r="Z46" s="285"/>
      <c r="AA46" s="286"/>
      <c r="AB46" s="286"/>
      <c r="AC46" s="287"/>
      <c r="AD46" s="288"/>
      <c r="AE46" s="289"/>
      <c r="AF46" s="172"/>
      <c r="AG46" s="114"/>
      <c r="AH46" s="114"/>
      <c r="AI46" s="114"/>
      <c r="AJ46" s="114"/>
      <c r="AK46" s="114"/>
    </row>
    <row r="47" spans="2:37" s="182" customFormat="1" ht="27.75" customHeight="1">
      <c r="B47" s="531" t="s">
        <v>6</v>
      </c>
      <c r="C47" s="532"/>
      <c r="D47" s="301" t="s">
        <v>25</v>
      </c>
      <c r="E47" s="301" t="s">
        <v>3</v>
      </c>
      <c r="F47" s="301" t="s">
        <v>2</v>
      </c>
      <c r="H47" s="302"/>
      <c r="I47" s="133"/>
      <c r="J47" s="172"/>
      <c r="K47" s="172"/>
      <c r="L47" s="132"/>
      <c r="M47" s="114"/>
      <c r="N47" s="116"/>
      <c r="O47" s="117"/>
      <c r="P47" s="114"/>
      <c r="Q47" s="129"/>
      <c r="R47" s="129"/>
      <c r="S47" s="129"/>
      <c r="T47" s="129"/>
      <c r="U47" s="129"/>
      <c r="V47" s="114"/>
      <c r="W47" s="303"/>
      <c r="X47" s="283"/>
      <c r="Y47" s="284"/>
      <c r="Z47" s="285"/>
      <c r="AA47" s="286"/>
      <c r="AB47" s="286"/>
      <c r="AC47" s="287"/>
      <c r="AD47" s="288"/>
      <c r="AE47" s="289"/>
      <c r="AF47" s="172"/>
      <c r="AG47" s="114"/>
      <c r="AH47" s="114"/>
      <c r="AI47" s="114"/>
      <c r="AJ47" s="114"/>
      <c r="AK47" s="114"/>
    </row>
    <row r="48" spans="1:37" s="182" customFormat="1" ht="23.25" customHeight="1">
      <c r="A48" s="114"/>
      <c r="B48" s="533" t="s">
        <v>160</v>
      </c>
      <c r="C48" s="534"/>
      <c r="D48" s="304"/>
      <c r="E48" s="305">
        <v>45539</v>
      </c>
      <c r="F48" s="306">
        <v>200000000</v>
      </c>
      <c r="G48" s="227" t="s">
        <v>144</v>
      </c>
      <c r="H48" s="114"/>
      <c r="I48" s="246"/>
      <c r="J48" s="142"/>
      <c r="K48" s="172"/>
      <c r="L48" s="132"/>
      <c r="M48" s="191"/>
      <c r="N48" s="117"/>
      <c r="O48" s="117"/>
      <c r="P48" s="191"/>
      <c r="Q48" s="307"/>
      <c r="R48" s="307"/>
      <c r="S48" s="307"/>
      <c r="T48" s="129"/>
      <c r="U48" s="129"/>
      <c r="V48" s="114"/>
      <c r="W48" s="303"/>
      <c r="X48" s="283"/>
      <c r="Y48" s="284"/>
      <c r="Z48" s="285"/>
      <c r="AA48" s="286"/>
      <c r="AB48" s="286"/>
      <c r="AC48" s="287"/>
      <c r="AD48" s="288"/>
      <c r="AE48" s="289"/>
      <c r="AF48" s="172"/>
      <c r="AG48" s="114"/>
      <c r="AH48" s="114"/>
      <c r="AI48" s="114"/>
      <c r="AJ48" s="114"/>
      <c r="AK48" s="114"/>
    </row>
    <row r="49" spans="2:37" s="182" customFormat="1" ht="23.25" customHeight="1">
      <c r="B49" s="533" t="s">
        <v>32</v>
      </c>
      <c r="C49" s="534"/>
      <c r="D49" s="304"/>
      <c r="E49" s="308"/>
      <c r="F49" s="309"/>
      <c r="I49" s="163"/>
      <c r="J49" s="281"/>
      <c r="K49" s="172"/>
      <c r="L49" s="132"/>
      <c r="M49" s="114"/>
      <c r="N49" s="117"/>
      <c r="O49" s="310"/>
      <c r="P49" s="114"/>
      <c r="Q49" s="129"/>
      <c r="R49" s="129"/>
      <c r="S49" s="129"/>
      <c r="T49" s="129"/>
      <c r="U49" s="129"/>
      <c r="V49" s="114"/>
      <c r="W49" s="303"/>
      <c r="X49" s="283"/>
      <c r="Y49" s="284"/>
      <c r="Z49" s="285"/>
      <c r="AA49" s="286"/>
      <c r="AB49" s="286"/>
      <c r="AC49" s="287"/>
      <c r="AD49" s="288"/>
      <c r="AE49" s="289"/>
      <c r="AF49" s="172"/>
      <c r="AG49" s="114"/>
      <c r="AH49" s="114"/>
      <c r="AI49" s="114"/>
      <c r="AJ49" s="114"/>
      <c r="AK49" s="114"/>
    </row>
    <row r="50" spans="1:37" s="303" customFormat="1" ht="23.25" customHeight="1">
      <c r="A50" s="182"/>
      <c r="B50" s="521" t="s">
        <v>145</v>
      </c>
      <c r="C50" s="522"/>
      <c r="D50" s="311">
        <v>0.15</v>
      </c>
      <c r="E50" s="305">
        <f>E48+10</f>
        <v>45549</v>
      </c>
      <c r="F50" s="312">
        <f>ROUND(($F$29+$F$30)*D50-F48,0)</f>
        <v>853006434</v>
      </c>
      <c r="G50" s="313" t="s">
        <v>102</v>
      </c>
      <c r="H50" s="182"/>
      <c r="I50" s="163"/>
      <c r="J50" s="142"/>
      <c r="K50" s="172"/>
      <c r="L50" s="132"/>
      <c r="M50" s="114"/>
      <c r="N50" s="117"/>
      <c r="O50" s="310"/>
      <c r="P50" s="114"/>
      <c r="Q50" s="129"/>
      <c r="R50" s="314"/>
      <c r="S50" s="246"/>
      <c r="T50" s="129"/>
      <c r="U50" s="129"/>
      <c r="V50" s="114"/>
      <c r="X50" s="283"/>
      <c r="Y50" s="284"/>
      <c r="Z50" s="285"/>
      <c r="AA50" s="286"/>
      <c r="AB50" s="286"/>
      <c r="AC50" s="287"/>
      <c r="AD50" s="288"/>
      <c r="AE50" s="289"/>
      <c r="AF50" s="172"/>
      <c r="AG50" s="132"/>
      <c r="AH50" s="132"/>
      <c r="AI50" s="132"/>
      <c r="AJ50" s="132"/>
      <c r="AK50" s="132"/>
    </row>
    <row r="51" spans="1:37" s="303" customFormat="1" ht="23.25" customHeight="1">
      <c r="A51" s="182"/>
      <c r="B51" s="523" t="s">
        <v>148</v>
      </c>
      <c r="C51" s="524"/>
      <c r="D51" s="311">
        <v>0.05</v>
      </c>
      <c r="E51" s="315">
        <f>E50</f>
        <v>45549</v>
      </c>
      <c r="F51" s="316">
        <f>ROUND($F$29*D51,0)</f>
        <v>326888127</v>
      </c>
      <c r="H51" s="182"/>
      <c r="I51" s="172"/>
      <c r="J51" s="142"/>
      <c r="K51" s="172"/>
      <c r="L51" s="132"/>
      <c r="M51" s="172"/>
      <c r="N51" s="270"/>
      <c r="O51" s="317"/>
      <c r="P51" s="318"/>
      <c r="Q51" s="172"/>
      <c r="R51" s="172"/>
      <c r="S51" s="163"/>
      <c r="T51" s="172"/>
      <c r="U51" s="129"/>
      <c r="V51" s="114"/>
      <c r="W51" s="132"/>
      <c r="X51" s="283"/>
      <c r="Y51" s="284"/>
      <c r="Z51" s="285"/>
      <c r="AA51" s="286"/>
      <c r="AB51" s="286"/>
      <c r="AC51" s="287"/>
      <c r="AD51" s="288"/>
      <c r="AE51" s="289"/>
      <c r="AF51" s="172"/>
      <c r="AG51" s="132"/>
      <c r="AH51" s="132"/>
      <c r="AI51" s="132"/>
      <c r="AJ51" s="132"/>
      <c r="AK51" s="132"/>
    </row>
    <row r="52" spans="1:32" s="132" customFormat="1" ht="23.25" customHeight="1">
      <c r="A52" s="303"/>
      <c r="B52" s="521" t="s">
        <v>39</v>
      </c>
      <c r="C52" s="522"/>
      <c r="D52" s="311">
        <v>0.15</v>
      </c>
      <c r="E52" s="519">
        <v>45575</v>
      </c>
      <c r="F52" s="312">
        <f>ROUND(($F$29+$F$30)*D52,0)</f>
        <v>1053006434</v>
      </c>
      <c r="G52" s="303"/>
      <c r="H52" s="303"/>
      <c r="I52" s="172"/>
      <c r="J52" s="142"/>
      <c r="K52" s="172"/>
      <c r="M52" s="319"/>
      <c r="N52" s="270"/>
      <c r="O52" s="317"/>
      <c r="P52" s="172"/>
      <c r="Q52" s="172"/>
      <c r="R52" s="539"/>
      <c r="S52" s="539"/>
      <c r="T52" s="172"/>
      <c r="U52" s="129"/>
      <c r="V52" s="114"/>
      <c r="X52" s="283"/>
      <c r="Y52" s="284"/>
      <c r="Z52" s="285"/>
      <c r="AA52" s="286"/>
      <c r="AB52" s="286"/>
      <c r="AC52" s="287"/>
      <c r="AD52" s="288"/>
      <c r="AE52" s="289"/>
      <c r="AF52" s="172"/>
    </row>
    <row r="53" spans="1:32" s="132" customFormat="1" ht="23.25" customHeight="1">
      <c r="A53" s="303"/>
      <c r="B53" s="540" t="s">
        <v>40</v>
      </c>
      <c r="C53" s="541"/>
      <c r="D53" s="520">
        <v>0.40</v>
      </c>
      <c r="E53" s="315">
        <v>45606</v>
      </c>
      <c r="F53" s="312">
        <f>ROUND(($F$29+$F$30)*D53,0)</f>
        <v>2808017158</v>
      </c>
      <c r="G53" s="303"/>
      <c r="H53" s="303"/>
      <c r="I53" s="172"/>
      <c r="J53" s="142"/>
      <c r="K53" s="199"/>
      <c r="L53" s="154"/>
      <c r="M53" s="319"/>
      <c r="N53" s="270"/>
      <c r="O53" s="317"/>
      <c r="P53" s="172"/>
      <c r="Q53" s="172"/>
      <c r="R53" s="515"/>
      <c r="S53" s="515"/>
      <c r="T53" s="172"/>
      <c r="U53" s="129"/>
      <c r="V53" s="114"/>
      <c r="X53" s="283"/>
      <c r="Y53" s="284"/>
      <c r="Z53" s="285"/>
      <c r="AA53" s="286"/>
      <c r="AB53" s="286"/>
      <c r="AC53" s="287"/>
      <c r="AD53" s="288"/>
      <c r="AE53" s="289"/>
      <c r="AF53" s="172"/>
    </row>
    <row r="54" spans="2:32" s="132" customFormat="1" ht="32.55" customHeight="1">
      <c r="B54" s="325" t="s">
        <v>146</v>
      </c>
      <c r="C54" s="326" t="s">
        <v>93</v>
      </c>
      <c r="D54" s="311">
        <v>0.25</v>
      </c>
      <c r="E54" s="315">
        <v>45657</v>
      </c>
      <c r="F54" s="327">
        <f>ROUND($F$29+$F$30-F48-F50-F51-F52-F53,0)</f>
        <v>1779124741</v>
      </c>
      <c r="G54" s="328"/>
      <c r="I54" s="199"/>
      <c r="J54" s="142"/>
      <c r="K54" s="172"/>
      <c r="M54" s="321"/>
      <c r="N54" s="322"/>
      <c r="O54" s="322"/>
      <c r="P54" s="286"/>
      <c r="Q54" s="286"/>
      <c r="R54" s="323"/>
      <c r="S54" s="324"/>
      <c r="T54" s="289"/>
      <c r="U54" s="182"/>
      <c r="V54" s="114"/>
      <c r="W54" s="114"/>
      <c r="X54" s="283"/>
      <c r="Y54" s="284"/>
      <c r="Z54" s="285"/>
      <c r="AA54" s="286"/>
      <c r="AB54" s="286"/>
      <c r="AC54" s="287"/>
      <c r="AD54" s="288"/>
      <c r="AE54" s="289"/>
      <c r="AF54" s="172"/>
    </row>
    <row r="55" spans="2:33" s="132" customFormat="1" ht="31.05" customHeight="1">
      <c r="B55" s="525" t="s">
        <v>147</v>
      </c>
      <c r="C55" s="526"/>
      <c r="D55" s="311">
        <v>0.05</v>
      </c>
      <c r="E55" s="315">
        <f>EDATE(E54,6)</f>
        <v>45838</v>
      </c>
      <c r="F55" s="312">
        <f>+D55*F29-F51</f>
        <v>-0.34999996423721313</v>
      </c>
      <c r="G55" s="328"/>
      <c r="I55" s="172"/>
      <c r="J55" s="142"/>
      <c r="K55" s="199"/>
      <c r="L55" s="154"/>
      <c r="M55" s="321"/>
      <c r="N55" s="329"/>
      <c r="O55" s="322"/>
      <c r="P55" s="286"/>
      <c r="Q55" s="286"/>
      <c r="R55" s="323"/>
      <c r="S55" s="324"/>
      <c r="T55" s="289"/>
      <c r="U55" s="182"/>
      <c r="V55" s="114"/>
      <c r="W55" s="114"/>
      <c r="X55" s="283"/>
      <c r="Y55" s="284"/>
      <c r="Z55" s="285"/>
      <c r="AA55" s="286"/>
      <c r="AB55" s="286"/>
      <c r="AC55" s="287"/>
      <c r="AD55" s="288"/>
      <c r="AE55" s="289"/>
      <c r="AF55" s="172"/>
      <c r="AG55" s="303"/>
    </row>
    <row r="56" spans="2:33" s="132" customFormat="1" ht="33" customHeight="1">
      <c r="B56" s="527" t="s">
        <v>13</v>
      </c>
      <c r="C56" s="528"/>
      <c r="D56" s="330">
        <f>SUM(D50:D54)</f>
        <v>1</v>
      </c>
      <c r="E56" s="331"/>
      <c r="F56" s="332">
        <f>F48+F50+F51+F52+F53+F54</f>
        <v>7020042894</v>
      </c>
      <c r="G56" s="303">
        <f>F28-F56</f>
        <v>0</v>
      </c>
      <c r="H56" s="333"/>
      <c r="I56" s="172"/>
      <c r="J56" s="129"/>
      <c r="K56" s="129"/>
      <c r="L56" s="114"/>
      <c r="M56" s="321"/>
      <c r="N56" s="329"/>
      <c r="O56" s="322"/>
      <c r="P56" s="286"/>
      <c r="Q56" s="286"/>
      <c r="R56" s="323"/>
      <c r="S56" s="324"/>
      <c r="T56" s="289"/>
      <c r="U56" s="182"/>
      <c r="V56" s="114"/>
      <c r="W56" s="114"/>
      <c r="X56" s="283"/>
      <c r="Y56" s="334"/>
      <c r="Z56" s="334"/>
      <c r="AA56" s="335"/>
      <c r="AB56" s="335"/>
      <c r="AC56" s="335"/>
      <c r="AD56" s="283"/>
      <c r="AE56" s="335"/>
      <c r="AF56" s="172"/>
      <c r="AG56" s="303"/>
    </row>
    <row r="57" spans="1:33" s="132" customFormat="1" ht="24" customHeight="1">
      <c r="A57" s="336"/>
      <c r="B57" s="336"/>
      <c r="C57" s="337"/>
      <c r="D57" s="154"/>
      <c r="E57" s="337"/>
      <c r="F57" s="154"/>
      <c r="G57" s="302"/>
      <c r="H57" s="114"/>
      <c r="I57" s="172"/>
      <c r="J57" s="129"/>
      <c r="K57" s="129"/>
      <c r="L57" s="114"/>
      <c r="M57" s="283"/>
      <c r="N57" s="284"/>
      <c r="O57" s="285"/>
      <c r="P57" s="286"/>
      <c r="Q57" s="338"/>
      <c r="R57" s="287"/>
      <c r="S57" s="288"/>
      <c r="T57" s="289"/>
      <c r="U57" s="182"/>
      <c r="V57" s="114"/>
      <c r="W57" s="114"/>
      <c r="X57" s="339"/>
      <c r="Y57" s="340"/>
      <c r="Z57" s="341"/>
      <c r="AA57" s="342"/>
      <c r="AB57" s="343"/>
      <c r="AC57" s="344"/>
      <c r="AD57" s="172"/>
      <c r="AE57" s="163"/>
      <c r="AF57" s="172"/>
      <c r="AG57" s="303"/>
    </row>
    <row r="58" spans="1:37" s="132" customFormat="1" ht="24" customHeight="1">
      <c r="A58" s="297">
        <v>11</v>
      </c>
      <c r="B58" s="298" t="s">
        <v>62</v>
      </c>
      <c r="C58" s="299"/>
      <c r="D58" s="299"/>
      <c r="E58" s="190"/>
      <c r="F58" s="345"/>
      <c r="G58" s="114"/>
      <c r="I58" s="129"/>
      <c r="J58" s="172"/>
      <c r="K58" s="129"/>
      <c r="L58" s="114"/>
      <c r="M58" s="283"/>
      <c r="N58" s="284"/>
      <c r="O58" s="285"/>
      <c r="P58" s="286"/>
      <c r="Q58" s="286"/>
      <c r="R58" s="287"/>
      <c r="S58" s="288"/>
      <c r="T58" s="289"/>
      <c r="U58" s="182"/>
      <c r="V58" s="114"/>
      <c r="W58" s="114"/>
      <c r="X58" s="283"/>
      <c r="Y58" s="284"/>
      <c r="Z58" s="285"/>
      <c r="AA58" s="286"/>
      <c r="AB58" s="286"/>
      <c r="AC58" s="287"/>
      <c r="AD58" s="288"/>
      <c r="AE58" s="289"/>
      <c r="AF58" s="172"/>
      <c r="AG58" s="163"/>
      <c r="AH58" s="172"/>
      <c r="AI58" s="172"/>
      <c r="AJ58" s="172"/>
      <c r="AK58" s="172"/>
    </row>
    <row r="59" spans="1:37" ht="29.55" customHeight="1">
      <c r="A59" s="182"/>
      <c r="B59" s="531" t="s">
        <v>6</v>
      </c>
      <c r="C59" s="532"/>
      <c r="D59" s="301" t="s">
        <v>25</v>
      </c>
      <c r="E59" s="301" t="s">
        <v>3</v>
      </c>
      <c r="F59" s="301" t="s">
        <v>2</v>
      </c>
      <c r="G59" s="301" t="s">
        <v>63</v>
      </c>
      <c r="H59" s="483" t="s">
        <v>64</v>
      </c>
      <c r="I59" s="129"/>
      <c r="J59" s="172"/>
      <c r="K59" s="129"/>
      <c r="M59" s="283"/>
      <c r="N59" s="284"/>
      <c r="O59" s="285"/>
      <c r="P59" s="286"/>
      <c r="Q59" s="286"/>
      <c r="R59" s="287"/>
      <c r="S59" s="288"/>
      <c r="T59" s="289"/>
      <c r="U59" s="182"/>
      <c r="X59" s="283"/>
      <c r="Y59" s="334"/>
      <c r="Z59" s="334"/>
      <c r="AA59" s="335"/>
      <c r="AB59" s="335"/>
      <c r="AC59" s="335"/>
      <c r="AD59" s="283"/>
      <c r="AE59" s="335"/>
      <c r="AF59" s="172"/>
      <c r="AG59" s="163"/>
      <c r="AH59" s="172"/>
      <c r="AI59" s="172"/>
      <c r="AJ59" s="172"/>
      <c r="AK59" s="172"/>
    </row>
    <row r="60" spans="1:37" ht="24.75" customHeight="1">
      <c r="A60" s="182"/>
      <c r="B60" s="533" t="s">
        <v>160</v>
      </c>
      <c r="C60" s="534"/>
      <c r="D60" s="304"/>
      <c r="E60" s="346">
        <f>E48</f>
        <v>45539</v>
      </c>
      <c r="F60" s="306">
        <f>F48</f>
        <v>200000000</v>
      </c>
      <c r="G60" s="474">
        <f>+F60</f>
        <v>200000000</v>
      </c>
      <c r="H60" s="309"/>
      <c r="I60" s="129"/>
      <c r="J60" s="142"/>
      <c r="K60" s="129"/>
      <c r="M60" s="284"/>
      <c r="N60" s="285"/>
      <c r="O60" s="286"/>
      <c r="P60" s="286"/>
      <c r="Q60" s="287"/>
      <c r="R60" s="288"/>
      <c r="S60" s="289"/>
      <c r="T60" s="172"/>
      <c r="X60" s="339"/>
      <c r="Y60" s="340"/>
      <c r="Z60" s="341"/>
      <c r="AA60" s="342"/>
      <c r="AB60" s="343"/>
      <c r="AC60" s="344"/>
      <c r="AD60" s="172"/>
      <c r="AE60" s="163"/>
      <c r="AF60" s="172"/>
      <c r="AG60" s="163"/>
      <c r="AH60" s="172"/>
      <c r="AI60" s="172"/>
      <c r="AJ60" s="172"/>
      <c r="AK60" s="172"/>
    </row>
    <row r="61" spans="1:39" ht="24.75" customHeight="1">
      <c r="A61" s="182"/>
      <c r="B61" s="535" t="s">
        <v>32</v>
      </c>
      <c r="C61" s="536"/>
      <c r="D61" s="347"/>
      <c r="E61" s="315"/>
      <c r="F61" s="309"/>
      <c r="G61" s="309"/>
      <c r="H61" s="309"/>
      <c r="I61" s="129"/>
      <c r="J61" s="208"/>
      <c r="K61" s="129"/>
      <c r="M61" s="284"/>
      <c r="N61" s="285"/>
      <c r="O61" s="286"/>
      <c r="P61" s="286"/>
      <c r="Q61" s="287"/>
      <c r="R61" s="288"/>
      <c r="S61" s="289"/>
      <c r="T61" s="172"/>
      <c r="X61" s="172"/>
      <c r="Y61" s="260"/>
      <c r="Z61" s="270"/>
      <c r="AA61" s="163"/>
      <c r="AB61" s="163"/>
      <c r="AC61" s="163"/>
      <c r="AD61" s="208"/>
      <c r="AE61" s="163"/>
      <c r="AF61" s="172"/>
      <c r="AG61" s="163"/>
      <c r="AH61" s="172"/>
      <c r="AI61" s="172"/>
      <c r="AJ61" s="172"/>
      <c r="AK61" s="172"/>
      <c r="AM61" s="254"/>
    </row>
    <row r="62" spans="1:20" ht="24.75" customHeight="1">
      <c r="A62" s="132"/>
      <c r="B62" s="521" t="s">
        <v>145</v>
      </c>
      <c r="C62" s="522"/>
      <c r="D62" s="347">
        <v>0.15</v>
      </c>
      <c r="E62" s="346">
        <f>E50</f>
        <v>45549</v>
      </c>
      <c r="F62" s="312">
        <f>ROUND(($F$29+$F$30)*D62-F60,0)</f>
        <v>853006434</v>
      </c>
      <c r="G62" s="309">
        <f>+F62</f>
        <v>853006434</v>
      </c>
      <c r="H62" s="309"/>
      <c r="I62" s="129"/>
      <c r="J62" s="211"/>
      <c r="K62" s="129"/>
      <c r="M62" s="284"/>
      <c r="N62" s="285"/>
      <c r="O62" s="286"/>
      <c r="P62" s="286"/>
      <c r="Q62" s="287"/>
      <c r="R62" s="288"/>
      <c r="S62" s="289"/>
      <c r="T62" s="172"/>
    </row>
    <row r="63" spans="1:20" ht="24.75" customHeight="1">
      <c r="A63" s="132"/>
      <c r="B63" s="537" t="s">
        <v>149</v>
      </c>
      <c r="C63" s="538"/>
      <c r="D63" s="347">
        <v>0.05</v>
      </c>
      <c r="E63" s="346">
        <f>E62</f>
        <v>45549</v>
      </c>
      <c r="F63" s="348">
        <f>$F$29*$D$63</f>
        <v>326888126.65000004</v>
      </c>
      <c r="G63" s="316">
        <f>+F63</f>
        <v>326888126.65000004</v>
      </c>
      <c r="H63" s="312"/>
      <c r="I63" s="129"/>
      <c r="J63" s="211"/>
      <c r="K63" s="129"/>
      <c r="M63" s="284"/>
      <c r="N63" s="285"/>
      <c r="O63" s="286"/>
      <c r="P63" s="286"/>
      <c r="Q63" s="287"/>
      <c r="R63" s="288"/>
      <c r="S63" s="289"/>
      <c r="T63" s="172"/>
    </row>
    <row r="64" spans="1:20" ht="24.75" customHeight="1">
      <c r="A64" s="303"/>
      <c r="B64" s="521" t="s">
        <v>115</v>
      </c>
      <c r="C64" s="522"/>
      <c r="D64" s="347">
        <v>0.70</v>
      </c>
      <c r="E64" s="346">
        <f>E62+15</f>
        <v>45564</v>
      </c>
      <c r="F64" s="312">
        <f>($F$29+$F$30)*D64</f>
        <v>4914030025.7999992</v>
      </c>
      <c r="G64" s="309"/>
      <c r="H64" s="309">
        <f>+F64</f>
        <v>4914030025.7999992</v>
      </c>
      <c r="I64" s="129"/>
      <c r="J64" s="211"/>
      <c r="K64" s="129"/>
      <c r="M64" s="284"/>
      <c r="N64" s="285"/>
      <c r="O64" s="286"/>
      <c r="P64" s="286"/>
      <c r="Q64" s="287"/>
      <c r="R64" s="288"/>
      <c r="S64" s="289"/>
      <c r="T64" s="172"/>
    </row>
    <row r="65" spans="1:20" ht="24.75" customHeight="1">
      <c r="A65" s="303"/>
      <c r="B65" s="525" t="s">
        <v>110</v>
      </c>
      <c r="C65" s="530"/>
      <c r="D65" s="347">
        <v>0.10</v>
      </c>
      <c r="E65" s="346">
        <f>E64</f>
        <v>45564</v>
      </c>
      <c r="F65" s="312">
        <f>($F$29+$F$30)*D65</f>
        <v>702004289.4000001</v>
      </c>
      <c r="G65" s="309">
        <f>+F65</f>
        <v>702004289.4000001</v>
      </c>
      <c r="H65" s="309"/>
      <c r="I65" s="129"/>
      <c r="J65" s="211"/>
      <c r="K65" s="129"/>
      <c r="M65" s="284"/>
      <c r="N65" s="285"/>
      <c r="O65" s="286"/>
      <c r="P65" s="286"/>
      <c r="Q65" s="287"/>
      <c r="R65" s="288"/>
      <c r="S65" s="289"/>
      <c r="T65" s="172"/>
    </row>
    <row r="66" spans="1:18" ht="41" customHeight="1">
      <c r="A66" s="132"/>
      <c r="B66" s="325" t="s">
        <v>94</v>
      </c>
      <c r="C66" s="326" t="s">
        <v>98</v>
      </c>
      <c r="D66" s="347"/>
      <c r="E66" s="346">
        <v>45657</v>
      </c>
      <c r="F66" s="309">
        <f>+F30*D67</f>
        <v>24114018.050000001</v>
      </c>
      <c r="G66" s="312">
        <f>+F66</f>
        <v>24114018.050000001</v>
      </c>
      <c r="H66" s="312"/>
      <c r="I66" s="129"/>
      <c r="J66" s="211"/>
      <c r="K66" s="129"/>
      <c r="M66" s="114"/>
      <c r="N66" s="114"/>
      <c r="R66" s="114"/>
    </row>
    <row r="67" spans="1:18" ht="29.55" customHeight="1">
      <c r="A67" s="132"/>
      <c r="B67" s="525" t="s">
        <v>111</v>
      </c>
      <c r="C67" s="526"/>
      <c r="D67" s="347">
        <v>0.05</v>
      </c>
      <c r="E67" s="346">
        <f>EDATE(E66,6)</f>
        <v>45838</v>
      </c>
      <c r="F67" s="312">
        <f>$F$29*$D$63-F63</f>
        <v>0</v>
      </c>
      <c r="G67" s="312">
        <f>+F67</f>
        <v>0</v>
      </c>
      <c r="H67" s="309"/>
      <c r="I67" s="129"/>
      <c r="J67" s="211"/>
      <c r="K67" s="129"/>
      <c r="M67" s="114"/>
      <c r="N67" s="114"/>
      <c r="R67" s="114"/>
    </row>
    <row r="68" spans="1:18" ht="30" customHeight="1">
      <c r="A68" s="132"/>
      <c r="B68" s="527" t="s">
        <v>13</v>
      </c>
      <c r="C68" s="528"/>
      <c r="D68" s="330">
        <f>SUM(D62:D65)</f>
        <v>0.99999999999999989</v>
      </c>
      <c r="E68" s="331"/>
      <c r="F68" s="349">
        <f>ROUND(SUM(F60:F67),0)</f>
        <v>7020042894</v>
      </c>
      <c r="G68" s="349">
        <f>ROUND(SUM(G60:G67),0)</f>
        <v>2106012868</v>
      </c>
      <c r="H68" s="332">
        <f>ROUND(SUM(H60:H67),0)</f>
        <v>4914030026</v>
      </c>
      <c r="I68" s="129"/>
      <c r="J68" s="129"/>
      <c r="K68" s="129"/>
      <c r="L68" s="132"/>
      <c r="M68" s="114"/>
      <c r="N68" s="114"/>
      <c r="R68" s="114"/>
    </row>
    <row r="69" spans="1:18" ht="19.5" customHeight="1">
      <c r="A69" s="336"/>
      <c r="B69" s="336"/>
      <c r="C69" s="337"/>
      <c r="D69" s="154"/>
      <c r="E69" s="337"/>
      <c r="F69" s="482">
        <f>F68-F29-F30</f>
        <v>0</v>
      </c>
      <c r="G69" s="351"/>
      <c r="H69" s="350">
        <f>+H68/($F$29+$F$30)</f>
        <v>0.70000000002848983</v>
      </c>
      <c r="I69" s="129"/>
      <c r="J69" s="129"/>
      <c r="K69" s="129"/>
      <c r="M69" s="114"/>
      <c r="N69" s="114"/>
      <c r="R69" s="114"/>
    </row>
    <row r="70" spans="1:18" ht="19.5" customHeight="1">
      <c r="A70" s="352">
        <v>12</v>
      </c>
      <c r="B70" s="353" t="s">
        <v>150</v>
      </c>
      <c r="C70" s="337"/>
      <c r="D70" s="354"/>
      <c r="E70" s="337"/>
      <c r="F70" s="350"/>
      <c r="G70" s="351"/>
      <c r="H70" s="350"/>
      <c r="I70" s="129"/>
      <c r="J70" s="129"/>
      <c r="K70" s="129"/>
      <c r="M70" s="114"/>
      <c r="N70" s="114"/>
      <c r="R70" s="114"/>
    </row>
    <row r="71" spans="1:18" ht="28.5" customHeight="1">
      <c r="A71" s="336"/>
      <c r="B71" s="531" t="s">
        <v>6</v>
      </c>
      <c r="C71" s="532"/>
      <c r="D71" s="301" t="s">
        <v>25</v>
      </c>
      <c r="E71" s="301" t="s">
        <v>3</v>
      </c>
      <c r="F71" s="301" t="s">
        <v>2</v>
      </c>
      <c r="G71" s="351"/>
      <c r="H71" s="350"/>
      <c r="I71" s="129"/>
      <c r="J71" s="129"/>
      <c r="K71" s="129"/>
      <c r="M71" s="114"/>
      <c r="N71" s="114"/>
      <c r="R71" s="114"/>
    </row>
    <row r="72" spans="1:18" ht="26" customHeight="1">
      <c r="A72" s="336"/>
      <c r="B72" s="533" t="s">
        <v>160</v>
      </c>
      <c r="C72" s="534"/>
      <c r="D72" s="304"/>
      <c r="E72" s="346">
        <f>E48</f>
        <v>45539</v>
      </c>
      <c r="F72" s="309">
        <f>$F$48</f>
        <v>200000000</v>
      </c>
      <c r="G72" s="351"/>
      <c r="H72" s="350"/>
      <c r="I72" s="129"/>
      <c r="J72" s="129"/>
      <c r="K72" s="129"/>
      <c r="M72" s="114"/>
      <c r="N72" s="114"/>
      <c r="R72" s="114"/>
    </row>
    <row r="73" spans="1:18" ht="25.5" customHeight="1">
      <c r="A73" s="336"/>
      <c r="B73" s="533" t="s">
        <v>32</v>
      </c>
      <c r="C73" s="534"/>
      <c r="D73" s="304"/>
      <c r="E73" s="315"/>
      <c r="F73" s="309"/>
      <c r="G73" s="351"/>
      <c r="H73" s="350"/>
      <c r="I73" s="129"/>
      <c r="J73" s="129"/>
      <c r="K73" s="129"/>
      <c r="M73" s="114"/>
      <c r="N73" s="114"/>
      <c r="R73" s="114"/>
    </row>
    <row r="74" spans="1:18" ht="23.55" customHeight="1">
      <c r="A74" s="336"/>
      <c r="B74" s="521" t="s">
        <v>145</v>
      </c>
      <c r="C74" s="522"/>
      <c r="D74" s="355">
        <v>0.15</v>
      </c>
      <c r="E74" s="346">
        <f>E50</f>
        <v>45549</v>
      </c>
      <c r="F74" s="312">
        <f>ROUND(($F$29+$F$30)*D74-F72,0)</f>
        <v>853006434</v>
      </c>
      <c r="G74" s="475">
        <f>F72+F74</f>
        <v>1053006434</v>
      </c>
      <c r="H74" s="350"/>
      <c r="I74" s="129"/>
      <c r="J74" s="129"/>
      <c r="K74" s="129"/>
      <c r="M74" s="114"/>
      <c r="N74" s="114"/>
      <c r="R74" s="114"/>
    </row>
    <row r="75" spans="1:18" ht="26.55" customHeight="1">
      <c r="A75" s="336"/>
      <c r="B75" s="523" t="s">
        <v>148</v>
      </c>
      <c r="C75" s="524"/>
      <c r="D75" s="311">
        <v>0.05</v>
      </c>
      <c r="E75" s="315">
        <f>E74</f>
        <v>45549</v>
      </c>
      <c r="F75" s="316">
        <f>ROUND($F$29*D75,0)</f>
        <v>326888127</v>
      </c>
      <c r="G75" s="351"/>
      <c r="H75" s="350"/>
      <c r="M75" s="114"/>
      <c r="N75" s="114"/>
      <c r="R75" s="114"/>
    </row>
    <row r="76" spans="1:18" ht="37.05" customHeight="1">
      <c r="A76" s="336"/>
      <c r="B76" s="525" t="s">
        <v>152</v>
      </c>
      <c r="C76" s="526"/>
      <c r="D76" s="355">
        <v>0.80</v>
      </c>
      <c r="E76" s="346">
        <f>E74+15</f>
        <v>45564</v>
      </c>
      <c r="F76" s="312">
        <f>ROUND($F$28-F72-F74-F75,0)</f>
        <v>5640148333</v>
      </c>
      <c r="G76" s="351"/>
      <c r="H76" s="350"/>
      <c r="M76" s="114"/>
      <c r="N76" s="114"/>
      <c r="R76" s="114"/>
    </row>
    <row r="77" spans="1:18" ht="33.5" customHeight="1">
      <c r="A77" s="336"/>
      <c r="B77" s="525" t="s">
        <v>154</v>
      </c>
      <c r="C77" s="526"/>
      <c r="D77" s="355">
        <v>0.05</v>
      </c>
      <c r="E77" s="346">
        <f>F44</f>
        <v>45838</v>
      </c>
      <c r="F77" s="312">
        <v>0</v>
      </c>
      <c r="G77" s="351"/>
      <c r="H77" s="350"/>
      <c r="M77" s="114"/>
      <c r="N77" s="114"/>
      <c r="R77" s="114"/>
    </row>
    <row r="78" spans="1:18" ht="33" customHeight="1">
      <c r="A78" s="336"/>
      <c r="B78" s="527" t="s">
        <v>13</v>
      </c>
      <c r="C78" s="528"/>
      <c r="D78" s="330">
        <v>1</v>
      </c>
      <c r="E78" s="356"/>
      <c r="F78" s="357">
        <f>ROUND(SUM(F72:F77),0)</f>
        <v>7020042894</v>
      </c>
      <c r="G78" s="351"/>
      <c r="H78" s="350"/>
      <c r="M78" s="114"/>
      <c r="N78" s="114"/>
      <c r="R78" s="114"/>
    </row>
    <row r="79" spans="6:19" ht="30" customHeight="1">
      <c r="F79" s="169" t="b">
        <f>ROUND(F78,0)=ROUND(F29+F30,0)</f>
        <v>1</v>
      </c>
      <c r="M79" s="123" t="s">
        <v>87</v>
      </c>
      <c r="O79" s="358"/>
      <c r="P79" s="132"/>
      <c r="Q79" s="132"/>
      <c r="R79" s="359">
        <f>IF(F10=2,8%,0)</f>
        <v>0</v>
      </c>
      <c r="S79" s="360"/>
    </row>
    <row r="80" spans="8:24" ht="18.5" customHeight="1">
      <c r="H80" s="361"/>
      <c r="I80" s="361"/>
      <c r="M80" s="362" t="s">
        <v>15</v>
      </c>
      <c r="N80" s="363" t="s">
        <v>16</v>
      </c>
      <c r="O80" s="363" t="s">
        <v>8</v>
      </c>
      <c r="P80" s="364" t="s">
        <v>17</v>
      </c>
      <c r="Q80" s="365" t="s">
        <v>127</v>
      </c>
      <c r="R80" s="366" t="s">
        <v>19</v>
      </c>
      <c r="S80" s="367" t="s">
        <v>20</v>
      </c>
      <c r="T80" s="368" t="s">
        <v>24</v>
      </c>
      <c r="U80" s="369" t="s">
        <v>123</v>
      </c>
      <c r="V80" s="365" t="s">
        <v>124</v>
      </c>
      <c r="W80" s="365" t="s">
        <v>125</v>
      </c>
      <c r="X80" s="365" t="s">
        <v>126</v>
      </c>
    </row>
    <row r="81" spans="13:24" ht="19.5" customHeight="1">
      <c r="M81" s="370" t="s">
        <v>90</v>
      </c>
      <c r="N81" s="371">
        <f>E48</f>
        <v>45539</v>
      </c>
      <c r="O81" s="372">
        <f>N81</f>
        <v>45539</v>
      </c>
      <c r="P81" s="373"/>
      <c r="Q81" s="373">
        <f>$F$48</f>
        <v>200000000</v>
      </c>
      <c r="R81" s="374"/>
      <c r="S81" s="375"/>
      <c r="T81" s="376">
        <f>Q81-Q81*(1/(1+S81)^P81)</f>
        <v>0</v>
      </c>
      <c r="U81" s="377">
        <v>300000000</v>
      </c>
      <c r="V81" s="378"/>
      <c r="W81" s="378"/>
      <c r="X81" s="378"/>
    </row>
    <row r="82" spans="1:24" ht="13.9">
      <c r="A82" s="379" t="s">
        <v>85</v>
      </c>
      <c r="M82" s="380" t="str">
        <f>+B62</f>
        <v>Lần 2 - Ngay khi ký HĐMB</v>
      </c>
      <c r="N82" s="381">
        <f>$E$50</f>
        <v>45549</v>
      </c>
      <c r="O82" s="382"/>
      <c r="P82" s="383">
        <f>IF(OR(O82&gt;=N82,O82=""),0,N82-O82)</f>
        <v>0</v>
      </c>
      <c r="Q82" s="383">
        <f>$F$50</f>
        <v>853006434</v>
      </c>
      <c r="R82" s="384">
        <f>+$R$79</f>
        <v>0</v>
      </c>
      <c r="S82" s="385">
        <f>ROUNDDOWN($R$79/365,7)</f>
        <v>0</v>
      </c>
      <c r="T82" s="386">
        <f>Q82-Q82*(1/(1+S82)^P82)</f>
        <v>0</v>
      </c>
      <c r="U82" s="387"/>
      <c r="V82" s="388">
        <f t="shared" si="1" ref="V82:V109">U82*(1+S82)^P82-U82</f>
        <v>0</v>
      </c>
      <c r="W82" s="388">
        <f t="shared" si="2" ref="W82:W109">U82+V82</f>
        <v>0</v>
      </c>
      <c r="X82" s="388">
        <f>$Q$82-SUM($U$82:U82)-SUM($V$82:V82)</f>
        <v>853006434</v>
      </c>
    </row>
    <row r="83" spans="1:24" ht="21.75" customHeight="1">
      <c r="A83" s="389" t="s">
        <v>138</v>
      </c>
      <c r="M83" s="390" t="str">
        <f>+M82</f>
        <v>Lần 2 - Ngay khi ký HĐMB</v>
      </c>
      <c r="N83" s="391">
        <f>N82</f>
        <v>45549</v>
      </c>
      <c r="O83" s="392"/>
      <c r="P83" s="393">
        <f t="shared" si="3" ref="P83:P97">IF(OR(O83&gt;=N83,O83=""),0,N83-O83)</f>
        <v>0</v>
      </c>
      <c r="Q83" s="393"/>
      <c r="R83" s="394">
        <f t="shared" si="4" ref="R83:S98">+R82</f>
        <v>0</v>
      </c>
      <c r="S83" s="395">
        <f t="shared" si="4"/>
        <v>0</v>
      </c>
      <c r="T83" s="396">
        <f t="shared" si="5" ref="T83:T109">Q83-Q83*(1/(1+S83)^P83)</f>
        <v>0</v>
      </c>
      <c r="U83" s="397">
        <f>X82/(1+S83)^P83</f>
        <v>853006434</v>
      </c>
      <c r="V83" s="398">
        <f t="shared" si="1"/>
        <v>0</v>
      </c>
      <c r="W83" s="398">
        <f t="shared" si="2"/>
        <v>853006434</v>
      </c>
      <c r="X83" s="398">
        <f>$Q$82-SUM($U$82:U83)-SUM($V$82:V83)</f>
        <v>0</v>
      </c>
    </row>
    <row r="84" spans="1:24" ht="21.75" customHeight="1">
      <c r="A84" s="399" t="s">
        <v>139</v>
      </c>
      <c r="M84" s="390" t="str">
        <f>+M83</f>
        <v>Lần 2 - Ngay khi ký HĐMB</v>
      </c>
      <c r="N84" s="391">
        <f>N83</f>
        <v>45549</v>
      </c>
      <c r="O84" s="392"/>
      <c r="P84" s="393">
        <f t="shared" si="3"/>
        <v>0</v>
      </c>
      <c r="Q84" s="393"/>
      <c r="R84" s="394">
        <f t="shared" si="4"/>
        <v>0</v>
      </c>
      <c r="S84" s="395">
        <f t="shared" si="4"/>
        <v>0</v>
      </c>
      <c r="T84" s="396">
        <f t="shared" si="5"/>
        <v>0</v>
      </c>
      <c r="U84" s="397">
        <f>X83/(1+S84)^P84</f>
        <v>0</v>
      </c>
      <c r="V84" s="398">
        <f t="shared" si="1"/>
        <v>0</v>
      </c>
      <c r="W84" s="398">
        <f t="shared" si="2"/>
        <v>0</v>
      </c>
      <c r="X84" s="398">
        <f>$Q$82-SUM($U$82:U84)-SUM($V$82:V84)</f>
        <v>0</v>
      </c>
    </row>
    <row r="85" spans="1:24" ht="21.75" customHeight="1">
      <c r="A85" s="399" t="s">
        <v>141</v>
      </c>
      <c r="G85" s="400"/>
      <c r="M85" s="390" t="str">
        <f>+M84</f>
        <v>Lần 2 - Ngay khi ký HĐMB</v>
      </c>
      <c r="N85" s="401">
        <f>N84</f>
        <v>45549</v>
      </c>
      <c r="O85" s="402"/>
      <c r="P85" s="403">
        <f t="shared" si="3"/>
        <v>0</v>
      </c>
      <c r="Q85" s="403"/>
      <c r="R85" s="404">
        <f t="shared" si="4"/>
        <v>0</v>
      </c>
      <c r="S85" s="405">
        <f t="shared" si="4"/>
        <v>0</v>
      </c>
      <c r="T85" s="406">
        <f t="shared" si="5"/>
        <v>0</v>
      </c>
      <c r="U85" s="397">
        <f>X84/(1+S85)^P85</f>
        <v>0</v>
      </c>
      <c r="V85" s="407">
        <f t="shared" si="1"/>
        <v>0</v>
      </c>
      <c r="W85" s="407">
        <f t="shared" si="2"/>
        <v>0</v>
      </c>
      <c r="X85" s="407">
        <f>$Q$82-SUM($U$82:U85)-SUM($V$82:V85)</f>
        <v>0</v>
      </c>
    </row>
    <row r="86" spans="1:24" ht="21.75" customHeight="1">
      <c r="A86" s="399" t="s">
        <v>140</v>
      </c>
      <c r="M86" s="408" t="str">
        <f>+B52</f>
        <v>Lần 3 - HĐMB</v>
      </c>
      <c r="N86" s="409">
        <f>$E$52</f>
        <v>45575</v>
      </c>
      <c r="O86" s="382">
        <v>45309</v>
      </c>
      <c r="P86" s="410">
        <f t="shared" si="3"/>
        <v>266</v>
      </c>
      <c r="Q86" s="410">
        <f>+F52</f>
        <v>1053006434</v>
      </c>
      <c r="R86" s="411">
        <f t="shared" si="4"/>
        <v>0</v>
      </c>
      <c r="S86" s="412">
        <f t="shared" si="4"/>
        <v>0</v>
      </c>
      <c r="T86" s="413">
        <f>Q86-Q86*(1/(1+S86)^P86)</f>
        <v>0</v>
      </c>
      <c r="U86" s="387"/>
      <c r="V86" s="414">
        <f t="shared" si="1"/>
        <v>0</v>
      </c>
      <c r="W86" s="414">
        <f t="shared" si="2"/>
        <v>0</v>
      </c>
      <c r="X86" s="414">
        <f>$Q$86-SUM($U$86:U86)-SUM($V$86:V86)</f>
        <v>1053006434</v>
      </c>
    </row>
    <row r="87" spans="1:24" ht="21.75" customHeight="1">
      <c r="A87" s="415" t="s">
        <v>21</v>
      </c>
      <c r="M87" s="416" t="str">
        <f>+M86</f>
        <v>Lần 3 - HĐMB</v>
      </c>
      <c r="N87" s="417">
        <f>N86</f>
        <v>45575</v>
      </c>
      <c r="O87" s="392"/>
      <c r="P87" s="418">
        <f t="shared" si="3"/>
        <v>0</v>
      </c>
      <c r="Q87" s="418"/>
      <c r="R87" s="419">
        <f t="shared" si="4"/>
        <v>0</v>
      </c>
      <c r="S87" s="420">
        <f t="shared" si="4"/>
        <v>0</v>
      </c>
      <c r="T87" s="421">
        <f t="shared" si="5"/>
        <v>0</v>
      </c>
      <c r="U87" s="397">
        <f>X86/(1+S87)^P87</f>
        <v>1053006434</v>
      </c>
      <c r="V87" s="414">
        <f t="shared" si="1"/>
        <v>0</v>
      </c>
      <c r="W87" s="414">
        <f t="shared" si="2"/>
        <v>1053006434</v>
      </c>
      <c r="X87" s="414">
        <f>$Q$86-SUM($U$86:U87)-SUM($V$86:V87)</f>
        <v>0</v>
      </c>
    </row>
    <row r="88" spans="2:24" ht="21.75" customHeight="1">
      <c r="B88" s="389"/>
      <c r="C88" s="389"/>
      <c r="D88" s="422"/>
      <c r="M88" s="416" t="str">
        <f>+M87</f>
        <v>Lần 3 - HĐMB</v>
      </c>
      <c r="N88" s="417">
        <f>N87</f>
        <v>45575</v>
      </c>
      <c r="O88" s="392"/>
      <c r="P88" s="418">
        <f t="shared" si="3"/>
        <v>0</v>
      </c>
      <c r="Q88" s="418"/>
      <c r="R88" s="419">
        <f t="shared" si="4"/>
        <v>0</v>
      </c>
      <c r="S88" s="420">
        <f t="shared" si="4"/>
        <v>0</v>
      </c>
      <c r="T88" s="421">
        <f t="shared" si="5"/>
        <v>0</v>
      </c>
      <c r="U88" s="397">
        <f>X87/(1+S88)^P88</f>
        <v>0</v>
      </c>
      <c r="V88" s="414">
        <f t="shared" si="1"/>
        <v>0</v>
      </c>
      <c r="W88" s="414">
        <f t="shared" si="2"/>
        <v>0</v>
      </c>
      <c r="X88" s="414">
        <f>$Q$86-SUM($U$86:U88)-SUM($V$86:V88)</f>
        <v>0</v>
      </c>
    </row>
    <row r="89" spans="1:24" ht="21.75" customHeight="1">
      <c r="A89" s="529" t="s">
        <v>22</v>
      </c>
      <c r="B89" s="529"/>
      <c r="C89" s="529"/>
      <c r="D89" s="529"/>
      <c r="E89" s="529"/>
      <c r="F89" s="529"/>
      <c r="M89" s="416" t="str">
        <f>+M88</f>
        <v>Lần 3 - HĐMB</v>
      </c>
      <c r="N89" s="417">
        <f>N88</f>
        <v>45575</v>
      </c>
      <c r="O89" s="402"/>
      <c r="P89" s="423">
        <f t="shared" si="3"/>
        <v>0</v>
      </c>
      <c r="Q89" s="423"/>
      <c r="R89" s="424">
        <f t="shared" si="4"/>
        <v>0</v>
      </c>
      <c r="S89" s="425">
        <f t="shared" si="4"/>
        <v>0</v>
      </c>
      <c r="T89" s="426">
        <f t="shared" si="5"/>
        <v>0</v>
      </c>
      <c r="U89" s="397">
        <f>X88/(1+S89)^P89</f>
        <v>0</v>
      </c>
      <c r="V89" s="414">
        <f t="shared" si="1"/>
        <v>0</v>
      </c>
      <c r="W89" s="414">
        <f t="shared" si="2"/>
        <v>0</v>
      </c>
      <c r="X89" s="414">
        <f>$Q$86-SUM($U$86:U89)-SUM($V$86:V89)</f>
        <v>0</v>
      </c>
    </row>
    <row r="90" spans="1:24" ht="21.75" customHeight="1">
      <c r="A90" s="529"/>
      <c r="B90" s="529"/>
      <c r="C90" s="529"/>
      <c r="D90" s="529"/>
      <c r="E90" s="529"/>
      <c r="F90" s="529"/>
      <c r="M90" s="380" t="str">
        <f>+B53</f>
        <v>Lần 4 - HĐMB</v>
      </c>
      <c r="N90" s="381">
        <f>$E$53</f>
        <v>45606</v>
      </c>
      <c r="O90" s="382"/>
      <c r="P90" s="383">
        <f t="shared" si="3"/>
        <v>0</v>
      </c>
      <c r="Q90" s="383">
        <f>$F$53</f>
        <v>2808017158</v>
      </c>
      <c r="R90" s="427">
        <f t="shared" si="4"/>
        <v>0</v>
      </c>
      <c r="S90" s="385">
        <f t="shared" si="4"/>
        <v>0</v>
      </c>
      <c r="T90" s="386">
        <f>Q90-Q90*(1/(1+S90)^P90)</f>
        <v>0</v>
      </c>
      <c r="U90" s="387">
        <v>1000000000</v>
      </c>
      <c r="V90" s="388">
        <f t="shared" si="1"/>
        <v>0</v>
      </c>
      <c r="W90" s="388">
        <f t="shared" si="2"/>
        <v>1000000000</v>
      </c>
      <c r="X90" s="388">
        <f>$Q$90-SUM($U$90:U90)-SUM($V$90:V90)</f>
        <v>1808017158</v>
      </c>
    </row>
    <row r="91" spans="2:24" ht="19.5" customHeight="1">
      <c r="B91" s="422"/>
      <c r="C91" s="422"/>
      <c r="D91" s="428"/>
      <c r="M91" s="390" t="str">
        <f>+M90</f>
        <v>Lần 4 - HĐMB</v>
      </c>
      <c r="N91" s="391">
        <f>N90</f>
        <v>45606</v>
      </c>
      <c r="O91" s="392"/>
      <c r="P91" s="393">
        <f t="shared" si="3"/>
        <v>0</v>
      </c>
      <c r="Q91" s="393"/>
      <c r="R91" s="394">
        <f t="shared" si="4"/>
        <v>0</v>
      </c>
      <c r="S91" s="395">
        <f t="shared" si="4"/>
        <v>0</v>
      </c>
      <c r="T91" s="396">
        <f t="shared" si="5"/>
        <v>0</v>
      </c>
      <c r="U91" s="397">
        <f>X90/(1+S91)^P91</f>
        <v>1808017158</v>
      </c>
      <c r="V91" s="398">
        <f t="shared" si="1"/>
        <v>0</v>
      </c>
      <c r="W91" s="398">
        <f t="shared" si="2"/>
        <v>1808017158</v>
      </c>
      <c r="X91" s="398">
        <f>$Q$90-SUM($U$90:U91)-SUM($V$90:V91)</f>
        <v>0</v>
      </c>
    </row>
    <row r="92" spans="2:24" ht="19.5" customHeight="1">
      <c r="B92" s="429"/>
      <c r="C92" s="429"/>
      <c r="D92" s="429"/>
      <c r="M92" s="390" t="str">
        <f>+M91</f>
        <v>Lần 4 - HĐMB</v>
      </c>
      <c r="N92" s="391">
        <f>N91</f>
        <v>45606</v>
      </c>
      <c r="O92" s="392"/>
      <c r="P92" s="393">
        <f t="shared" si="3"/>
        <v>0</v>
      </c>
      <c r="Q92" s="393"/>
      <c r="R92" s="394">
        <f t="shared" si="4"/>
        <v>0</v>
      </c>
      <c r="S92" s="395">
        <f t="shared" si="4"/>
        <v>0</v>
      </c>
      <c r="T92" s="396">
        <f t="shared" si="5"/>
        <v>0</v>
      </c>
      <c r="U92" s="397">
        <f>X91/(1+S92)^P92</f>
        <v>0</v>
      </c>
      <c r="V92" s="398">
        <f t="shared" si="1"/>
        <v>0</v>
      </c>
      <c r="W92" s="398">
        <f t="shared" si="2"/>
        <v>0</v>
      </c>
      <c r="X92" s="398">
        <f>$Q$90-SUM($U$90:U92)-SUM($V$90:V92)</f>
        <v>0</v>
      </c>
    </row>
    <row r="93" spans="2:24" ht="19.5" customHeight="1">
      <c r="B93" s="429"/>
      <c r="C93" s="429"/>
      <c r="D93" s="429"/>
      <c r="L93" s="430"/>
      <c r="M93" s="390" t="str">
        <f>+M92</f>
        <v>Lần 4 - HĐMB</v>
      </c>
      <c r="N93" s="401">
        <f>N92</f>
        <v>45606</v>
      </c>
      <c r="O93" s="402"/>
      <c r="P93" s="403">
        <f t="shared" si="3"/>
        <v>0</v>
      </c>
      <c r="Q93" s="403"/>
      <c r="R93" s="404">
        <f t="shared" si="4"/>
        <v>0</v>
      </c>
      <c r="S93" s="405">
        <f t="shared" si="4"/>
        <v>0</v>
      </c>
      <c r="T93" s="406">
        <f t="shared" si="5"/>
        <v>0</v>
      </c>
      <c r="U93" s="397">
        <f>X92/(1+S93)^P93</f>
        <v>0</v>
      </c>
      <c r="V93" s="407">
        <f t="shared" si="1"/>
        <v>0</v>
      </c>
      <c r="W93" s="407">
        <f t="shared" si="2"/>
        <v>0</v>
      </c>
      <c r="X93" s="398">
        <f>$Q$90-SUM($U$90:U93)-SUM($V$90:V93)</f>
        <v>0</v>
      </c>
    </row>
    <row r="94" spans="2:24" ht="19.5" customHeight="1">
      <c r="B94" s="429"/>
      <c r="C94" s="429"/>
      <c r="D94" s="429"/>
      <c r="M94" s="408" t="e">
        <f>+#REF!</f>
        <v>#REF!</v>
      </c>
      <c r="N94" s="409" t="e">
        <f>#REF!</f>
        <v>#REF!</v>
      </c>
      <c r="O94" s="382"/>
      <c r="P94" s="410" t="e">
        <f>IF(N94="",0,IF(OR(O94&gt;=N94,O94=""),0,N94-O94))</f>
        <v>#REF!</v>
      </c>
      <c r="Q94" s="410" t="e">
        <f>#REF!</f>
        <v>#REF!</v>
      </c>
      <c r="R94" s="411">
        <f t="shared" si="4"/>
        <v>0</v>
      </c>
      <c r="S94" s="412">
        <f t="shared" si="4"/>
        <v>0</v>
      </c>
      <c r="T94" s="413" t="e">
        <f>Q94-Q94*(1/(1+S94)^P94)</f>
        <v>#REF!</v>
      </c>
      <c r="U94" s="387">
        <v>1000000000</v>
      </c>
      <c r="V94" s="431" t="e">
        <f t="shared" si="1"/>
        <v>#REF!</v>
      </c>
      <c r="W94" s="431" t="e">
        <f t="shared" si="2"/>
        <v>#REF!</v>
      </c>
      <c r="X94" s="431" t="e">
        <f>$Q$94-SUM($U$94:U94)-SUM($V$94:V94)</f>
        <v>#REF!</v>
      </c>
    </row>
    <row r="95" spans="13:24" ht="19.5" customHeight="1">
      <c r="M95" s="416" t="e">
        <f>+M94</f>
        <v>#REF!</v>
      </c>
      <c r="N95" s="417" t="e">
        <f>N94</f>
        <v>#REF!</v>
      </c>
      <c r="O95" s="392"/>
      <c r="P95" s="418" t="e">
        <f t="shared" si="3"/>
        <v>#REF!</v>
      </c>
      <c r="Q95" s="418"/>
      <c r="R95" s="419">
        <f t="shared" si="4"/>
        <v>0</v>
      </c>
      <c r="S95" s="420">
        <f t="shared" si="4"/>
        <v>0</v>
      </c>
      <c r="T95" s="421" t="e">
        <f t="shared" si="5"/>
        <v>#REF!</v>
      </c>
      <c r="U95" s="397" t="e">
        <f>X94/(1+S95)^P95</f>
        <v>#REF!</v>
      </c>
      <c r="V95" s="414" t="e">
        <f t="shared" si="1"/>
        <v>#REF!</v>
      </c>
      <c r="W95" s="414" t="e">
        <f t="shared" si="2"/>
        <v>#REF!</v>
      </c>
      <c r="X95" s="414" t="e">
        <f>$Q$94-SUM($U$94:U95)-SUM($V$94:V95)</f>
        <v>#REF!</v>
      </c>
    </row>
    <row r="96" spans="1:24" ht="19.5" customHeight="1">
      <c r="A96" s="429"/>
      <c r="M96" s="416" t="e">
        <f>+M95</f>
        <v>#REF!</v>
      </c>
      <c r="N96" s="417" t="e">
        <f>N95</f>
        <v>#REF!</v>
      </c>
      <c r="O96" s="432"/>
      <c r="P96" s="418" t="e">
        <f t="shared" si="3"/>
        <v>#REF!</v>
      </c>
      <c r="Q96" s="418"/>
      <c r="R96" s="419">
        <f t="shared" si="4"/>
        <v>0</v>
      </c>
      <c r="S96" s="420">
        <f t="shared" si="4"/>
        <v>0</v>
      </c>
      <c r="T96" s="421" t="e">
        <f t="shared" si="5"/>
        <v>#REF!</v>
      </c>
      <c r="U96" s="397" t="e">
        <f>X95/(1+S96)^P96</f>
        <v>#REF!</v>
      </c>
      <c r="V96" s="414" t="e">
        <f t="shared" si="1"/>
        <v>#REF!</v>
      </c>
      <c r="W96" s="414" t="e">
        <f t="shared" si="2"/>
        <v>#REF!</v>
      </c>
      <c r="X96" s="414" t="e">
        <f>$Q$94-SUM($U$94:U96)-SUM($V$94:V96)</f>
        <v>#REF!</v>
      </c>
    </row>
    <row r="97" spans="1:24" ht="19.5" customHeight="1">
      <c r="A97" s="429"/>
      <c r="M97" s="416" t="e">
        <f>+M96</f>
        <v>#REF!</v>
      </c>
      <c r="N97" s="433" t="e">
        <f>N96</f>
        <v>#REF!</v>
      </c>
      <c r="O97" s="434"/>
      <c r="P97" s="423" t="e">
        <f t="shared" si="3"/>
        <v>#REF!</v>
      </c>
      <c r="Q97" s="423"/>
      <c r="R97" s="424">
        <f t="shared" si="4"/>
        <v>0</v>
      </c>
      <c r="S97" s="425">
        <f t="shared" si="4"/>
        <v>0</v>
      </c>
      <c r="T97" s="426" t="e">
        <f t="shared" si="5"/>
        <v>#REF!</v>
      </c>
      <c r="U97" s="397" t="e">
        <f>X96/(1+S97)^P97</f>
        <v>#REF!</v>
      </c>
      <c r="V97" s="435" t="e">
        <f t="shared" si="1"/>
        <v>#REF!</v>
      </c>
      <c r="W97" s="435" t="e">
        <f t="shared" si="2"/>
        <v>#REF!</v>
      </c>
      <c r="X97" s="435" t="e">
        <f>$Q$94-SUM($U$94:U97)-SUM($V$94:V97)</f>
        <v>#REF!</v>
      </c>
    </row>
    <row r="98" spans="13:24" ht="17.25" customHeight="1">
      <c r="M98" s="380" t="e">
        <f>+#REF!</f>
        <v>#REF!</v>
      </c>
      <c r="N98" s="381" t="e">
        <f>#REF!</f>
        <v>#REF!</v>
      </c>
      <c r="O98" s="382"/>
      <c r="P98" s="383" t="e">
        <f>IF(N98="",0,IF(OR(O98&gt;=N98,O98=""),0,N98-O98))</f>
        <v>#REF!</v>
      </c>
      <c r="Q98" s="383" t="e">
        <f>#REF!</f>
        <v>#REF!</v>
      </c>
      <c r="R98" s="427">
        <f t="shared" si="4"/>
        <v>0</v>
      </c>
      <c r="S98" s="385">
        <f t="shared" si="4"/>
        <v>0</v>
      </c>
      <c r="T98" s="386" t="e">
        <f t="shared" si="5"/>
        <v>#REF!</v>
      </c>
      <c r="U98" s="387">
        <v>1000000000</v>
      </c>
      <c r="V98" s="388" t="e">
        <f t="shared" si="1"/>
        <v>#REF!</v>
      </c>
      <c r="W98" s="388" t="e">
        <f t="shared" si="2"/>
        <v>#REF!</v>
      </c>
      <c r="X98" s="388" t="e">
        <f>$Q$98-SUM($U$98:U98)-SUM($V$98:V98)</f>
        <v>#REF!</v>
      </c>
    </row>
    <row r="99" spans="13:24" ht="17.25" customHeight="1">
      <c r="M99" s="390" t="e">
        <f>+M98</f>
        <v>#REF!</v>
      </c>
      <c r="N99" s="391" t="e">
        <f>N98</f>
        <v>#REF!</v>
      </c>
      <c r="O99" s="392"/>
      <c r="P99" s="393" t="e">
        <f>IF(OR(O99&gt;=N99,O99=""),0,N99-O99)</f>
        <v>#REF!</v>
      </c>
      <c r="Q99" s="393"/>
      <c r="R99" s="394">
        <f t="shared" si="6" ref="R99:S109">+R98</f>
        <v>0</v>
      </c>
      <c r="S99" s="395">
        <f t="shared" si="6"/>
        <v>0</v>
      </c>
      <c r="T99" s="396" t="e">
        <f t="shared" si="5"/>
        <v>#REF!</v>
      </c>
      <c r="U99" s="397" t="e">
        <f>X98/(1+S99)^P99</f>
        <v>#REF!</v>
      </c>
      <c r="V99" s="398" t="e">
        <f t="shared" si="1"/>
        <v>#REF!</v>
      </c>
      <c r="W99" s="398" t="e">
        <f t="shared" si="2"/>
        <v>#REF!</v>
      </c>
      <c r="X99" s="398" t="e">
        <f>$Q$98-SUM($U$98:U99)-SUM($V$98:V99)</f>
        <v>#REF!</v>
      </c>
    </row>
    <row r="100" spans="13:24" ht="17.25" customHeight="1">
      <c r="M100" s="390" t="e">
        <f>+M99</f>
        <v>#REF!</v>
      </c>
      <c r="N100" s="391" t="e">
        <f>N99</f>
        <v>#REF!</v>
      </c>
      <c r="O100" s="432"/>
      <c r="P100" s="393" t="e">
        <f>IF(OR(O100&gt;=N100,O100=""),0,N100-O100)</f>
        <v>#REF!</v>
      </c>
      <c r="Q100" s="393"/>
      <c r="R100" s="394">
        <f t="shared" si="6"/>
        <v>0</v>
      </c>
      <c r="S100" s="395">
        <f t="shared" si="6"/>
        <v>0</v>
      </c>
      <c r="T100" s="396" t="e">
        <f t="shared" si="5"/>
        <v>#REF!</v>
      </c>
      <c r="U100" s="397" t="e">
        <f>X99/(1+S100)^P100</f>
        <v>#REF!</v>
      </c>
      <c r="V100" s="398" t="e">
        <f t="shared" si="1"/>
        <v>#REF!</v>
      </c>
      <c r="W100" s="398" t="e">
        <f t="shared" si="2"/>
        <v>#REF!</v>
      </c>
      <c r="X100" s="398" t="e">
        <f>$Q$98-SUM($U$98:U100)-SUM($V$98:V100)</f>
        <v>#REF!</v>
      </c>
    </row>
    <row r="101" spans="13:24" ht="17.25" customHeight="1">
      <c r="M101" s="390" t="e">
        <f>+M100</f>
        <v>#REF!</v>
      </c>
      <c r="N101" s="391" t="e">
        <f>N100</f>
        <v>#REF!</v>
      </c>
      <c r="O101" s="432"/>
      <c r="P101" s="393" t="e">
        <f>IF(OR(O101&gt;=N101,O101=""),0,N101-O101)</f>
        <v>#REF!</v>
      </c>
      <c r="Q101" s="393"/>
      <c r="R101" s="404">
        <f t="shared" si="6"/>
        <v>0</v>
      </c>
      <c r="S101" s="395">
        <f t="shared" si="6"/>
        <v>0</v>
      </c>
      <c r="T101" s="396" t="e">
        <f t="shared" si="5"/>
        <v>#REF!</v>
      </c>
      <c r="U101" s="397" t="e">
        <f>X100/(1+S101)^P101</f>
        <v>#REF!</v>
      </c>
      <c r="V101" s="407" t="e">
        <f t="shared" si="1"/>
        <v>#REF!</v>
      </c>
      <c r="W101" s="407" t="e">
        <f t="shared" si="2"/>
        <v>#REF!</v>
      </c>
      <c r="X101" s="407" t="e">
        <f>$Q$98-SUM($U$98:U101)-SUM($V$98:V101)</f>
        <v>#REF!</v>
      </c>
    </row>
    <row r="102" spans="13:24" ht="17.25" customHeight="1">
      <c r="M102" s="408" t="e">
        <f>+#REF!</f>
        <v>#REF!</v>
      </c>
      <c r="N102" s="409" t="e">
        <f>#REF!</f>
        <v>#REF!</v>
      </c>
      <c r="O102" s="436"/>
      <c r="P102" s="410" t="e">
        <f t="shared" si="7" ref="P102:P109">IF(OR(O102&gt;=N102,O102=""),0,N102-O102)</f>
        <v>#REF!</v>
      </c>
      <c r="Q102" s="410" t="e">
        <f>#REF!</f>
        <v>#REF!</v>
      </c>
      <c r="R102" s="419">
        <f t="shared" si="6"/>
        <v>0</v>
      </c>
      <c r="S102" s="412">
        <f t="shared" si="6"/>
        <v>0</v>
      </c>
      <c r="T102" s="437" t="e">
        <f t="shared" si="5"/>
        <v>#REF!</v>
      </c>
      <c r="U102" s="438">
        <v>1000000000</v>
      </c>
      <c r="V102" s="431" t="e">
        <f t="shared" si="1"/>
        <v>#REF!</v>
      </c>
      <c r="W102" s="431" t="e">
        <f t="shared" si="2"/>
        <v>#REF!</v>
      </c>
      <c r="X102" s="431" t="e">
        <f>$Q$102-SUM($U$102:U102)-SUM($V$102:V102)</f>
        <v>#REF!</v>
      </c>
    </row>
    <row r="103" spans="13:24" ht="17.25" customHeight="1">
      <c r="M103" s="416" t="e">
        <f>+M102</f>
        <v>#REF!</v>
      </c>
      <c r="N103" s="417" t="e">
        <f>#REF!</f>
        <v>#REF!</v>
      </c>
      <c r="O103" s="392"/>
      <c r="P103" s="418" t="e">
        <f t="shared" si="7"/>
        <v>#REF!</v>
      </c>
      <c r="Q103" s="418"/>
      <c r="R103" s="419">
        <f t="shared" si="6"/>
        <v>0</v>
      </c>
      <c r="S103" s="420">
        <f t="shared" si="6"/>
        <v>0</v>
      </c>
      <c r="T103" s="439" t="e">
        <f t="shared" si="5"/>
        <v>#REF!</v>
      </c>
      <c r="U103" s="397" t="e">
        <f>X102/(1+S103)^P103</f>
        <v>#REF!</v>
      </c>
      <c r="V103" s="414" t="e">
        <f t="shared" si="1"/>
        <v>#REF!</v>
      </c>
      <c r="W103" s="414" t="e">
        <f t="shared" si="2"/>
        <v>#REF!</v>
      </c>
      <c r="X103" s="414" t="e">
        <f>$Q$102-SUM($U$102:U103)-SUM($V$102:V103)</f>
        <v>#REF!</v>
      </c>
    </row>
    <row r="104" spans="13:24" ht="17.25" customHeight="1">
      <c r="M104" s="416" t="e">
        <f>+M103</f>
        <v>#REF!</v>
      </c>
      <c r="N104" s="417" t="e">
        <f>#REF!</f>
        <v>#REF!</v>
      </c>
      <c r="O104" s="432"/>
      <c r="P104" s="418" t="e">
        <f t="shared" si="7"/>
        <v>#REF!</v>
      </c>
      <c r="Q104" s="418"/>
      <c r="R104" s="419">
        <f t="shared" si="6"/>
        <v>0</v>
      </c>
      <c r="S104" s="420">
        <f t="shared" si="6"/>
        <v>0</v>
      </c>
      <c r="T104" s="439" t="e">
        <f t="shared" si="5"/>
        <v>#REF!</v>
      </c>
      <c r="U104" s="397" t="e">
        <f>X103/(1+S104)^P104</f>
        <v>#REF!</v>
      </c>
      <c r="V104" s="414" t="e">
        <f t="shared" si="1"/>
        <v>#REF!</v>
      </c>
      <c r="W104" s="414" t="e">
        <f t="shared" si="2"/>
        <v>#REF!</v>
      </c>
      <c r="X104" s="414" t="e">
        <f>$Q$102-SUM($U$102:U104)-SUM($V$102:V104)</f>
        <v>#REF!</v>
      </c>
    </row>
    <row r="105" spans="13:24" ht="17.25" customHeight="1">
      <c r="M105" s="440" t="e">
        <f>+M104</f>
        <v>#REF!</v>
      </c>
      <c r="N105" s="433" t="e">
        <f>#REF!</f>
        <v>#REF!</v>
      </c>
      <c r="O105" s="434"/>
      <c r="P105" s="423" t="e">
        <f t="shared" si="7"/>
        <v>#REF!</v>
      </c>
      <c r="Q105" s="423"/>
      <c r="R105" s="424">
        <f t="shared" si="6"/>
        <v>0</v>
      </c>
      <c r="S105" s="420">
        <f t="shared" si="6"/>
        <v>0</v>
      </c>
      <c r="T105" s="439" t="e">
        <f t="shared" si="5"/>
        <v>#REF!</v>
      </c>
      <c r="U105" s="397" t="e">
        <f>X104/(1+S105)^P105</f>
        <v>#REF!</v>
      </c>
      <c r="V105" s="435" t="e">
        <f t="shared" si="1"/>
        <v>#REF!</v>
      </c>
      <c r="W105" s="435" t="e">
        <f t="shared" si="2"/>
        <v>#REF!</v>
      </c>
      <c r="X105" s="414" t="e">
        <f>$Q$102-SUM($U$102:U105)-SUM($V$102:V105)</f>
        <v>#REF!</v>
      </c>
    </row>
    <row r="106" spans="13:24" ht="17.25" customHeight="1">
      <c r="M106" s="380" t="str">
        <f>+B54</f>
        <v>Lần 6 Theo thông báo nhận bàn giao nhà</v>
      </c>
      <c r="N106" s="381">
        <f>$E$54</f>
        <v>45657</v>
      </c>
      <c r="O106" s="436"/>
      <c r="P106" s="383">
        <f t="shared" si="7"/>
        <v>0</v>
      </c>
      <c r="Q106" s="383">
        <f>+F54</f>
        <v>1779124741</v>
      </c>
      <c r="R106" s="427">
        <f t="shared" si="6"/>
        <v>0</v>
      </c>
      <c r="S106" s="385">
        <f t="shared" si="6"/>
        <v>0</v>
      </c>
      <c r="T106" s="441">
        <f t="shared" si="5"/>
        <v>0</v>
      </c>
      <c r="U106" s="438">
        <v>1000000000</v>
      </c>
      <c r="V106" s="398">
        <f t="shared" si="1"/>
        <v>0</v>
      </c>
      <c r="W106" s="398">
        <f t="shared" si="2"/>
        <v>1000000000</v>
      </c>
      <c r="X106" s="388">
        <f>$Q$106-SUM($U$106:U106)-SUM($V$106:V106)</f>
        <v>779124741</v>
      </c>
    </row>
    <row r="107" spans="13:24" ht="17.25" customHeight="1">
      <c r="M107" s="390" t="str">
        <f>+M106</f>
        <v>Lần 6 Theo thông báo nhận bàn giao nhà</v>
      </c>
      <c r="N107" s="391">
        <f>$E$54</f>
        <v>45657</v>
      </c>
      <c r="O107" s="392"/>
      <c r="P107" s="393">
        <f t="shared" si="7"/>
        <v>0</v>
      </c>
      <c r="Q107" s="393"/>
      <c r="R107" s="394">
        <f t="shared" si="6"/>
        <v>0</v>
      </c>
      <c r="S107" s="395">
        <f t="shared" si="6"/>
        <v>0</v>
      </c>
      <c r="T107" s="442">
        <f t="shared" si="5"/>
        <v>0</v>
      </c>
      <c r="U107" s="397">
        <f>X106/(1+S107)^P107</f>
        <v>779124741</v>
      </c>
      <c r="V107" s="398">
        <f t="shared" si="1"/>
        <v>0</v>
      </c>
      <c r="W107" s="398">
        <f t="shared" si="2"/>
        <v>779124741</v>
      </c>
      <c r="X107" s="398">
        <f>$Q$106-SUM($U$106:U107)-SUM($V$106:V107)</f>
        <v>0</v>
      </c>
    </row>
    <row r="108" spans="13:24" ht="17.25" customHeight="1">
      <c r="M108" s="390" t="str">
        <f>+M107</f>
        <v>Lần 6 Theo thông báo nhận bàn giao nhà</v>
      </c>
      <c r="N108" s="391">
        <f>$E$54</f>
        <v>45657</v>
      </c>
      <c r="O108" s="432"/>
      <c r="P108" s="393">
        <f t="shared" si="7"/>
        <v>0</v>
      </c>
      <c r="Q108" s="393"/>
      <c r="R108" s="394">
        <f t="shared" si="6"/>
        <v>0</v>
      </c>
      <c r="S108" s="395">
        <f t="shared" si="6"/>
        <v>0</v>
      </c>
      <c r="T108" s="442">
        <f t="shared" si="5"/>
        <v>0</v>
      </c>
      <c r="U108" s="397">
        <f>X107/(1+S108)^P108</f>
        <v>0</v>
      </c>
      <c r="V108" s="398">
        <f t="shared" si="1"/>
        <v>0</v>
      </c>
      <c r="W108" s="398">
        <f t="shared" si="2"/>
        <v>0</v>
      </c>
      <c r="X108" s="398">
        <f>$Q$106-SUM($U$106:U108)-SUM($V$106:V108)</f>
        <v>0</v>
      </c>
    </row>
    <row r="109" spans="13:24" ht="17.25" customHeight="1">
      <c r="M109" s="443" t="str">
        <f>+M108</f>
        <v>Lần 6 Theo thông báo nhận bàn giao nhà</v>
      </c>
      <c r="N109" s="401">
        <f>$E$54</f>
        <v>45657</v>
      </c>
      <c r="O109" s="434"/>
      <c r="P109" s="403">
        <f t="shared" si="7"/>
        <v>0</v>
      </c>
      <c r="Q109" s="403"/>
      <c r="R109" s="404">
        <f t="shared" si="6"/>
        <v>0</v>
      </c>
      <c r="S109" s="405">
        <f t="shared" si="6"/>
        <v>0</v>
      </c>
      <c r="T109" s="444">
        <f t="shared" si="5"/>
        <v>0</v>
      </c>
      <c r="U109" s="397">
        <f>X108/(1+S109)^P109</f>
        <v>0</v>
      </c>
      <c r="V109" s="398">
        <f t="shared" si="1"/>
        <v>0</v>
      </c>
      <c r="W109" s="398">
        <f t="shared" si="2"/>
        <v>0</v>
      </c>
      <c r="X109" s="407">
        <f>$Q$106-SUM($U$106:U109)-SUM($V$106:V109)</f>
        <v>0</v>
      </c>
    </row>
    <row r="110" spans="13:24" ht="17.25" customHeight="1">
      <c r="M110" s="445" t="s">
        <v>13</v>
      </c>
      <c r="N110" s="446"/>
      <c r="O110" s="446"/>
      <c r="P110" s="447"/>
      <c r="Q110" s="447" t="e">
        <f>SUM(Q81:Q109)</f>
        <v>#REF!</v>
      </c>
      <c r="R110" s="447"/>
      <c r="S110" s="448"/>
      <c r="T110" s="449" t="e">
        <f>SUM(T81:T109)</f>
        <v>#REF!</v>
      </c>
      <c r="U110" s="449" t="e">
        <f>SUM(U81:U109)</f>
        <v>#REF!</v>
      </c>
      <c r="V110" s="449" t="e">
        <f>SUM(V81:V109)</f>
        <v>#REF!</v>
      </c>
      <c r="W110" s="449" t="e">
        <f>SUM(W81:W109)</f>
        <v>#REF!</v>
      </c>
      <c r="X110" s="449" t="e">
        <f>SUM(X81:X109)</f>
        <v>#REF!</v>
      </c>
    </row>
    <row r="111" spans="13:23" ht="17.25" customHeight="1">
      <c r="M111" s="361"/>
      <c r="N111" s="450"/>
      <c r="O111" s="451"/>
      <c r="P111" s="452"/>
      <c r="Q111" s="453" t="e">
        <f>ROUND(Q110,0)=ROUND(F29*0.95+F30,0)</f>
        <v>#REF!</v>
      </c>
      <c r="R111" s="454"/>
      <c r="W111" s="123" t="e">
        <f>V110=F31+F34</f>
        <v>#REF!</v>
      </c>
    </row>
    <row r="112" spans="13:19" ht="17.25" customHeight="1">
      <c r="M112" s="114"/>
      <c r="N112" s="116"/>
      <c r="O112" s="117"/>
      <c r="R112" s="185"/>
      <c r="S112" s="182"/>
    </row>
    <row r="113" spans="13:21" ht="17.25" customHeight="1">
      <c r="M113" s="455" t="s">
        <v>84</v>
      </c>
      <c r="N113" s="456"/>
      <c r="O113" s="456"/>
      <c r="P113" s="457"/>
      <c r="Q113" s="458"/>
      <c r="R113" s="458"/>
      <c r="S113" s="459">
        <v>0.12</v>
      </c>
      <c r="T113" s="460"/>
      <c r="U113" s="461"/>
    </row>
    <row r="114" spans="13:21" ht="27.75">
      <c r="M114" s="462" t="s">
        <v>15</v>
      </c>
      <c r="N114" s="463" t="s">
        <v>16</v>
      </c>
      <c r="O114" s="463" t="s">
        <v>8</v>
      </c>
      <c r="P114" s="464" t="s">
        <v>17</v>
      </c>
      <c r="Q114" s="464" t="s">
        <v>68</v>
      </c>
      <c r="R114" s="464" t="s">
        <v>18</v>
      </c>
      <c r="S114" s="462" t="s">
        <v>83</v>
      </c>
      <c r="T114" s="462" t="s">
        <v>20</v>
      </c>
      <c r="U114" s="465" t="s">
        <v>67</v>
      </c>
    </row>
    <row r="115" spans="13:21" ht="41.65">
      <c r="M115" s="466" t="str">
        <f>+B51</f>
        <v>Lần 2 - TTĐC đảm bảo HĐMB-5% giá trị nhà ở chưa VAT</v>
      </c>
      <c r="N115" s="467">
        <f>$E$55</f>
        <v>45838</v>
      </c>
      <c r="O115" s="468">
        <f>+E51</f>
        <v>45549</v>
      </c>
      <c r="P115" s="469">
        <f>IF(OR(O115&gt;=N115,O115=""),0,N115-O115)</f>
        <v>289</v>
      </c>
      <c r="Q115" s="469">
        <f>+F51</f>
        <v>326888127</v>
      </c>
      <c r="R115" s="470">
        <f>Q115</f>
        <v>326888127</v>
      </c>
      <c r="S115" s="471">
        <f>S113</f>
        <v>0.12</v>
      </c>
      <c r="T115" s="472">
        <f>S115/365</f>
        <v>0.00032876712328767124</v>
      </c>
      <c r="U115" s="473">
        <f>R115*T115*P115</f>
        <v>31058849.984547947</v>
      </c>
    </row>
  </sheetData>
  <sheetProtection autoFilter="0"/>
  <protectedRanges>
    <protectedRange sqref="F11:F12 F26 F14:F15 U7 I47 F18" name="Range1"/>
    <protectedRange sqref="Q86:R109 Q82:Q85 O82:O109" name="Range1_2"/>
    <protectedRange sqref="F23:F24" name="Range1_1"/>
    <protectedRange sqref="AB58:AC58 Z58 AC50:AC51 AB52:AC55 Z50:Z55" name="Range1_2_1_1"/>
    <protectedRange sqref="F21" name="Range1_1_1"/>
    <protectedRange sqref="F25" name="Range1_1_2"/>
    <protectedRange sqref="F22" name="Range1_1_3"/>
  </protectedRanges>
  <mergeCells count="42">
    <mergeCell ref="G7:H7"/>
    <mergeCell ref="A3:F3"/>
    <mergeCell ref="A4:F4"/>
    <mergeCell ref="A5:F5"/>
    <mergeCell ref="C6:D6"/>
    <mergeCell ref="C7:D7"/>
    <mergeCell ref="B51:C51"/>
    <mergeCell ref="G8:H8"/>
    <mergeCell ref="G9:H9"/>
    <mergeCell ref="D10:E10"/>
    <mergeCell ref="G20:H20"/>
    <mergeCell ref="B21:C21"/>
    <mergeCell ref="D21:E21"/>
    <mergeCell ref="G21:H21"/>
    <mergeCell ref="G22:H22"/>
    <mergeCell ref="B47:C47"/>
    <mergeCell ref="B48:C48"/>
    <mergeCell ref="B49:C49"/>
    <mergeCell ref="B50:C50"/>
    <mergeCell ref="B64:C64"/>
    <mergeCell ref="B52:C52"/>
    <mergeCell ref="R52:S52"/>
    <mergeCell ref="B53:C53"/>
    <mergeCell ref="B55:C55"/>
    <mergeCell ref="B56:C56"/>
    <mergeCell ref="B59:C59"/>
    <mergeCell ref="B60:C60"/>
    <mergeCell ref="B61:C61"/>
    <mergeCell ref="B62:C62"/>
    <mergeCell ref="B63:C63"/>
    <mergeCell ref="A89:F90"/>
    <mergeCell ref="B65:C65"/>
    <mergeCell ref="B67:C67"/>
    <mergeCell ref="B68:C68"/>
    <mergeCell ref="B71:C71"/>
    <mergeCell ref="B72:C72"/>
    <mergeCell ref="B73:C73"/>
    <mergeCell ref="B74:C74"/>
    <mergeCell ref="B75:C75"/>
    <mergeCell ref="B76:C76"/>
    <mergeCell ref="B77:C77"/>
    <mergeCell ref="B78:C78"/>
  </mergeCells>
  <conditionalFormatting sqref="F46">
    <cfRule type="cellIs" priority="88" dxfId="351" operator="equal">
      <formula>"KIỂM TRA LẠI"</formula>
    </cfRule>
  </conditionalFormatting>
  <conditionalFormatting sqref="U7 W45:W46 H47:I47 H56 A57:C57 E57 G57 A69:C74 A75 A76:B77 A78:C78 M80:P80 R80 M82:Q85">
    <cfRule type="expression" priority="87" dxfId="351">
      <formula>PTG_CSBH04!#REF!=1</formula>
    </cfRule>
  </conditionalFormatting>
  <conditionalFormatting sqref="L36:L37 X44:X49 Y44:AC45 X52:X53 M54:R59 M60:Q65 P86:P97">
    <cfRule type="expression" priority="85" dxfId="351">
      <formula>PTG_CSBH04!#REF!=1</formula>
    </cfRule>
  </conditionalFormatting>
  <conditionalFormatting sqref="M86:N86 M87:O89 M90:N90 M91:O93 M94:N94 M95:O97">
    <cfRule type="expression" priority="86" dxfId="351">
      <formula>PTG_CSBH04!#REF!=1</formula>
    </cfRule>
  </conditionalFormatting>
  <conditionalFormatting sqref="Q87:Q89 Q91:Q93 Q95:Q97">
    <cfRule type="expression" priority="84" dxfId="351">
      <formula>PTG_CSBH04!#REF!=1</formula>
    </cfRule>
  </conditionalFormatting>
  <conditionalFormatting sqref="G27">
    <cfRule type="cellIs" priority="83" dxfId="351" operator="equal">
      <formula>"KIỂM TRA LẠI"</formula>
    </cfRule>
  </conditionalFormatting>
  <conditionalFormatting sqref="R94:R97">
    <cfRule type="expression" priority="80" dxfId="351">
      <formula>PTG_CSBH04!#REF!=1</formula>
    </cfRule>
  </conditionalFormatting>
  <conditionalFormatting sqref="R86:R89">
    <cfRule type="expression" priority="82" dxfId="351">
      <formula>PTG_CSBH04!#REF!=1</formula>
    </cfRule>
  </conditionalFormatting>
  <conditionalFormatting sqref="R90:R93">
    <cfRule type="expression" priority="81" dxfId="351">
      <formula>PTG_CSBH04!#REF!=1</formula>
    </cfRule>
  </conditionalFormatting>
  <conditionalFormatting sqref="O86">
    <cfRule type="expression" priority="79" dxfId="351">
      <formula>PTG_CSBH04!#REF!=1</formula>
    </cfRule>
  </conditionalFormatting>
  <conditionalFormatting sqref="M62:M65 O90">
    <cfRule type="expression" priority="78" dxfId="351">
      <formula>PTG_CSBH04!#REF!=1</formula>
    </cfRule>
  </conditionalFormatting>
  <conditionalFormatting sqref="O94">
    <cfRule type="expression" priority="77" dxfId="351">
      <formula>PTG_CSBH04!#REF!=1</formula>
    </cfRule>
  </conditionalFormatting>
  <conditionalFormatting sqref="AB55:AB58">
    <cfRule type="expression" priority="73" dxfId="351">
      <formula>PTG_CSBH04!#REF!=1</formula>
    </cfRule>
  </conditionalFormatting>
  <conditionalFormatting sqref="X55:AA58">
    <cfRule type="expression" priority="74" dxfId="351">
      <formula>PTG_CSBH04!#REF!=1</formula>
    </cfRule>
  </conditionalFormatting>
  <conditionalFormatting sqref="X58:Z58">
    <cfRule type="expression" priority="76" dxfId="351">
      <formula>PTG_CSBH04!#REF!=1</formula>
    </cfRule>
  </conditionalFormatting>
  <conditionalFormatting sqref="AC55:AC58">
    <cfRule type="expression" priority="75" dxfId="351">
      <formula>PTG_CSBH04!#REF!=1</formula>
    </cfRule>
  </conditionalFormatting>
  <conditionalFormatting sqref="Q86">
    <cfRule type="expression" priority="72" dxfId="351">
      <formula>PTG_CSBH04!#REF!=1</formula>
    </cfRule>
  </conditionalFormatting>
  <conditionalFormatting sqref="Q90">
    <cfRule type="expression" priority="71" dxfId="351">
      <formula>PTG_CSBH04!#REF!=1</formula>
    </cfRule>
  </conditionalFormatting>
  <conditionalFormatting sqref="F58">
    <cfRule type="cellIs" priority="70" dxfId="351" operator="equal">
      <formula>"KIỂM TRA LẠI"</formula>
    </cfRule>
  </conditionalFormatting>
  <conditionalFormatting sqref="E69:E74 E76:E78">
    <cfRule type="expression" priority="69" dxfId="351">
      <formula>PTG_CSBH04!#REF!=1</formula>
    </cfRule>
  </conditionalFormatting>
  <conditionalFormatting sqref="M114:S114 P115:S115">
    <cfRule type="expression" priority="68" dxfId="351">
      <formula>PTG_CSBH04!#REF!=1</formula>
    </cfRule>
  </conditionalFormatting>
  <conditionalFormatting sqref="M115:N115">
    <cfRule type="expression" priority="67" dxfId="351">
      <formula>PTG_CSBH04!#REF!=1</formula>
    </cfRule>
  </conditionalFormatting>
  <conditionalFormatting sqref="O115">
    <cfRule type="expression" priority="66" dxfId="351">
      <formula>PTG_CSBH04!#REF!=1</formula>
    </cfRule>
  </conditionalFormatting>
  <conditionalFormatting sqref="AB44:AB45 AB47:AB49 AB51:AB52 P61:P65">
    <cfRule type="expression" priority="62" dxfId="351">
      <formula>PTG_CSBH04!#REF!=1</formula>
    </cfRule>
  </conditionalFormatting>
  <conditionalFormatting sqref="Y44:AA45 Y46 Y47:AA49 AA51:AA52 O61 N62:O65">
    <cfRule type="expression" priority="63" dxfId="351">
      <formula>PTG_CSBH04!#REF!=1</formula>
    </cfRule>
  </conditionalFormatting>
  <conditionalFormatting sqref="X49:Z49 Y51:Z51 X52:Z52">
    <cfRule type="expression" priority="65" dxfId="351">
      <formula>PTG_CSBH04!#REF!=1</formula>
    </cfRule>
  </conditionalFormatting>
  <conditionalFormatting sqref="AC44:AC49 AC51:AC52 Q61:Q65">
    <cfRule type="expression" priority="64" dxfId="351">
      <formula>PTG_CSBH04!#REF!=1</formula>
    </cfRule>
  </conditionalFormatting>
  <conditionalFormatting sqref="Z48">
    <cfRule type="expression" priority="61" dxfId="351">
      <formula>PTG_CSBH04!#REF!=1</formula>
    </cfRule>
  </conditionalFormatting>
  <conditionalFormatting sqref="Z54">
    <cfRule type="expression" priority="55" dxfId="351">
      <formula>PTG_CSBH04!#REF!=1</formula>
    </cfRule>
  </conditionalFormatting>
  <conditionalFormatting sqref="AB52:AB54">
    <cfRule type="expression" priority="57" dxfId="351">
      <formula>PTG_CSBH04!#REF!=1</formula>
    </cfRule>
  </conditionalFormatting>
  <conditionalFormatting sqref="AA50 AA52:AA54">
    <cfRule type="expression" priority="58" dxfId="351">
      <formula>PTG_CSBH04!#REF!=1</formula>
    </cfRule>
  </conditionalFormatting>
  <conditionalFormatting sqref="Y50 Y52:Z52 Z53 X54:Z54">
    <cfRule type="expression" priority="60" dxfId="351">
      <formula>PTG_CSBH04!#REF!=1</formula>
    </cfRule>
  </conditionalFormatting>
  <conditionalFormatting sqref="AC50 AC52:AC54">
    <cfRule type="expression" priority="59" dxfId="351">
      <formula>PTG_CSBH04!#REF!=1</formula>
    </cfRule>
  </conditionalFormatting>
  <conditionalFormatting sqref="Z53">
    <cfRule type="expression" priority="56" dxfId="351">
      <formula>PTG_CSBH04!#REF!=1</formula>
    </cfRule>
  </conditionalFormatting>
  <conditionalFormatting sqref="Y48">
    <cfRule type="expression" priority="54" dxfId="351">
      <formula>PTG_CSBH04!#REF!=1</formula>
    </cfRule>
  </conditionalFormatting>
  <conditionalFormatting sqref="Y54 R82:R85">
    <cfRule type="expression" priority="53" dxfId="351">
      <formula>PTG_CSBH04!#REF!=1</formula>
    </cfRule>
  </conditionalFormatting>
  <conditionalFormatting sqref="AB53">
    <cfRule type="expression" priority="52" dxfId="351">
      <formula>PTG_CSBH04!#REF!=1</formula>
    </cfRule>
  </conditionalFormatting>
  <conditionalFormatting sqref="X50">
    <cfRule type="expression" priority="50" dxfId="351">
      <formula>PTG_CSBH04!#REF!=1</formula>
    </cfRule>
  </conditionalFormatting>
  <conditionalFormatting sqref="X51">
    <cfRule type="expression" priority="51" dxfId="351">
      <formula>PTG_CSBH04!#REF!=1</formula>
    </cfRule>
  </conditionalFormatting>
  <conditionalFormatting sqref="M81 O81:R81">
    <cfRule type="expression" priority="49" dxfId="351">
      <formula>PTG_CSBH04!#REF!=1</formula>
    </cfRule>
  </conditionalFormatting>
  <conditionalFormatting sqref="N81">
    <cfRule type="expression" priority="48" dxfId="351">
      <formula>PTG_CSBH04!#REF!=1</formula>
    </cfRule>
  </conditionalFormatting>
  <conditionalFormatting sqref="Q94">
    <cfRule type="expression" priority="47" dxfId="351">
      <formula>PTG_CSBH04!#REF!=1</formula>
    </cfRule>
  </conditionalFormatting>
  <conditionalFormatting sqref="AB50">
    <cfRule type="expression" priority="43" dxfId="351">
      <formula>PTG_CSBH04!#REF!=1</formula>
    </cfRule>
  </conditionalFormatting>
  <conditionalFormatting sqref="AA50">
    <cfRule type="expression" priority="44" dxfId="351">
      <formula>PTG_CSBH04!#REF!=1</formula>
    </cfRule>
  </conditionalFormatting>
  <conditionalFormatting sqref="Y50:Z50">
    <cfRule type="expression" priority="46" dxfId="351">
      <formula>PTG_CSBH04!#REF!=1</formula>
    </cfRule>
  </conditionalFormatting>
  <conditionalFormatting sqref="AC50">
    <cfRule type="expression" priority="45" dxfId="351">
      <formula>PTG_CSBH04!#REF!=1</formula>
    </cfRule>
  </conditionalFormatting>
  <conditionalFormatting sqref="X50">
    <cfRule type="expression" priority="42" dxfId="351">
      <formula>PTG_CSBH04!#REF!=1</formula>
    </cfRule>
  </conditionalFormatting>
  <conditionalFormatting sqref="AB55">
    <cfRule type="expression" priority="38" dxfId="351">
      <formula>PTG_CSBH04!#REF!=1</formula>
    </cfRule>
  </conditionalFormatting>
  <conditionalFormatting sqref="AA55">
    <cfRule type="expression" priority="39" dxfId="351">
      <formula>PTG_CSBH04!#REF!=1</formula>
    </cfRule>
  </conditionalFormatting>
  <conditionalFormatting sqref="X55:Z55">
    <cfRule type="expression" priority="41" dxfId="351">
      <formula>PTG_CSBH04!#REF!=1</formula>
    </cfRule>
  </conditionalFormatting>
  <conditionalFormatting sqref="AC55">
    <cfRule type="expression" priority="40" dxfId="351">
      <formula>PTG_CSBH04!#REF!=1</formula>
    </cfRule>
  </conditionalFormatting>
  <conditionalFormatting sqref="N61">
    <cfRule type="expression" priority="37" dxfId="351">
      <formula>PTG_CSBH04!#REF!=1</formula>
    </cfRule>
  </conditionalFormatting>
  <conditionalFormatting sqref="Z50">
    <cfRule type="expression" priority="36" dxfId="351">
      <formula>PTG_CSBH04!#REF!=1</formula>
    </cfRule>
  </conditionalFormatting>
  <conditionalFormatting sqref="M61">
    <cfRule type="expression" priority="34" dxfId="351">
      <formula>PTG_CSBH04!#REF!=1</formula>
    </cfRule>
  </conditionalFormatting>
  <conditionalFormatting sqref="AB50">
    <cfRule type="expression" priority="32" dxfId="351">
      <formula>PTG_CSBH04!#REF!=1</formula>
    </cfRule>
  </conditionalFormatting>
  <conditionalFormatting sqref="AB47">
    <cfRule type="expression" priority="28" dxfId="351">
      <formula>PTG_CSBH04!#REF!=1</formula>
    </cfRule>
  </conditionalFormatting>
  <conditionalFormatting sqref="AA47">
    <cfRule type="expression" priority="29" dxfId="351">
      <formula>PTG_CSBH04!#REF!=1</formula>
    </cfRule>
  </conditionalFormatting>
  <conditionalFormatting sqref="Y47:Z47">
    <cfRule type="expression" priority="31" dxfId="351">
      <formula>PTG_CSBH04!#REF!=1</formula>
    </cfRule>
  </conditionalFormatting>
  <conditionalFormatting sqref="AC47">
    <cfRule type="expression" priority="30" dxfId="351">
      <formula>PTG_CSBH04!#REF!=1</formula>
    </cfRule>
  </conditionalFormatting>
  <conditionalFormatting sqref="X47">
    <cfRule type="expression" priority="27" dxfId="351">
      <formula>PTG_CSBH04!#REF!=1</formula>
    </cfRule>
  </conditionalFormatting>
  <conditionalFormatting sqref="AA51">
    <cfRule type="expression" priority="24" dxfId="351">
      <formula>PTG_CSBH04!#REF!=1</formula>
    </cfRule>
  </conditionalFormatting>
  <conditionalFormatting sqref="Y51">
    <cfRule type="expression" priority="26" dxfId="351">
      <formula>PTG_CSBH04!#REF!=1</formula>
    </cfRule>
  </conditionalFormatting>
  <conditionalFormatting sqref="AC51">
    <cfRule type="expression" priority="25" dxfId="351">
      <formula>PTG_CSBH04!#REF!=1</formula>
    </cfRule>
  </conditionalFormatting>
  <conditionalFormatting sqref="Z51">
    <cfRule type="expression" priority="23" dxfId="351">
      <formula>PTG_CSBH04!#REF!=1</formula>
    </cfRule>
  </conditionalFormatting>
  <conditionalFormatting sqref="AB51">
    <cfRule type="expression" priority="22" dxfId="351">
      <formula>PTG_CSBH04!#REF!=1</formula>
    </cfRule>
  </conditionalFormatting>
  <conditionalFormatting sqref="X51">
    <cfRule type="expression" priority="21" dxfId="351">
      <formula>PTG_CSBH04!#REF!=1</formula>
    </cfRule>
  </conditionalFormatting>
  <conditionalFormatting sqref="AB46">
    <cfRule type="expression" priority="19" dxfId="351">
      <formula>PTG_CSBH04!#REF!=1</formula>
    </cfRule>
  </conditionalFormatting>
  <conditionalFormatting sqref="Z46:AA46">
    <cfRule type="expression" priority="20" dxfId="351">
      <formula>PTG_CSBH04!#REF!=1</formula>
    </cfRule>
  </conditionalFormatting>
  <conditionalFormatting sqref="Z46">
    <cfRule type="expression" priority="18" dxfId="351">
      <formula>PTG_CSBH04!#REF!=1</formula>
    </cfRule>
  </conditionalFormatting>
  <conditionalFormatting sqref="Y52">
    <cfRule type="expression" priority="17" dxfId="351">
      <formula>PTG_CSBH04!#REF!=1</formula>
    </cfRule>
  </conditionalFormatting>
  <conditionalFormatting sqref="Y52">
    <cfRule type="expression" priority="16" dxfId="351">
      <formula>PTG_CSBH04!#REF!=1</formula>
    </cfRule>
  </conditionalFormatting>
  <conditionalFormatting sqref="Y53">
    <cfRule type="expression" priority="15" dxfId="351">
      <formula>PTG_CSBH04!#REF!=1</formula>
    </cfRule>
  </conditionalFormatting>
  <conditionalFormatting sqref="Y53">
    <cfRule type="expression" priority="14" dxfId="351">
      <formula>PTG_CSBH04!#REF!=1</formula>
    </cfRule>
  </conditionalFormatting>
  <conditionalFormatting sqref="P98:P109">
    <cfRule type="expression" priority="12" dxfId="351">
      <formula>PTG_CSBH04!#REF!=1</formula>
    </cfRule>
  </conditionalFormatting>
  <conditionalFormatting sqref="M98:N99 M100:O102 M103:N103 M104:O106 M107:N107 M108:O109">
    <cfRule type="expression" priority="13" dxfId="351">
      <formula>PTG_CSBH04!#REF!=1</formula>
    </cfRule>
  </conditionalFormatting>
  <conditionalFormatting sqref="Q99:Q101 R102 Q103:R109">
    <cfRule type="expression" priority="11" dxfId="351">
      <formula>PTG_CSBH04!#REF!=1</formula>
    </cfRule>
  </conditionalFormatting>
  <conditionalFormatting sqref="R98:R101">
    <cfRule type="expression" priority="10" dxfId="351">
      <formula>PTG_CSBH04!#REF!=1</formula>
    </cfRule>
  </conditionalFormatting>
  <conditionalFormatting sqref="O98">
    <cfRule type="expression" priority="9" dxfId="351">
      <formula>PTG_CSBH04!#REF!=1</formula>
    </cfRule>
  </conditionalFormatting>
  <conditionalFormatting sqref="Q102">
    <cfRule type="expression" priority="7" dxfId="351">
      <formula>PTG_CSBH04!#REF!=1</formula>
    </cfRule>
  </conditionalFormatting>
  <conditionalFormatting sqref="Q98">
    <cfRule type="expression" priority="8" dxfId="351">
      <formula>PTG_CSBH04!#REF!=1</formula>
    </cfRule>
  </conditionalFormatting>
  <conditionalFormatting sqref="U80:X80">
    <cfRule type="expression" priority="6" dxfId="351">
      <formula>PTG_CSBH04!#REF!=1</formula>
    </cfRule>
  </conditionalFormatting>
  <conditionalFormatting sqref="U81:X81">
    <cfRule type="expression" priority="5" dxfId="351">
      <formula>PTG_CSBH04!#REF!=1</formula>
    </cfRule>
  </conditionalFormatting>
  <conditionalFormatting sqref="Q80">
    <cfRule type="expression" priority="4" dxfId="351">
      <formula>PTG_CSBH04!#REF!=1</formula>
    </cfRule>
  </conditionalFormatting>
  <conditionalFormatting sqref="O99">
    <cfRule type="expression" priority="3" dxfId="351">
      <formula>PTG_CSBH04!#REF!=1</formula>
    </cfRule>
  </conditionalFormatting>
  <conditionalFormatting sqref="O103">
    <cfRule type="expression" priority="2" dxfId="351">
      <formula>PTG_CSBH04!#REF!=1</formula>
    </cfRule>
  </conditionalFormatting>
  <conditionalFormatting sqref="O107">
    <cfRule type="expression" priority="1" dxfId="351">
      <formula>PTG_CSBH04!#REF!=1</formula>
    </cfRule>
  </conditionalFormatting>
  <dataValidations count="11">
    <dataValidation type="list" allowBlank="1" showInputMessage="1" showErrorMessage="1" sqref="IV1:JC2 SR1:SY2 ACN1:ACU2 AMJ1:AMQ2 AWF1:AWM2 BGB1:BGI2 BPX1:BQE2 BZT1:CAA2 CJP1:CJW2 CTL1:CTS2 DDH1:DDO2 DND1:DNK2 DWZ1:DXG2 EGV1:EHC2 EQR1:EQY2 FAN1:FAU2 FKJ1:FKQ2 FUF1:FUM2 GEB1:GEI2 GNX1:GOE2 GXT1:GYA2 HHP1:HHW2 HRL1:HRS2 IBH1:IBO2 ILD1:ILK2 IUZ1:IVG2 JEV1:JFC2 JOR1:JOY2 JYN1:JYU2 KIJ1:KIQ2 KSF1:KSM2 LCB1:LCI2 LLX1:LME2 LVT1:LWA2 MFP1:MFW2 MPL1:MPS2 MZH1:MZO2 NJD1:NJK2 NSZ1:NTG2 OCV1:ODC2 OMR1:OMY2 OWN1:OWU2 PGJ1:PGQ2 PQF1:PQM2 QAB1:QAI2 QJX1:QKE2 QTT1:QUA2 RDP1:RDW2 RNL1:RNS2 RXH1:RXO2 SHD1:SHK2 SQZ1:SRG2 TAV1:TBC2 TKR1:TKY2 TUN1:TUU2 UEJ1:UEQ2 UOF1:UOM2 UYB1:UYI2 VHX1:VIE2 VRT1:VSA2 WBP1:WBW2 WLL1:WLS2 WVH1:WVO2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B65504:E65504 A65507 F65512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B131040:E131040 A131043 F131048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B196576:E196576 A196579 F196584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B262112:E262112 A262115 F262120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B327648:E327648 A327651 F327656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B393184:E393184 A393187 F393192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B458720:E458720 A458723 F458728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B524256:E524256 A524259 F524264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B589792:E589792 A589795 F589800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B655328:E655328 A655331 F655336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B720864:E720864 A720867 F720872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B786400:E786400 A786403 F786408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B851936:E851936 A851939 F851944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B917472:E917472 A917475 F917480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formula1>$P$3:$P$7</formula1>
    </dataValidation>
    <dataValidation type="list" allowBlank="1" showInputMessage="1" showErrorMessage="1" sqref="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WVH982999:WVO982999 B983008:E983008 A983011 F983016">
      <formula1>$P$3:$P$7</formula1>
    </dataValidation>
    <dataValidation type="list" allowBlank="1" showInputMessage="1" showErrorMessage="1" sqref="F8">
      <formula1>$M$8:$M$22</formula1>
    </dataValidation>
    <dataValidation type="list" allowBlank="1" showInputMessage="1" showErrorMessage="1" sqref="F10">
      <formula1>$I$6:$I$9</formula1>
    </dataValidation>
    <dataValidation type="list" allowBlank="1" showInputMessage="1" showErrorMessage="1" sqref="F21">
      <formula1>$I$10:$I$11</formula1>
    </dataValidation>
    <dataValidation type="list" allowBlank="1" showInputMessage="1" showErrorMessage="1" sqref="F9">
      <formula1>"Cá nhân, Tổ chức"</formula1>
    </dataValidation>
    <dataValidation allowBlank="1" showInputMessage="1" showErrorMessage="1" sqref="JD65525:JD65562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WVP983029:WVP983066"/>
    <dataValidation allowBlank="1" showInputMessage="1" showErrorMessage="1" prompt="Số tiền" sqref="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WVS983024:WVS983025"/>
    <dataValidation allowBlank="1" showInputMessage="1" showErrorMessage="1" prompt="Ngày cần kiểm tra" sqref="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WVT983024"/>
    <dataValidation allowBlank="1" showInputMessage="1" showErrorMessage="1" promptTitle="Ô dữ liệu" prompt="CẤM XÓA" sqref="JF65525:JF65563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WVR983029:WVR983067"/>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WVT983025"/>
  </dataValidations>
  <printOptions horizontalCentered="1"/>
  <pageMargins left="0.31496062992126" right="0.15748031496063" top="0.393700787401575" bottom="0.78740157480315" header="0.15748031496063" footer="0.31496062992126"/>
  <pageSetup orientation="portrait" paperSize="9" scale="70" r:id="rId2"/>
  <headerFooter>
    <oddFooter>&amp;C&amp;G</oddFooter>
  </headerFooter>
  <legacyDrawingHF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16ef653-cf16-4b9b-aeee-c696fdc72897}">
  <sheetPr codeName="">
    <tabColor rgb="FFFFFF00"/>
  </sheetPr>
  <dimension ref="A1:AM116"/>
  <sheetViews>
    <sheetView showGridLines="0" zoomScale="70" zoomScaleNormal="70" workbookViewId="0" topLeftCell="A19">
      <selection pane="topLeft" activeCell="B50" sqref="B50:C50"/>
    </sheetView>
  </sheetViews>
  <sheetFormatPr defaultColWidth="9.14285714285714" defaultRowHeight="13.9"/>
  <cols>
    <col min="1" max="1" width="6" style="114" customWidth="1"/>
    <col min="2" max="2" width="24.5714285714286" style="114" customWidth="1"/>
    <col min="3" max="3" width="34.7142857142857" style="114" customWidth="1"/>
    <col min="4" max="4" width="10.8571428571429" style="114" customWidth="1"/>
    <col min="5" max="5" width="19" style="114" customWidth="1"/>
    <col min="6" max="7" width="21.2857142857143" style="114" customWidth="1"/>
    <col min="8" max="8" width="18.7142857142857" style="114" customWidth="1"/>
    <col min="9" max="9" width="16.7142857142857" style="114" customWidth="1"/>
    <col min="10" max="10" width="29.4285714285714" style="114" customWidth="1"/>
    <col min="11" max="11" width="12.4285714285714" style="114" customWidth="1"/>
    <col min="12" max="12" width="17.7142857142857" style="114" customWidth="1"/>
    <col min="13" max="13" width="26.7142857142857" style="116" customWidth="1"/>
    <col min="14" max="14" width="17" style="117" customWidth="1"/>
    <col min="15" max="15" width="15.5714285714286" style="114" customWidth="1"/>
    <col min="16" max="16" width="16.4285714285714" style="114" customWidth="1"/>
    <col min="17" max="17" width="19.4285714285714" style="114" customWidth="1"/>
    <col min="18" max="18" width="15.2857142857143" style="182" customWidth="1"/>
    <col min="19" max="19" width="16.2857142857143" style="114" customWidth="1"/>
    <col min="20" max="20" width="23.2857142857143" style="114" customWidth="1"/>
    <col min="21" max="21" width="17.8571428571429" style="114" customWidth="1"/>
    <col min="22" max="22" width="17.2857142857143" style="114" customWidth="1"/>
    <col min="23" max="23" width="19" style="114" customWidth="1"/>
    <col min="24" max="24" width="16.5714285714286" style="114" customWidth="1"/>
    <col min="25" max="25" width="20.7142857142857" style="114" customWidth="1"/>
    <col min="26" max="255" width="8.71428571428571" style="114"/>
    <col min="256" max="256" width="9.85714285714286" style="114" customWidth="1"/>
    <col min="257" max="257" width="16" style="114" customWidth="1"/>
    <col min="258" max="258" width="17.5714285714286" style="114" customWidth="1"/>
    <col min="259" max="259" width="16.2857142857143" style="114" customWidth="1"/>
    <col min="260" max="260" width="6.28571428571429" style="114" customWidth="1"/>
    <col min="261" max="261" width="17.2857142857143" style="114" customWidth="1"/>
    <col min="262" max="262" width="15.8571428571429" style="114" customWidth="1"/>
    <col min="263" max="263" width="13.2857142857143" style="114" customWidth="1"/>
    <col min="264" max="264" width="6.28571428571429" style="114" customWidth="1"/>
    <col min="265" max="265" width="8.28571428571429" style="114" customWidth="1"/>
    <col min="266" max="266" width="17" style="114" customWidth="1"/>
    <col min="267" max="267" width="16.5714285714286" style="114" customWidth="1"/>
    <col min="268" max="268" width="15.5714285714286" style="114" customWidth="1"/>
    <col min="269" max="269" width="17" style="114" customWidth="1"/>
    <col min="270" max="270" width="16.5714285714286" style="114" customWidth="1"/>
    <col min="271" max="271" width="15.5714285714286" style="114" customWidth="1"/>
    <col min="272" max="272" width="0" style="114" hidden="1" customWidth="1"/>
    <col min="273" max="276" width="8" style="114" customWidth="1"/>
    <col min="277" max="511" width="8.71428571428571" style="114"/>
    <col min="512" max="512" width="9.85714285714286" style="114" customWidth="1"/>
    <col min="513" max="513" width="16" style="114" customWidth="1"/>
    <col min="514" max="514" width="17.5714285714286" style="114" customWidth="1"/>
    <col min="515" max="515" width="16.2857142857143" style="114" customWidth="1"/>
    <col min="516" max="516" width="6.28571428571429" style="114" customWidth="1"/>
    <col min="517" max="517" width="17.2857142857143" style="114" customWidth="1"/>
    <col min="518" max="518" width="15.8571428571429" style="114" customWidth="1"/>
    <col min="519" max="519" width="13.2857142857143" style="114" customWidth="1"/>
    <col min="520" max="520" width="6.28571428571429" style="114" customWidth="1"/>
    <col min="521" max="521" width="8.28571428571429" style="114" customWidth="1"/>
    <col min="522" max="522" width="17" style="114" customWidth="1"/>
    <col min="523" max="523" width="16.5714285714286" style="114" customWidth="1"/>
    <col min="524" max="524" width="15.5714285714286" style="114" customWidth="1"/>
    <col min="525" max="525" width="17" style="114" customWidth="1"/>
    <col min="526" max="526" width="16.5714285714286" style="114" customWidth="1"/>
    <col min="527" max="527" width="15.5714285714286" style="114" customWidth="1"/>
    <col min="528" max="528" width="0" style="114" hidden="1" customWidth="1"/>
    <col min="529" max="532" width="8" style="114" customWidth="1"/>
    <col min="533" max="767" width="8.71428571428571" style="114"/>
    <col min="768" max="768" width="9.85714285714286" style="114" customWidth="1"/>
    <col min="769" max="769" width="16" style="114" customWidth="1"/>
    <col min="770" max="770" width="17.5714285714286" style="114" customWidth="1"/>
    <col min="771" max="771" width="16.2857142857143" style="114" customWidth="1"/>
    <col min="772" max="772" width="6.28571428571429" style="114" customWidth="1"/>
    <col min="773" max="773" width="17.2857142857143" style="114" customWidth="1"/>
    <col min="774" max="774" width="15.8571428571429" style="114" customWidth="1"/>
    <col min="775" max="775" width="13.2857142857143" style="114" customWidth="1"/>
    <col min="776" max="776" width="6.28571428571429" style="114" customWidth="1"/>
    <col min="777" max="777" width="8.28571428571429" style="114" customWidth="1"/>
    <col min="778" max="778" width="17" style="114" customWidth="1"/>
    <col min="779" max="779" width="16.5714285714286" style="114" customWidth="1"/>
    <col min="780" max="780" width="15.5714285714286" style="114" customWidth="1"/>
    <col min="781" max="781" width="17" style="114" customWidth="1"/>
    <col min="782" max="782" width="16.5714285714286" style="114" customWidth="1"/>
    <col min="783" max="783" width="15.5714285714286" style="114" customWidth="1"/>
    <col min="784" max="784" width="0" style="114" hidden="1" customWidth="1"/>
    <col min="785" max="788" width="8" style="114" customWidth="1"/>
    <col min="789" max="1023" width="8.71428571428571" style="114"/>
    <col min="1024" max="1024" width="9.85714285714286" style="114" customWidth="1"/>
    <col min="1025" max="1025" width="16" style="114" customWidth="1"/>
    <col min="1026" max="1026" width="17.5714285714286" style="114" customWidth="1"/>
    <col min="1027" max="1027" width="16.2857142857143" style="114" customWidth="1"/>
    <col min="1028" max="1028" width="6.28571428571429" style="114" customWidth="1"/>
    <col min="1029" max="1029" width="17.2857142857143" style="114" customWidth="1"/>
    <col min="1030" max="1030" width="15.8571428571429" style="114" customWidth="1"/>
    <col min="1031" max="1031" width="13.2857142857143" style="114" customWidth="1"/>
    <col min="1032" max="1032" width="6.28571428571429" style="114" customWidth="1"/>
    <col min="1033" max="1033" width="8.28571428571429" style="114" customWidth="1"/>
    <col min="1034" max="1034" width="17" style="114" customWidth="1"/>
    <col min="1035" max="1035" width="16.5714285714286" style="114" customWidth="1"/>
    <col min="1036" max="1036" width="15.5714285714286" style="114" customWidth="1"/>
    <col min="1037" max="1037" width="17" style="114" customWidth="1"/>
    <col min="1038" max="1038" width="16.5714285714286" style="114" customWidth="1"/>
    <col min="1039" max="1039" width="15.5714285714286" style="114" customWidth="1"/>
    <col min="1040" max="1040" width="0" style="114" hidden="1" customWidth="1"/>
    <col min="1041" max="1044" width="8" style="114" customWidth="1"/>
    <col min="1045" max="1279" width="8.71428571428571" style="114"/>
    <col min="1280" max="1280" width="9.85714285714286" style="114" customWidth="1"/>
    <col min="1281" max="1281" width="16" style="114" customWidth="1"/>
    <col min="1282" max="1282" width="17.5714285714286" style="114" customWidth="1"/>
    <col min="1283" max="1283" width="16.2857142857143" style="114" customWidth="1"/>
    <col min="1284" max="1284" width="6.28571428571429" style="114" customWidth="1"/>
    <col min="1285" max="1285" width="17.2857142857143" style="114" customWidth="1"/>
    <col min="1286" max="1286" width="15.8571428571429" style="114" customWidth="1"/>
    <col min="1287" max="1287" width="13.2857142857143" style="114" customWidth="1"/>
    <col min="1288" max="1288" width="6.28571428571429" style="114" customWidth="1"/>
    <col min="1289" max="1289" width="8.28571428571429" style="114" customWidth="1"/>
    <col min="1290" max="1290" width="17" style="114" customWidth="1"/>
    <col min="1291" max="1291" width="16.5714285714286" style="114" customWidth="1"/>
    <col min="1292" max="1292" width="15.5714285714286" style="114" customWidth="1"/>
    <col min="1293" max="1293" width="17" style="114" customWidth="1"/>
    <col min="1294" max="1294" width="16.5714285714286" style="114" customWidth="1"/>
    <col min="1295" max="1295" width="15.5714285714286" style="114" customWidth="1"/>
    <col min="1296" max="1296" width="0" style="114" hidden="1" customWidth="1"/>
    <col min="1297" max="1300" width="8" style="114" customWidth="1"/>
    <col min="1301" max="1535" width="8.71428571428571" style="114"/>
    <col min="1536" max="1536" width="9.85714285714286" style="114" customWidth="1"/>
    <col min="1537" max="1537" width="16" style="114" customWidth="1"/>
    <col min="1538" max="1538" width="17.5714285714286" style="114" customWidth="1"/>
    <col min="1539" max="1539" width="16.2857142857143" style="114" customWidth="1"/>
    <col min="1540" max="1540" width="6.28571428571429" style="114" customWidth="1"/>
    <col min="1541" max="1541" width="17.2857142857143" style="114" customWidth="1"/>
    <col min="1542" max="1542" width="15.8571428571429" style="114" customWidth="1"/>
    <col min="1543" max="1543" width="13.2857142857143" style="114" customWidth="1"/>
    <col min="1544" max="1544" width="6.28571428571429" style="114" customWidth="1"/>
    <col min="1545" max="1545" width="8.28571428571429" style="114" customWidth="1"/>
    <col min="1546" max="1546" width="17" style="114" customWidth="1"/>
    <col min="1547" max="1547" width="16.5714285714286" style="114" customWidth="1"/>
    <col min="1548" max="1548" width="15.5714285714286" style="114" customWidth="1"/>
    <col min="1549" max="1549" width="17" style="114" customWidth="1"/>
    <col min="1550" max="1550" width="16.5714285714286" style="114" customWidth="1"/>
    <col min="1551" max="1551" width="15.5714285714286" style="114" customWidth="1"/>
    <col min="1552" max="1552" width="0" style="114" hidden="1" customWidth="1"/>
    <col min="1553" max="1556" width="8" style="114" customWidth="1"/>
    <col min="1557" max="1791" width="8.71428571428571" style="114"/>
    <col min="1792" max="1792" width="9.85714285714286" style="114" customWidth="1"/>
    <col min="1793" max="1793" width="16" style="114" customWidth="1"/>
    <col min="1794" max="1794" width="17.5714285714286" style="114" customWidth="1"/>
    <col min="1795" max="1795" width="16.2857142857143" style="114" customWidth="1"/>
    <col min="1796" max="1796" width="6.28571428571429" style="114" customWidth="1"/>
    <col min="1797" max="1797" width="17.2857142857143" style="114" customWidth="1"/>
    <col min="1798" max="1798" width="15.8571428571429" style="114" customWidth="1"/>
    <col min="1799" max="1799" width="13.2857142857143" style="114" customWidth="1"/>
    <col min="1800" max="1800" width="6.28571428571429" style="114" customWidth="1"/>
    <col min="1801" max="1801" width="8.28571428571429" style="114" customWidth="1"/>
    <col min="1802" max="1802" width="17" style="114" customWidth="1"/>
    <col min="1803" max="1803" width="16.5714285714286" style="114" customWidth="1"/>
    <col min="1804" max="1804" width="15.5714285714286" style="114" customWidth="1"/>
    <col min="1805" max="1805" width="17" style="114" customWidth="1"/>
    <col min="1806" max="1806" width="16.5714285714286" style="114" customWidth="1"/>
    <col min="1807" max="1807" width="15.5714285714286" style="114" customWidth="1"/>
    <col min="1808" max="1808" width="0" style="114" hidden="1" customWidth="1"/>
    <col min="1809" max="1812" width="8" style="114" customWidth="1"/>
    <col min="1813" max="2047" width="8.71428571428571" style="114"/>
    <col min="2048" max="2048" width="9.85714285714286" style="114" customWidth="1"/>
    <col min="2049" max="2049" width="16" style="114" customWidth="1"/>
    <col min="2050" max="2050" width="17.5714285714286" style="114" customWidth="1"/>
    <col min="2051" max="2051" width="16.2857142857143" style="114" customWidth="1"/>
    <col min="2052" max="2052" width="6.28571428571429" style="114" customWidth="1"/>
    <col min="2053" max="2053" width="17.2857142857143" style="114" customWidth="1"/>
    <col min="2054" max="2054" width="15.8571428571429" style="114" customWidth="1"/>
    <col min="2055" max="2055" width="13.2857142857143" style="114" customWidth="1"/>
    <col min="2056" max="2056" width="6.28571428571429" style="114" customWidth="1"/>
    <col min="2057" max="2057" width="8.28571428571429" style="114" customWidth="1"/>
    <col min="2058" max="2058" width="17" style="114" customWidth="1"/>
    <col min="2059" max="2059" width="16.5714285714286" style="114" customWidth="1"/>
    <col min="2060" max="2060" width="15.5714285714286" style="114" customWidth="1"/>
    <col min="2061" max="2061" width="17" style="114" customWidth="1"/>
    <col min="2062" max="2062" width="16.5714285714286" style="114" customWidth="1"/>
    <col min="2063" max="2063" width="15.5714285714286" style="114" customWidth="1"/>
    <col min="2064" max="2064" width="0" style="114" hidden="1" customWidth="1"/>
    <col min="2065" max="2068" width="8" style="114" customWidth="1"/>
    <col min="2069" max="2303" width="8.71428571428571" style="114"/>
    <col min="2304" max="2304" width="9.85714285714286" style="114" customWidth="1"/>
    <col min="2305" max="2305" width="16" style="114" customWidth="1"/>
    <col min="2306" max="2306" width="17.5714285714286" style="114" customWidth="1"/>
    <col min="2307" max="2307" width="16.2857142857143" style="114" customWidth="1"/>
    <col min="2308" max="2308" width="6.28571428571429" style="114" customWidth="1"/>
    <col min="2309" max="2309" width="17.2857142857143" style="114" customWidth="1"/>
    <col min="2310" max="2310" width="15.8571428571429" style="114" customWidth="1"/>
    <col min="2311" max="2311" width="13.2857142857143" style="114" customWidth="1"/>
    <col min="2312" max="2312" width="6.28571428571429" style="114" customWidth="1"/>
    <col min="2313" max="2313" width="8.28571428571429" style="114" customWidth="1"/>
    <col min="2314" max="2314" width="17" style="114" customWidth="1"/>
    <col min="2315" max="2315" width="16.5714285714286" style="114" customWidth="1"/>
    <col min="2316" max="2316" width="15.5714285714286" style="114" customWidth="1"/>
    <col min="2317" max="2317" width="17" style="114" customWidth="1"/>
    <col min="2318" max="2318" width="16.5714285714286" style="114" customWidth="1"/>
    <col min="2319" max="2319" width="15.5714285714286" style="114" customWidth="1"/>
    <col min="2320" max="2320" width="0" style="114" hidden="1" customWidth="1"/>
    <col min="2321" max="2324" width="8" style="114" customWidth="1"/>
    <col min="2325" max="2559" width="8.71428571428571" style="114"/>
    <col min="2560" max="2560" width="9.85714285714286" style="114" customWidth="1"/>
    <col min="2561" max="2561" width="16" style="114" customWidth="1"/>
    <col min="2562" max="2562" width="17.5714285714286" style="114" customWidth="1"/>
    <col min="2563" max="2563" width="16.2857142857143" style="114" customWidth="1"/>
    <col min="2564" max="2564" width="6.28571428571429" style="114" customWidth="1"/>
    <col min="2565" max="2565" width="17.2857142857143" style="114" customWidth="1"/>
    <col min="2566" max="2566" width="15.8571428571429" style="114" customWidth="1"/>
    <col min="2567" max="2567" width="13.2857142857143" style="114" customWidth="1"/>
    <col min="2568" max="2568" width="6.28571428571429" style="114" customWidth="1"/>
    <col min="2569" max="2569" width="8.28571428571429" style="114" customWidth="1"/>
    <col min="2570" max="2570" width="17" style="114" customWidth="1"/>
    <col min="2571" max="2571" width="16.5714285714286" style="114" customWidth="1"/>
    <col min="2572" max="2572" width="15.5714285714286" style="114" customWidth="1"/>
    <col min="2573" max="2573" width="17" style="114" customWidth="1"/>
    <col min="2574" max="2574" width="16.5714285714286" style="114" customWidth="1"/>
    <col min="2575" max="2575" width="15.5714285714286" style="114" customWidth="1"/>
    <col min="2576" max="2576" width="0" style="114" hidden="1" customWidth="1"/>
    <col min="2577" max="2580" width="8" style="114" customWidth="1"/>
    <col min="2581" max="2815" width="8.71428571428571" style="114"/>
    <col min="2816" max="2816" width="9.85714285714286" style="114" customWidth="1"/>
    <col min="2817" max="2817" width="16" style="114" customWidth="1"/>
    <col min="2818" max="2818" width="17.5714285714286" style="114" customWidth="1"/>
    <col min="2819" max="2819" width="16.2857142857143" style="114" customWidth="1"/>
    <col min="2820" max="2820" width="6.28571428571429" style="114" customWidth="1"/>
    <col min="2821" max="2821" width="17.2857142857143" style="114" customWidth="1"/>
    <col min="2822" max="2822" width="15.8571428571429" style="114" customWidth="1"/>
    <col min="2823" max="2823" width="13.2857142857143" style="114" customWidth="1"/>
    <col min="2824" max="2824" width="6.28571428571429" style="114" customWidth="1"/>
    <col min="2825" max="2825" width="8.28571428571429" style="114" customWidth="1"/>
    <col min="2826" max="2826" width="17" style="114" customWidth="1"/>
    <col min="2827" max="2827" width="16.5714285714286" style="114" customWidth="1"/>
    <col min="2828" max="2828" width="15.5714285714286" style="114" customWidth="1"/>
    <col min="2829" max="2829" width="17" style="114" customWidth="1"/>
    <col min="2830" max="2830" width="16.5714285714286" style="114" customWidth="1"/>
    <col min="2831" max="2831" width="15.5714285714286" style="114" customWidth="1"/>
    <col min="2832" max="2832" width="0" style="114" hidden="1" customWidth="1"/>
    <col min="2833" max="2836" width="8" style="114" customWidth="1"/>
    <col min="2837" max="3071" width="8.71428571428571" style="114"/>
    <col min="3072" max="3072" width="9.85714285714286" style="114" customWidth="1"/>
    <col min="3073" max="3073" width="16" style="114" customWidth="1"/>
    <col min="3074" max="3074" width="17.5714285714286" style="114" customWidth="1"/>
    <col min="3075" max="3075" width="16.2857142857143" style="114" customWidth="1"/>
    <col min="3076" max="3076" width="6.28571428571429" style="114" customWidth="1"/>
    <col min="3077" max="3077" width="17.2857142857143" style="114" customWidth="1"/>
    <col min="3078" max="3078" width="15.8571428571429" style="114" customWidth="1"/>
    <col min="3079" max="3079" width="13.2857142857143" style="114" customWidth="1"/>
    <col min="3080" max="3080" width="6.28571428571429" style="114" customWidth="1"/>
    <col min="3081" max="3081" width="8.28571428571429" style="114" customWidth="1"/>
    <col min="3082" max="3082" width="17" style="114" customWidth="1"/>
    <col min="3083" max="3083" width="16.5714285714286" style="114" customWidth="1"/>
    <col min="3084" max="3084" width="15.5714285714286" style="114" customWidth="1"/>
    <col min="3085" max="3085" width="17" style="114" customWidth="1"/>
    <col min="3086" max="3086" width="16.5714285714286" style="114" customWidth="1"/>
    <col min="3087" max="3087" width="15.5714285714286" style="114" customWidth="1"/>
    <col min="3088" max="3088" width="0" style="114" hidden="1" customWidth="1"/>
    <col min="3089" max="3092" width="8" style="114" customWidth="1"/>
    <col min="3093" max="3327" width="8.71428571428571" style="114"/>
    <col min="3328" max="3328" width="9.85714285714286" style="114" customWidth="1"/>
    <col min="3329" max="3329" width="16" style="114" customWidth="1"/>
    <col min="3330" max="3330" width="17.5714285714286" style="114" customWidth="1"/>
    <col min="3331" max="3331" width="16.2857142857143" style="114" customWidth="1"/>
    <col min="3332" max="3332" width="6.28571428571429" style="114" customWidth="1"/>
    <col min="3333" max="3333" width="17.2857142857143" style="114" customWidth="1"/>
    <col min="3334" max="3334" width="15.8571428571429" style="114" customWidth="1"/>
    <col min="3335" max="3335" width="13.2857142857143" style="114" customWidth="1"/>
    <col min="3336" max="3336" width="6.28571428571429" style="114" customWidth="1"/>
    <col min="3337" max="3337" width="8.28571428571429" style="114" customWidth="1"/>
    <col min="3338" max="3338" width="17" style="114" customWidth="1"/>
    <col min="3339" max="3339" width="16.5714285714286" style="114" customWidth="1"/>
    <col min="3340" max="3340" width="15.5714285714286" style="114" customWidth="1"/>
    <col min="3341" max="3341" width="17" style="114" customWidth="1"/>
    <col min="3342" max="3342" width="16.5714285714286" style="114" customWidth="1"/>
    <col min="3343" max="3343" width="15.5714285714286" style="114" customWidth="1"/>
    <col min="3344" max="3344" width="0" style="114" hidden="1" customWidth="1"/>
    <col min="3345" max="3348" width="8" style="114" customWidth="1"/>
    <col min="3349" max="3583" width="8.71428571428571" style="114"/>
    <col min="3584" max="3584" width="9.85714285714286" style="114" customWidth="1"/>
    <col min="3585" max="3585" width="16" style="114" customWidth="1"/>
    <col min="3586" max="3586" width="17.5714285714286" style="114" customWidth="1"/>
    <col min="3587" max="3587" width="16.2857142857143" style="114" customWidth="1"/>
    <col min="3588" max="3588" width="6.28571428571429" style="114" customWidth="1"/>
    <col min="3589" max="3589" width="17.2857142857143" style="114" customWidth="1"/>
    <col min="3590" max="3590" width="15.8571428571429" style="114" customWidth="1"/>
    <col min="3591" max="3591" width="13.2857142857143" style="114" customWidth="1"/>
    <col min="3592" max="3592" width="6.28571428571429" style="114" customWidth="1"/>
    <col min="3593" max="3593" width="8.28571428571429" style="114" customWidth="1"/>
    <col min="3594" max="3594" width="17" style="114" customWidth="1"/>
    <col min="3595" max="3595" width="16.5714285714286" style="114" customWidth="1"/>
    <col min="3596" max="3596" width="15.5714285714286" style="114" customWidth="1"/>
    <col min="3597" max="3597" width="17" style="114" customWidth="1"/>
    <col min="3598" max="3598" width="16.5714285714286" style="114" customWidth="1"/>
    <col min="3599" max="3599" width="15.5714285714286" style="114" customWidth="1"/>
    <col min="3600" max="3600" width="0" style="114" hidden="1" customWidth="1"/>
    <col min="3601" max="3604" width="8" style="114" customWidth="1"/>
    <col min="3605" max="3839" width="8.71428571428571" style="114"/>
    <col min="3840" max="3840" width="9.85714285714286" style="114" customWidth="1"/>
    <col min="3841" max="3841" width="16" style="114" customWidth="1"/>
    <col min="3842" max="3842" width="17.5714285714286" style="114" customWidth="1"/>
    <col min="3843" max="3843" width="16.2857142857143" style="114" customWidth="1"/>
    <col min="3844" max="3844" width="6.28571428571429" style="114" customWidth="1"/>
    <col min="3845" max="3845" width="17.2857142857143" style="114" customWidth="1"/>
    <col min="3846" max="3846" width="15.8571428571429" style="114" customWidth="1"/>
    <col min="3847" max="3847" width="13.2857142857143" style="114" customWidth="1"/>
    <col min="3848" max="3848" width="6.28571428571429" style="114" customWidth="1"/>
    <col min="3849" max="3849" width="8.28571428571429" style="114" customWidth="1"/>
    <col min="3850" max="3850" width="17" style="114" customWidth="1"/>
    <col min="3851" max="3851" width="16.5714285714286" style="114" customWidth="1"/>
    <col min="3852" max="3852" width="15.5714285714286" style="114" customWidth="1"/>
    <col min="3853" max="3853" width="17" style="114" customWidth="1"/>
    <col min="3854" max="3854" width="16.5714285714286" style="114" customWidth="1"/>
    <col min="3855" max="3855" width="15.5714285714286" style="114" customWidth="1"/>
    <col min="3856" max="3856" width="0" style="114" hidden="1" customWidth="1"/>
    <col min="3857" max="3860" width="8" style="114" customWidth="1"/>
    <col min="3861" max="4095" width="8.71428571428571" style="114"/>
    <col min="4096" max="4096" width="9.85714285714286" style="114" customWidth="1"/>
    <col min="4097" max="4097" width="16" style="114" customWidth="1"/>
    <col min="4098" max="4098" width="17.5714285714286" style="114" customWidth="1"/>
    <col min="4099" max="4099" width="16.2857142857143" style="114" customWidth="1"/>
    <col min="4100" max="4100" width="6.28571428571429" style="114" customWidth="1"/>
    <col min="4101" max="4101" width="17.2857142857143" style="114" customWidth="1"/>
    <col min="4102" max="4102" width="15.8571428571429" style="114" customWidth="1"/>
    <col min="4103" max="4103" width="13.2857142857143" style="114" customWidth="1"/>
    <col min="4104" max="4104" width="6.28571428571429" style="114" customWidth="1"/>
    <col min="4105" max="4105" width="8.28571428571429" style="114" customWidth="1"/>
    <col min="4106" max="4106" width="17" style="114" customWidth="1"/>
    <col min="4107" max="4107" width="16.5714285714286" style="114" customWidth="1"/>
    <col min="4108" max="4108" width="15.5714285714286" style="114" customWidth="1"/>
    <col min="4109" max="4109" width="17" style="114" customWidth="1"/>
    <col min="4110" max="4110" width="16.5714285714286" style="114" customWidth="1"/>
    <col min="4111" max="4111" width="15.5714285714286" style="114" customWidth="1"/>
    <col min="4112" max="4112" width="0" style="114" hidden="1" customWidth="1"/>
    <col min="4113" max="4116" width="8" style="114" customWidth="1"/>
    <col min="4117" max="4351" width="8.71428571428571" style="114"/>
    <col min="4352" max="4352" width="9.85714285714286" style="114" customWidth="1"/>
    <col min="4353" max="4353" width="16" style="114" customWidth="1"/>
    <col min="4354" max="4354" width="17.5714285714286" style="114" customWidth="1"/>
    <col min="4355" max="4355" width="16.2857142857143" style="114" customWidth="1"/>
    <col min="4356" max="4356" width="6.28571428571429" style="114" customWidth="1"/>
    <col min="4357" max="4357" width="17.2857142857143" style="114" customWidth="1"/>
    <col min="4358" max="4358" width="15.8571428571429" style="114" customWidth="1"/>
    <col min="4359" max="4359" width="13.2857142857143" style="114" customWidth="1"/>
    <col min="4360" max="4360" width="6.28571428571429" style="114" customWidth="1"/>
    <col min="4361" max="4361" width="8.28571428571429" style="114" customWidth="1"/>
    <col min="4362" max="4362" width="17" style="114" customWidth="1"/>
    <col min="4363" max="4363" width="16.5714285714286" style="114" customWidth="1"/>
    <col min="4364" max="4364" width="15.5714285714286" style="114" customWidth="1"/>
    <col min="4365" max="4365" width="17" style="114" customWidth="1"/>
    <col min="4366" max="4366" width="16.5714285714286" style="114" customWidth="1"/>
    <col min="4367" max="4367" width="15.5714285714286" style="114" customWidth="1"/>
    <col min="4368" max="4368" width="0" style="114" hidden="1" customWidth="1"/>
    <col min="4369" max="4372" width="8" style="114" customWidth="1"/>
    <col min="4373" max="4607" width="8.71428571428571" style="114"/>
    <col min="4608" max="4608" width="9.85714285714286" style="114" customWidth="1"/>
    <col min="4609" max="4609" width="16" style="114" customWidth="1"/>
    <col min="4610" max="4610" width="17.5714285714286" style="114" customWidth="1"/>
    <col min="4611" max="4611" width="16.2857142857143" style="114" customWidth="1"/>
    <col min="4612" max="4612" width="6.28571428571429" style="114" customWidth="1"/>
    <col min="4613" max="4613" width="17.2857142857143" style="114" customWidth="1"/>
    <col min="4614" max="4614" width="15.8571428571429" style="114" customWidth="1"/>
    <col min="4615" max="4615" width="13.2857142857143" style="114" customWidth="1"/>
    <col min="4616" max="4616" width="6.28571428571429" style="114" customWidth="1"/>
    <col min="4617" max="4617" width="8.28571428571429" style="114" customWidth="1"/>
    <col min="4618" max="4618" width="17" style="114" customWidth="1"/>
    <col min="4619" max="4619" width="16.5714285714286" style="114" customWidth="1"/>
    <col min="4620" max="4620" width="15.5714285714286" style="114" customWidth="1"/>
    <col min="4621" max="4621" width="17" style="114" customWidth="1"/>
    <col min="4622" max="4622" width="16.5714285714286" style="114" customWidth="1"/>
    <col min="4623" max="4623" width="15.5714285714286" style="114" customWidth="1"/>
    <col min="4624" max="4624" width="0" style="114" hidden="1" customWidth="1"/>
    <col min="4625" max="4628" width="8" style="114" customWidth="1"/>
    <col min="4629" max="4863" width="8.71428571428571" style="114"/>
    <col min="4864" max="4864" width="9.85714285714286" style="114" customWidth="1"/>
    <col min="4865" max="4865" width="16" style="114" customWidth="1"/>
    <col min="4866" max="4866" width="17.5714285714286" style="114" customWidth="1"/>
    <col min="4867" max="4867" width="16.2857142857143" style="114" customWidth="1"/>
    <col min="4868" max="4868" width="6.28571428571429" style="114" customWidth="1"/>
    <col min="4869" max="4869" width="17.2857142857143" style="114" customWidth="1"/>
    <col min="4870" max="4870" width="15.8571428571429" style="114" customWidth="1"/>
    <col min="4871" max="4871" width="13.2857142857143" style="114" customWidth="1"/>
    <col min="4872" max="4872" width="6.28571428571429" style="114" customWidth="1"/>
    <col min="4873" max="4873" width="8.28571428571429" style="114" customWidth="1"/>
    <col min="4874" max="4874" width="17" style="114" customWidth="1"/>
    <col min="4875" max="4875" width="16.5714285714286" style="114" customWidth="1"/>
    <col min="4876" max="4876" width="15.5714285714286" style="114" customWidth="1"/>
    <col min="4877" max="4877" width="17" style="114" customWidth="1"/>
    <col min="4878" max="4878" width="16.5714285714286" style="114" customWidth="1"/>
    <col min="4879" max="4879" width="15.5714285714286" style="114" customWidth="1"/>
    <col min="4880" max="4880" width="0" style="114" hidden="1" customWidth="1"/>
    <col min="4881" max="4884" width="8" style="114" customWidth="1"/>
    <col min="4885" max="5119" width="8.71428571428571" style="114"/>
    <col min="5120" max="5120" width="9.85714285714286" style="114" customWidth="1"/>
    <col min="5121" max="5121" width="16" style="114" customWidth="1"/>
    <col min="5122" max="5122" width="17.5714285714286" style="114" customWidth="1"/>
    <col min="5123" max="5123" width="16.2857142857143" style="114" customWidth="1"/>
    <col min="5124" max="5124" width="6.28571428571429" style="114" customWidth="1"/>
    <col min="5125" max="5125" width="17.2857142857143" style="114" customWidth="1"/>
    <col min="5126" max="5126" width="15.8571428571429" style="114" customWidth="1"/>
    <col min="5127" max="5127" width="13.2857142857143" style="114" customWidth="1"/>
    <col min="5128" max="5128" width="6.28571428571429" style="114" customWidth="1"/>
    <col min="5129" max="5129" width="8.28571428571429" style="114" customWidth="1"/>
    <col min="5130" max="5130" width="17" style="114" customWidth="1"/>
    <col min="5131" max="5131" width="16.5714285714286" style="114" customWidth="1"/>
    <col min="5132" max="5132" width="15.5714285714286" style="114" customWidth="1"/>
    <col min="5133" max="5133" width="17" style="114" customWidth="1"/>
    <col min="5134" max="5134" width="16.5714285714286" style="114" customWidth="1"/>
    <col min="5135" max="5135" width="15.5714285714286" style="114" customWidth="1"/>
    <col min="5136" max="5136" width="0" style="114" hidden="1" customWidth="1"/>
    <col min="5137" max="5140" width="8" style="114" customWidth="1"/>
    <col min="5141" max="5375" width="8.71428571428571" style="114"/>
    <col min="5376" max="5376" width="9.85714285714286" style="114" customWidth="1"/>
    <col min="5377" max="5377" width="16" style="114" customWidth="1"/>
    <col min="5378" max="5378" width="17.5714285714286" style="114" customWidth="1"/>
    <col min="5379" max="5379" width="16.2857142857143" style="114" customWidth="1"/>
    <col min="5380" max="5380" width="6.28571428571429" style="114" customWidth="1"/>
    <col min="5381" max="5381" width="17.2857142857143" style="114" customWidth="1"/>
    <col min="5382" max="5382" width="15.8571428571429" style="114" customWidth="1"/>
    <col min="5383" max="5383" width="13.2857142857143" style="114" customWidth="1"/>
    <col min="5384" max="5384" width="6.28571428571429" style="114" customWidth="1"/>
    <col min="5385" max="5385" width="8.28571428571429" style="114" customWidth="1"/>
    <col min="5386" max="5386" width="17" style="114" customWidth="1"/>
    <col min="5387" max="5387" width="16.5714285714286" style="114" customWidth="1"/>
    <col min="5388" max="5388" width="15.5714285714286" style="114" customWidth="1"/>
    <col min="5389" max="5389" width="17" style="114" customWidth="1"/>
    <col min="5390" max="5390" width="16.5714285714286" style="114" customWidth="1"/>
    <col min="5391" max="5391" width="15.5714285714286" style="114" customWidth="1"/>
    <col min="5392" max="5392" width="0" style="114" hidden="1" customWidth="1"/>
    <col min="5393" max="5396" width="8" style="114" customWidth="1"/>
    <col min="5397" max="5631" width="8.71428571428571" style="114"/>
    <col min="5632" max="5632" width="9.85714285714286" style="114" customWidth="1"/>
    <col min="5633" max="5633" width="16" style="114" customWidth="1"/>
    <col min="5634" max="5634" width="17.5714285714286" style="114" customWidth="1"/>
    <col min="5635" max="5635" width="16.2857142857143" style="114" customWidth="1"/>
    <col min="5636" max="5636" width="6.28571428571429" style="114" customWidth="1"/>
    <col min="5637" max="5637" width="17.2857142857143" style="114" customWidth="1"/>
    <col min="5638" max="5638" width="15.8571428571429" style="114" customWidth="1"/>
    <col min="5639" max="5639" width="13.2857142857143" style="114" customWidth="1"/>
    <col min="5640" max="5640" width="6.28571428571429" style="114" customWidth="1"/>
    <col min="5641" max="5641" width="8.28571428571429" style="114" customWidth="1"/>
    <col min="5642" max="5642" width="17" style="114" customWidth="1"/>
    <col min="5643" max="5643" width="16.5714285714286" style="114" customWidth="1"/>
    <col min="5644" max="5644" width="15.5714285714286" style="114" customWidth="1"/>
    <col min="5645" max="5645" width="17" style="114" customWidth="1"/>
    <col min="5646" max="5646" width="16.5714285714286" style="114" customWidth="1"/>
    <col min="5647" max="5647" width="15.5714285714286" style="114" customWidth="1"/>
    <col min="5648" max="5648" width="0" style="114" hidden="1" customWidth="1"/>
    <col min="5649" max="5652" width="8" style="114" customWidth="1"/>
    <col min="5653" max="5887" width="8.71428571428571" style="114"/>
    <col min="5888" max="5888" width="9.85714285714286" style="114" customWidth="1"/>
    <col min="5889" max="5889" width="16" style="114" customWidth="1"/>
    <col min="5890" max="5890" width="17.5714285714286" style="114" customWidth="1"/>
    <col min="5891" max="5891" width="16.2857142857143" style="114" customWidth="1"/>
    <col min="5892" max="5892" width="6.28571428571429" style="114" customWidth="1"/>
    <col min="5893" max="5893" width="17.2857142857143" style="114" customWidth="1"/>
    <col min="5894" max="5894" width="15.8571428571429" style="114" customWidth="1"/>
    <col min="5895" max="5895" width="13.2857142857143" style="114" customWidth="1"/>
    <col min="5896" max="5896" width="6.28571428571429" style="114" customWidth="1"/>
    <col min="5897" max="5897" width="8.28571428571429" style="114" customWidth="1"/>
    <col min="5898" max="5898" width="17" style="114" customWidth="1"/>
    <col min="5899" max="5899" width="16.5714285714286" style="114" customWidth="1"/>
    <col min="5900" max="5900" width="15.5714285714286" style="114" customWidth="1"/>
    <col min="5901" max="5901" width="17" style="114" customWidth="1"/>
    <col min="5902" max="5902" width="16.5714285714286" style="114" customWidth="1"/>
    <col min="5903" max="5903" width="15.5714285714286" style="114" customWidth="1"/>
    <col min="5904" max="5904" width="0" style="114" hidden="1" customWidth="1"/>
    <col min="5905" max="5908" width="8" style="114" customWidth="1"/>
    <col min="5909" max="6143" width="8.71428571428571" style="114"/>
    <col min="6144" max="6144" width="9.85714285714286" style="114" customWidth="1"/>
    <col min="6145" max="6145" width="16" style="114" customWidth="1"/>
    <col min="6146" max="6146" width="17.5714285714286" style="114" customWidth="1"/>
    <col min="6147" max="6147" width="16.2857142857143" style="114" customWidth="1"/>
    <col min="6148" max="6148" width="6.28571428571429" style="114" customWidth="1"/>
    <col min="6149" max="6149" width="17.2857142857143" style="114" customWidth="1"/>
    <col min="6150" max="6150" width="15.8571428571429" style="114" customWidth="1"/>
    <col min="6151" max="6151" width="13.2857142857143" style="114" customWidth="1"/>
    <col min="6152" max="6152" width="6.28571428571429" style="114" customWidth="1"/>
    <col min="6153" max="6153" width="8.28571428571429" style="114" customWidth="1"/>
    <col min="6154" max="6154" width="17" style="114" customWidth="1"/>
    <col min="6155" max="6155" width="16.5714285714286" style="114" customWidth="1"/>
    <col min="6156" max="6156" width="15.5714285714286" style="114" customWidth="1"/>
    <col min="6157" max="6157" width="17" style="114" customWidth="1"/>
    <col min="6158" max="6158" width="16.5714285714286" style="114" customWidth="1"/>
    <col min="6159" max="6159" width="15.5714285714286" style="114" customWidth="1"/>
    <col min="6160" max="6160" width="0" style="114" hidden="1" customWidth="1"/>
    <col min="6161" max="6164" width="8" style="114" customWidth="1"/>
    <col min="6165" max="6399" width="8.71428571428571" style="114"/>
    <col min="6400" max="6400" width="9.85714285714286" style="114" customWidth="1"/>
    <col min="6401" max="6401" width="16" style="114" customWidth="1"/>
    <col min="6402" max="6402" width="17.5714285714286" style="114" customWidth="1"/>
    <col min="6403" max="6403" width="16.2857142857143" style="114" customWidth="1"/>
    <col min="6404" max="6404" width="6.28571428571429" style="114" customWidth="1"/>
    <col min="6405" max="6405" width="17.2857142857143" style="114" customWidth="1"/>
    <col min="6406" max="6406" width="15.8571428571429" style="114" customWidth="1"/>
    <col min="6407" max="6407" width="13.2857142857143" style="114" customWidth="1"/>
    <col min="6408" max="6408" width="6.28571428571429" style="114" customWidth="1"/>
    <col min="6409" max="6409" width="8.28571428571429" style="114" customWidth="1"/>
    <col min="6410" max="6410" width="17" style="114" customWidth="1"/>
    <col min="6411" max="6411" width="16.5714285714286" style="114" customWidth="1"/>
    <col min="6412" max="6412" width="15.5714285714286" style="114" customWidth="1"/>
    <col min="6413" max="6413" width="17" style="114" customWidth="1"/>
    <col min="6414" max="6414" width="16.5714285714286" style="114" customWidth="1"/>
    <col min="6415" max="6415" width="15.5714285714286" style="114" customWidth="1"/>
    <col min="6416" max="6416" width="0" style="114" hidden="1" customWidth="1"/>
    <col min="6417" max="6420" width="8" style="114" customWidth="1"/>
    <col min="6421" max="6655" width="8.71428571428571" style="114"/>
    <col min="6656" max="6656" width="9.85714285714286" style="114" customWidth="1"/>
    <col min="6657" max="6657" width="16" style="114" customWidth="1"/>
    <col min="6658" max="6658" width="17.5714285714286" style="114" customWidth="1"/>
    <col min="6659" max="6659" width="16.2857142857143" style="114" customWidth="1"/>
    <col min="6660" max="6660" width="6.28571428571429" style="114" customWidth="1"/>
    <col min="6661" max="6661" width="17.2857142857143" style="114" customWidth="1"/>
    <col min="6662" max="6662" width="15.8571428571429" style="114" customWidth="1"/>
    <col min="6663" max="6663" width="13.2857142857143" style="114" customWidth="1"/>
    <col min="6664" max="6664" width="6.28571428571429" style="114" customWidth="1"/>
    <col min="6665" max="6665" width="8.28571428571429" style="114" customWidth="1"/>
    <col min="6666" max="6666" width="17" style="114" customWidth="1"/>
    <col min="6667" max="6667" width="16.5714285714286" style="114" customWidth="1"/>
    <col min="6668" max="6668" width="15.5714285714286" style="114" customWidth="1"/>
    <col min="6669" max="6669" width="17" style="114" customWidth="1"/>
    <col min="6670" max="6670" width="16.5714285714286" style="114" customWidth="1"/>
    <col min="6671" max="6671" width="15.5714285714286" style="114" customWidth="1"/>
    <col min="6672" max="6672" width="0" style="114" hidden="1" customWidth="1"/>
    <col min="6673" max="6676" width="8" style="114" customWidth="1"/>
    <col min="6677" max="6911" width="8.71428571428571" style="114"/>
    <col min="6912" max="6912" width="9.85714285714286" style="114" customWidth="1"/>
    <col min="6913" max="6913" width="16" style="114" customWidth="1"/>
    <col min="6914" max="6914" width="17.5714285714286" style="114" customWidth="1"/>
    <col min="6915" max="6915" width="16.2857142857143" style="114" customWidth="1"/>
    <col min="6916" max="6916" width="6.28571428571429" style="114" customWidth="1"/>
    <col min="6917" max="6917" width="17.2857142857143" style="114" customWidth="1"/>
    <col min="6918" max="6918" width="15.8571428571429" style="114" customWidth="1"/>
    <col min="6919" max="6919" width="13.2857142857143" style="114" customWidth="1"/>
    <col min="6920" max="6920" width="6.28571428571429" style="114" customWidth="1"/>
    <col min="6921" max="6921" width="8.28571428571429" style="114" customWidth="1"/>
    <col min="6922" max="6922" width="17" style="114" customWidth="1"/>
    <col min="6923" max="6923" width="16.5714285714286" style="114" customWidth="1"/>
    <col min="6924" max="6924" width="15.5714285714286" style="114" customWidth="1"/>
    <col min="6925" max="6925" width="17" style="114" customWidth="1"/>
    <col min="6926" max="6926" width="16.5714285714286" style="114" customWidth="1"/>
    <col min="6927" max="6927" width="15.5714285714286" style="114" customWidth="1"/>
    <col min="6928" max="6928" width="0" style="114" hidden="1" customWidth="1"/>
    <col min="6929" max="6932" width="8" style="114" customWidth="1"/>
    <col min="6933" max="7167" width="8.71428571428571" style="114"/>
    <col min="7168" max="7168" width="9.85714285714286" style="114" customWidth="1"/>
    <col min="7169" max="7169" width="16" style="114" customWidth="1"/>
    <col min="7170" max="7170" width="17.5714285714286" style="114" customWidth="1"/>
    <col min="7171" max="7171" width="16.2857142857143" style="114" customWidth="1"/>
    <col min="7172" max="7172" width="6.28571428571429" style="114" customWidth="1"/>
    <col min="7173" max="7173" width="17.2857142857143" style="114" customWidth="1"/>
    <col min="7174" max="7174" width="15.8571428571429" style="114" customWidth="1"/>
    <col min="7175" max="7175" width="13.2857142857143" style="114" customWidth="1"/>
    <col min="7176" max="7176" width="6.28571428571429" style="114" customWidth="1"/>
    <col min="7177" max="7177" width="8.28571428571429" style="114" customWidth="1"/>
    <col min="7178" max="7178" width="17" style="114" customWidth="1"/>
    <col min="7179" max="7179" width="16.5714285714286" style="114" customWidth="1"/>
    <col min="7180" max="7180" width="15.5714285714286" style="114" customWidth="1"/>
    <col min="7181" max="7181" width="17" style="114" customWidth="1"/>
    <col min="7182" max="7182" width="16.5714285714286" style="114" customWidth="1"/>
    <col min="7183" max="7183" width="15.5714285714286" style="114" customWidth="1"/>
    <col min="7184" max="7184" width="0" style="114" hidden="1" customWidth="1"/>
    <col min="7185" max="7188" width="8" style="114" customWidth="1"/>
    <col min="7189" max="7423" width="8.71428571428571" style="114"/>
    <col min="7424" max="7424" width="9.85714285714286" style="114" customWidth="1"/>
    <col min="7425" max="7425" width="16" style="114" customWidth="1"/>
    <col min="7426" max="7426" width="17.5714285714286" style="114" customWidth="1"/>
    <col min="7427" max="7427" width="16.2857142857143" style="114" customWidth="1"/>
    <col min="7428" max="7428" width="6.28571428571429" style="114" customWidth="1"/>
    <col min="7429" max="7429" width="17.2857142857143" style="114" customWidth="1"/>
    <col min="7430" max="7430" width="15.8571428571429" style="114" customWidth="1"/>
    <col min="7431" max="7431" width="13.2857142857143" style="114" customWidth="1"/>
    <col min="7432" max="7432" width="6.28571428571429" style="114" customWidth="1"/>
    <col min="7433" max="7433" width="8.28571428571429" style="114" customWidth="1"/>
    <col min="7434" max="7434" width="17" style="114" customWidth="1"/>
    <col min="7435" max="7435" width="16.5714285714286" style="114" customWidth="1"/>
    <col min="7436" max="7436" width="15.5714285714286" style="114" customWidth="1"/>
    <col min="7437" max="7437" width="17" style="114" customWidth="1"/>
    <col min="7438" max="7438" width="16.5714285714286" style="114" customWidth="1"/>
    <col min="7439" max="7439" width="15.5714285714286" style="114" customWidth="1"/>
    <col min="7440" max="7440" width="0" style="114" hidden="1" customWidth="1"/>
    <col min="7441" max="7444" width="8" style="114" customWidth="1"/>
    <col min="7445" max="7679" width="8.71428571428571" style="114"/>
    <col min="7680" max="7680" width="9.85714285714286" style="114" customWidth="1"/>
    <col min="7681" max="7681" width="16" style="114" customWidth="1"/>
    <col min="7682" max="7682" width="17.5714285714286" style="114" customWidth="1"/>
    <col min="7683" max="7683" width="16.2857142857143" style="114" customWidth="1"/>
    <col min="7684" max="7684" width="6.28571428571429" style="114" customWidth="1"/>
    <col min="7685" max="7685" width="17.2857142857143" style="114" customWidth="1"/>
    <col min="7686" max="7686" width="15.8571428571429" style="114" customWidth="1"/>
    <col min="7687" max="7687" width="13.2857142857143" style="114" customWidth="1"/>
    <col min="7688" max="7688" width="6.28571428571429" style="114" customWidth="1"/>
    <col min="7689" max="7689" width="8.28571428571429" style="114" customWidth="1"/>
    <col min="7690" max="7690" width="17" style="114" customWidth="1"/>
    <col min="7691" max="7691" width="16.5714285714286" style="114" customWidth="1"/>
    <col min="7692" max="7692" width="15.5714285714286" style="114" customWidth="1"/>
    <col min="7693" max="7693" width="17" style="114" customWidth="1"/>
    <col min="7694" max="7694" width="16.5714285714286" style="114" customWidth="1"/>
    <col min="7695" max="7695" width="15.5714285714286" style="114" customWidth="1"/>
    <col min="7696" max="7696" width="0" style="114" hidden="1" customWidth="1"/>
    <col min="7697" max="7700" width="8" style="114" customWidth="1"/>
    <col min="7701" max="7935" width="8.71428571428571" style="114"/>
    <col min="7936" max="7936" width="9.85714285714286" style="114" customWidth="1"/>
    <col min="7937" max="7937" width="16" style="114" customWidth="1"/>
    <col min="7938" max="7938" width="17.5714285714286" style="114" customWidth="1"/>
    <col min="7939" max="7939" width="16.2857142857143" style="114" customWidth="1"/>
    <col min="7940" max="7940" width="6.28571428571429" style="114" customWidth="1"/>
    <col min="7941" max="7941" width="17.2857142857143" style="114" customWidth="1"/>
    <col min="7942" max="7942" width="15.8571428571429" style="114" customWidth="1"/>
    <col min="7943" max="7943" width="13.2857142857143" style="114" customWidth="1"/>
    <col min="7944" max="7944" width="6.28571428571429" style="114" customWidth="1"/>
    <col min="7945" max="7945" width="8.28571428571429" style="114" customWidth="1"/>
    <col min="7946" max="7946" width="17" style="114" customWidth="1"/>
    <col min="7947" max="7947" width="16.5714285714286" style="114" customWidth="1"/>
    <col min="7948" max="7948" width="15.5714285714286" style="114" customWidth="1"/>
    <col min="7949" max="7949" width="17" style="114" customWidth="1"/>
    <col min="7950" max="7950" width="16.5714285714286" style="114" customWidth="1"/>
    <col min="7951" max="7951" width="15.5714285714286" style="114" customWidth="1"/>
    <col min="7952" max="7952" width="0" style="114" hidden="1" customWidth="1"/>
    <col min="7953" max="7956" width="8" style="114" customWidth="1"/>
    <col min="7957" max="8191" width="8.71428571428571" style="114"/>
    <col min="8192" max="8192" width="9.85714285714286" style="114" customWidth="1"/>
    <col min="8193" max="8193" width="16" style="114" customWidth="1"/>
    <col min="8194" max="8194" width="17.5714285714286" style="114" customWidth="1"/>
    <col min="8195" max="8195" width="16.2857142857143" style="114" customWidth="1"/>
    <col min="8196" max="8196" width="6.28571428571429" style="114" customWidth="1"/>
    <col min="8197" max="8197" width="17.2857142857143" style="114" customWidth="1"/>
    <col min="8198" max="8198" width="15.8571428571429" style="114" customWidth="1"/>
    <col min="8199" max="8199" width="13.2857142857143" style="114" customWidth="1"/>
    <col min="8200" max="8200" width="6.28571428571429" style="114" customWidth="1"/>
    <col min="8201" max="8201" width="8.28571428571429" style="114" customWidth="1"/>
    <col min="8202" max="8202" width="17" style="114" customWidth="1"/>
    <col min="8203" max="8203" width="16.5714285714286" style="114" customWidth="1"/>
    <col min="8204" max="8204" width="15.5714285714286" style="114" customWidth="1"/>
    <col min="8205" max="8205" width="17" style="114" customWidth="1"/>
    <col min="8206" max="8206" width="16.5714285714286" style="114" customWidth="1"/>
    <col min="8207" max="8207" width="15.5714285714286" style="114" customWidth="1"/>
    <col min="8208" max="8208" width="0" style="114" hidden="1" customWidth="1"/>
    <col min="8209" max="8212" width="8" style="114" customWidth="1"/>
    <col min="8213" max="8447" width="8.71428571428571" style="114"/>
    <col min="8448" max="8448" width="9.85714285714286" style="114" customWidth="1"/>
    <col min="8449" max="8449" width="16" style="114" customWidth="1"/>
    <col min="8450" max="8450" width="17.5714285714286" style="114" customWidth="1"/>
    <col min="8451" max="8451" width="16.2857142857143" style="114" customWidth="1"/>
    <col min="8452" max="8452" width="6.28571428571429" style="114" customWidth="1"/>
    <col min="8453" max="8453" width="17.2857142857143" style="114" customWidth="1"/>
    <col min="8454" max="8454" width="15.8571428571429" style="114" customWidth="1"/>
    <col min="8455" max="8455" width="13.2857142857143" style="114" customWidth="1"/>
    <col min="8456" max="8456" width="6.28571428571429" style="114" customWidth="1"/>
    <col min="8457" max="8457" width="8.28571428571429" style="114" customWidth="1"/>
    <col min="8458" max="8458" width="17" style="114" customWidth="1"/>
    <col min="8459" max="8459" width="16.5714285714286" style="114" customWidth="1"/>
    <col min="8460" max="8460" width="15.5714285714286" style="114" customWidth="1"/>
    <col min="8461" max="8461" width="17" style="114" customWidth="1"/>
    <col min="8462" max="8462" width="16.5714285714286" style="114" customWidth="1"/>
    <col min="8463" max="8463" width="15.5714285714286" style="114" customWidth="1"/>
    <col min="8464" max="8464" width="0" style="114" hidden="1" customWidth="1"/>
    <col min="8465" max="8468" width="8" style="114" customWidth="1"/>
    <col min="8469" max="8703" width="8.71428571428571" style="114"/>
    <col min="8704" max="8704" width="9.85714285714286" style="114" customWidth="1"/>
    <col min="8705" max="8705" width="16" style="114" customWidth="1"/>
    <col min="8706" max="8706" width="17.5714285714286" style="114" customWidth="1"/>
    <col min="8707" max="8707" width="16.2857142857143" style="114" customWidth="1"/>
    <col min="8708" max="8708" width="6.28571428571429" style="114" customWidth="1"/>
    <col min="8709" max="8709" width="17.2857142857143" style="114" customWidth="1"/>
    <col min="8710" max="8710" width="15.8571428571429" style="114" customWidth="1"/>
    <col min="8711" max="8711" width="13.2857142857143" style="114" customWidth="1"/>
    <col min="8712" max="8712" width="6.28571428571429" style="114" customWidth="1"/>
    <col min="8713" max="8713" width="8.28571428571429" style="114" customWidth="1"/>
    <col min="8714" max="8714" width="17" style="114" customWidth="1"/>
    <col min="8715" max="8715" width="16.5714285714286" style="114" customWidth="1"/>
    <col min="8716" max="8716" width="15.5714285714286" style="114" customWidth="1"/>
    <col min="8717" max="8717" width="17" style="114" customWidth="1"/>
    <col min="8718" max="8718" width="16.5714285714286" style="114" customWidth="1"/>
    <col min="8719" max="8719" width="15.5714285714286" style="114" customWidth="1"/>
    <col min="8720" max="8720" width="0" style="114" hidden="1" customWidth="1"/>
    <col min="8721" max="8724" width="8" style="114" customWidth="1"/>
    <col min="8725" max="8959" width="8.71428571428571" style="114"/>
    <col min="8960" max="8960" width="9.85714285714286" style="114" customWidth="1"/>
    <col min="8961" max="8961" width="16" style="114" customWidth="1"/>
    <col min="8962" max="8962" width="17.5714285714286" style="114" customWidth="1"/>
    <col min="8963" max="8963" width="16.2857142857143" style="114" customWidth="1"/>
    <col min="8964" max="8964" width="6.28571428571429" style="114" customWidth="1"/>
    <col min="8965" max="8965" width="17.2857142857143" style="114" customWidth="1"/>
    <col min="8966" max="8966" width="15.8571428571429" style="114" customWidth="1"/>
    <col min="8967" max="8967" width="13.2857142857143" style="114" customWidth="1"/>
    <col min="8968" max="8968" width="6.28571428571429" style="114" customWidth="1"/>
    <col min="8969" max="8969" width="8.28571428571429" style="114" customWidth="1"/>
    <col min="8970" max="8970" width="17" style="114" customWidth="1"/>
    <col min="8971" max="8971" width="16.5714285714286" style="114" customWidth="1"/>
    <col min="8972" max="8972" width="15.5714285714286" style="114" customWidth="1"/>
    <col min="8973" max="8973" width="17" style="114" customWidth="1"/>
    <col min="8974" max="8974" width="16.5714285714286" style="114" customWidth="1"/>
    <col min="8975" max="8975" width="15.5714285714286" style="114" customWidth="1"/>
    <col min="8976" max="8976" width="0" style="114" hidden="1" customWidth="1"/>
    <col min="8977" max="8980" width="8" style="114" customWidth="1"/>
    <col min="8981" max="9215" width="8.71428571428571" style="114"/>
    <col min="9216" max="9216" width="9.85714285714286" style="114" customWidth="1"/>
    <col min="9217" max="9217" width="16" style="114" customWidth="1"/>
    <col min="9218" max="9218" width="17.5714285714286" style="114" customWidth="1"/>
    <col min="9219" max="9219" width="16.2857142857143" style="114" customWidth="1"/>
    <col min="9220" max="9220" width="6.28571428571429" style="114" customWidth="1"/>
    <col min="9221" max="9221" width="17.2857142857143" style="114" customWidth="1"/>
    <col min="9222" max="9222" width="15.8571428571429" style="114" customWidth="1"/>
    <col min="9223" max="9223" width="13.2857142857143" style="114" customWidth="1"/>
    <col min="9224" max="9224" width="6.28571428571429" style="114" customWidth="1"/>
    <col min="9225" max="9225" width="8.28571428571429" style="114" customWidth="1"/>
    <col min="9226" max="9226" width="17" style="114" customWidth="1"/>
    <col min="9227" max="9227" width="16.5714285714286" style="114" customWidth="1"/>
    <col min="9228" max="9228" width="15.5714285714286" style="114" customWidth="1"/>
    <col min="9229" max="9229" width="17" style="114" customWidth="1"/>
    <col min="9230" max="9230" width="16.5714285714286" style="114" customWidth="1"/>
    <col min="9231" max="9231" width="15.5714285714286" style="114" customWidth="1"/>
    <col min="9232" max="9232" width="0" style="114" hidden="1" customWidth="1"/>
    <col min="9233" max="9236" width="8" style="114" customWidth="1"/>
    <col min="9237" max="9471" width="8.71428571428571" style="114"/>
    <col min="9472" max="9472" width="9.85714285714286" style="114" customWidth="1"/>
    <col min="9473" max="9473" width="16" style="114" customWidth="1"/>
    <col min="9474" max="9474" width="17.5714285714286" style="114" customWidth="1"/>
    <col min="9475" max="9475" width="16.2857142857143" style="114" customWidth="1"/>
    <col min="9476" max="9476" width="6.28571428571429" style="114" customWidth="1"/>
    <col min="9477" max="9477" width="17.2857142857143" style="114" customWidth="1"/>
    <col min="9478" max="9478" width="15.8571428571429" style="114" customWidth="1"/>
    <col min="9479" max="9479" width="13.2857142857143" style="114" customWidth="1"/>
    <col min="9480" max="9480" width="6.28571428571429" style="114" customWidth="1"/>
    <col min="9481" max="9481" width="8.28571428571429" style="114" customWidth="1"/>
    <col min="9482" max="9482" width="17" style="114" customWidth="1"/>
    <col min="9483" max="9483" width="16.5714285714286" style="114" customWidth="1"/>
    <col min="9484" max="9484" width="15.5714285714286" style="114" customWidth="1"/>
    <col min="9485" max="9485" width="17" style="114" customWidth="1"/>
    <col min="9486" max="9486" width="16.5714285714286" style="114" customWidth="1"/>
    <col min="9487" max="9487" width="15.5714285714286" style="114" customWidth="1"/>
    <col min="9488" max="9488" width="0" style="114" hidden="1" customWidth="1"/>
    <col min="9489" max="9492" width="8" style="114" customWidth="1"/>
    <col min="9493" max="9727" width="8.71428571428571" style="114"/>
    <col min="9728" max="9728" width="9.85714285714286" style="114" customWidth="1"/>
    <col min="9729" max="9729" width="16" style="114" customWidth="1"/>
    <col min="9730" max="9730" width="17.5714285714286" style="114" customWidth="1"/>
    <col min="9731" max="9731" width="16.2857142857143" style="114" customWidth="1"/>
    <col min="9732" max="9732" width="6.28571428571429" style="114" customWidth="1"/>
    <col min="9733" max="9733" width="17.2857142857143" style="114" customWidth="1"/>
    <col min="9734" max="9734" width="15.8571428571429" style="114" customWidth="1"/>
    <col min="9735" max="9735" width="13.2857142857143" style="114" customWidth="1"/>
    <col min="9736" max="9736" width="6.28571428571429" style="114" customWidth="1"/>
    <col min="9737" max="9737" width="8.28571428571429" style="114" customWidth="1"/>
    <col min="9738" max="9738" width="17" style="114" customWidth="1"/>
    <col min="9739" max="9739" width="16.5714285714286" style="114" customWidth="1"/>
    <col min="9740" max="9740" width="15.5714285714286" style="114" customWidth="1"/>
    <col min="9741" max="9741" width="17" style="114" customWidth="1"/>
    <col min="9742" max="9742" width="16.5714285714286" style="114" customWidth="1"/>
    <col min="9743" max="9743" width="15.5714285714286" style="114" customWidth="1"/>
    <col min="9744" max="9744" width="0" style="114" hidden="1" customWidth="1"/>
    <col min="9745" max="9748" width="8" style="114" customWidth="1"/>
    <col min="9749" max="9983" width="8.71428571428571" style="114"/>
    <col min="9984" max="9984" width="9.85714285714286" style="114" customWidth="1"/>
    <col min="9985" max="9985" width="16" style="114" customWidth="1"/>
    <col min="9986" max="9986" width="17.5714285714286" style="114" customWidth="1"/>
    <col min="9987" max="9987" width="16.2857142857143" style="114" customWidth="1"/>
    <col min="9988" max="9988" width="6.28571428571429" style="114" customWidth="1"/>
    <col min="9989" max="9989" width="17.2857142857143" style="114" customWidth="1"/>
    <col min="9990" max="9990" width="15.8571428571429" style="114" customWidth="1"/>
    <col min="9991" max="9991" width="13.2857142857143" style="114" customWidth="1"/>
    <col min="9992" max="9992" width="6.28571428571429" style="114" customWidth="1"/>
    <col min="9993" max="9993" width="8.28571428571429" style="114" customWidth="1"/>
    <col min="9994" max="9994" width="17" style="114" customWidth="1"/>
    <col min="9995" max="9995" width="16.5714285714286" style="114" customWidth="1"/>
    <col min="9996" max="9996" width="15.5714285714286" style="114" customWidth="1"/>
    <col min="9997" max="9997" width="17" style="114" customWidth="1"/>
    <col min="9998" max="9998" width="16.5714285714286" style="114" customWidth="1"/>
    <col min="9999" max="9999" width="15.5714285714286" style="114" customWidth="1"/>
    <col min="10000" max="10000" width="0" style="114" hidden="1" customWidth="1"/>
    <col min="10001" max="10004" width="8" style="114" customWidth="1"/>
    <col min="10005" max="10239" width="8.71428571428571" style="114"/>
    <col min="10240" max="10240" width="9.85714285714286" style="114" customWidth="1"/>
    <col min="10241" max="10241" width="16" style="114" customWidth="1"/>
    <col min="10242" max="10242" width="17.5714285714286" style="114" customWidth="1"/>
    <col min="10243" max="10243" width="16.2857142857143" style="114" customWidth="1"/>
    <col min="10244" max="10244" width="6.28571428571429" style="114" customWidth="1"/>
    <col min="10245" max="10245" width="17.2857142857143" style="114" customWidth="1"/>
    <col min="10246" max="10246" width="15.8571428571429" style="114" customWidth="1"/>
    <col min="10247" max="10247" width="13.2857142857143" style="114" customWidth="1"/>
    <col min="10248" max="10248" width="6.28571428571429" style="114" customWidth="1"/>
    <col min="10249" max="10249" width="8.28571428571429" style="114" customWidth="1"/>
    <col min="10250" max="10250" width="17" style="114" customWidth="1"/>
    <col min="10251" max="10251" width="16.5714285714286" style="114" customWidth="1"/>
    <col min="10252" max="10252" width="15.5714285714286" style="114" customWidth="1"/>
    <col min="10253" max="10253" width="17" style="114" customWidth="1"/>
    <col min="10254" max="10254" width="16.5714285714286" style="114" customWidth="1"/>
    <col min="10255" max="10255" width="15.5714285714286" style="114" customWidth="1"/>
    <col min="10256" max="10256" width="0" style="114" hidden="1" customWidth="1"/>
    <col min="10257" max="10260" width="8" style="114" customWidth="1"/>
    <col min="10261" max="10495" width="8.71428571428571" style="114"/>
    <col min="10496" max="10496" width="9.85714285714286" style="114" customWidth="1"/>
    <col min="10497" max="10497" width="16" style="114" customWidth="1"/>
    <col min="10498" max="10498" width="17.5714285714286" style="114" customWidth="1"/>
    <col min="10499" max="10499" width="16.2857142857143" style="114" customWidth="1"/>
    <col min="10500" max="10500" width="6.28571428571429" style="114" customWidth="1"/>
    <col min="10501" max="10501" width="17.2857142857143" style="114" customWidth="1"/>
    <col min="10502" max="10502" width="15.8571428571429" style="114" customWidth="1"/>
    <col min="10503" max="10503" width="13.2857142857143" style="114" customWidth="1"/>
    <col min="10504" max="10504" width="6.28571428571429" style="114" customWidth="1"/>
    <col min="10505" max="10505" width="8.28571428571429" style="114" customWidth="1"/>
    <col min="10506" max="10506" width="17" style="114" customWidth="1"/>
    <col min="10507" max="10507" width="16.5714285714286" style="114" customWidth="1"/>
    <col min="10508" max="10508" width="15.5714285714286" style="114" customWidth="1"/>
    <col min="10509" max="10509" width="17" style="114" customWidth="1"/>
    <col min="10510" max="10510" width="16.5714285714286" style="114" customWidth="1"/>
    <col min="10511" max="10511" width="15.5714285714286" style="114" customWidth="1"/>
    <col min="10512" max="10512" width="0" style="114" hidden="1" customWidth="1"/>
    <col min="10513" max="10516" width="8" style="114" customWidth="1"/>
    <col min="10517" max="10751" width="8.71428571428571" style="114"/>
    <col min="10752" max="10752" width="9.85714285714286" style="114" customWidth="1"/>
    <col min="10753" max="10753" width="16" style="114" customWidth="1"/>
    <col min="10754" max="10754" width="17.5714285714286" style="114" customWidth="1"/>
    <col min="10755" max="10755" width="16.2857142857143" style="114" customWidth="1"/>
    <col min="10756" max="10756" width="6.28571428571429" style="114" customWidth="1"/>
    <col min="10757" max="10757" width="17.2857142857143" style="114" customWidth="1"/>
    <col min="10758" max="10758" width="15.8571428571429" style="114" customWidth="1"/>
    <col min="10759" max="10759" width="13.2857142857143" style="114" customWidth="1"/>
    <col min="10760" max="10760" width="6.28571428571429" style="114" customWidth="1"/>
    <col min="10761" max="10761" width="8.28571428571429" style="114" customWidth="1"/>
    <col min="10762" max="10762" width="17" style="114" customWidth="1"/>
    <col min="10763" max="10763" width="16.5714285714286" style="114" customWidth="1"/>
    <col min="10764" max="10764" width="15.5714285714286" style="114" customWidth="1"/>
    <col min="10765" max="10765" width="17" style="114" customWidth="1"/>
    <col min="10766" max="10766" width="16.5714285714286" style="114" customWidth="1"/>
    <col min="10767" max="10767" width="15.5714285714286" style="114" customWidth="1"/>
    <col min="10768" max="10768" width="0" style="114" hidden="1" customWidth="1"/>
    <col min="10769" max="10772" width="8" style="114" customWidth="1"/>
    <col min="10773" max="11007" width="8.71428571428571" style="114"/>
    <col min="11008" max="11008" width="9.85714285714286" style="114" customWidth="1"/>
    <col min="11009" max="11009" width="16" style="114" customWidth="1"/>
    <col min="11010" max="11010" width="17.5714285714286" style="114" customWidth="1"/>
    <col min="11011" max="11011" width="16.2857142857143" style="114" customWidth="1"/>
    <col min="11012" max="11012" width="6.28571428571429" style="114" customWidth="1"/>
    <col min="11013" max="11013" width="17.2857142857143" style="114" customWidth="1"/>
    <col min="11014" max="11014" width="15.8571428571429" style="114" customWidth="1"/>
    <col min="11015" max="11015" width="13.2857142857143" style="114" customWidth="1"/>
    <col min="11016" max="11016" width="6.28571428571429" style="114" customWidth="1"/>
    <col min="11017" max="11017" width="8.28571428571429" style="114" customWidth="1"/>
    <col min="11018" max="11018" width="17" style="114" customWidth="1"/>
    <col min="11019" max="11019" width="16.5714285714286" style="114" customWidth="1"/>
    <col min="11020" max="11020" width="15.5714285714286" style="114" customWidth="1"/>
    <col min="11021" max="11021" width="17" style="114" customWidth="1"/>
    <col min="11022" max="11022" width="16.5714285714286" style="114" customWidth="1"/>
    <col min="11023" max="11023" width="15.5714285714286" style="114" customWidth="1"/>
    <col min="11024" max="11024" width="0" style="114" hidden="1" customWidth="1"/>
    <col min="11025" max="11028" width="8" style="114" customWidth="1"/>
    <col min="11029" max="11263" width="8.71428571428571" style="114"/>
    <col min="11264" max="11264" width="9.85714285714286" style="114" customWidth="1"/>
    <col min="11265" max="11265" width="16" style="114" customWidth="1"/>
    <col min="11266" max="11266" width="17.5714285714286" style="114" customWidth="1"/>
    <col min="11267" max="11267" width="16.2857142857143" style="114" customWidth="1"/>
    <col min="11268" max="11268" width="6.28571428571429" style="114" customWidth="1"/>
    <col min="11269" max="11269" width="17.2857142857143" style="114" customWidth="1"/>
    <col min="11270" max="11270" width="15.8571428571429" style="114" customWidth="1"/>
    <col min="11271" max="11271" width="13.2857142857143" style="114" customWidth="1"/>
    <col min="11272" max="11272" width="6.28571428571429" style="114" customWidth="1"/>
    <col min="11273" max="11273" width="8.28571428571429" style="114" customWidth="1"/>
    <col min="11274" max="11274" width="17" style="114" customWidth="1"/>
    <col min="11275" max="11275" width="16.5714285714286" style="114" customWidth="1"/>
    <col min="11276" max="11276" width="15.5714285714286" style="114" customWidth="1"/>
    <col min="11277" max="11277" width="17" style="114" customWidth="1"/>
    <col min="11278" max="11278" width="16.5714285714286" style="114" customWidth="1"/>
    <col min="11279" max="11279" width="15.5714285714286" style="114" customWidth="1"/>
    <col min="11280" max="11280" width="0" style="114" hidden="1" customWidth="1"/>
    <col min="11281" max="11284" width="8" style="114" customWidth="1"/>
    <col min="11285" max="11519" width="8.71428571428571" style="114"/>
    <col min="11520" max="11520" width="9.85714285714286" style="114" customWidth="1"/>
    <col min="11521" max="11521" width="16" style="114" customWidth="1"/>
    <col min="11522" max="11522" width="17.5714285714286" style="114" customWidth="1"/>
    <col min="11523" max="11523" width="16.2857142857143" style="114" customWidth="1"/>
    <col min="11524" max="11524" width="6.28571428571429" style="114" customWidth="1"/>
    <col min="11525" max="11525" width="17.2857142857143" style="114" customWidth="1"/>
    <col min="11526" max="11526" width="15.8571428571429" style="114" customWidth="1"/>
    <col min="11527" max="11527" width="13.2857142857143" style="114" customWidth="1"/>
    <col min="11528" max="11528" width="6.28571428571429" style="114" customWidth="1"/>
    <col min="11529" max="11529" width="8.28571428571429" style="114" customWidth="1"/>
    <col min="11530" max="11530" width="17" style="114" customWidth="1"/>
    <col min="11531" max="11531" width="16.5714285714286" style="114" customWidth="1"/>
    <col min="11532" max="11532" width="15.5714285714286" style="114" customWidth="1"/>
    <col min="11533" max="11533" width="17" style="114" customWidth="1"/>
    <col min="11534" max="11534" width="16.5714285714286" style="114" customWidth="1"/>
    <col min="11535" max="11535" width="15.5714285714286" style="114" customWidth="1"/>
    <col min="11536" max="11536" width="0" style="114" hidden="1" customWidth="1"/>
    <col min="11537" max="11540" width="8" style="114" customWidth="1"/>
    <col min="11541" max="11775" width="8.71428571428571" style="114"/>
    <col min="11776" max="11776" width="9.85714285714286" style="114" customWidth="1"/>
    <col min="11777" max="11777" width="16" style="114" customWidth="1"/>
    <col min="11778" max="11778" width="17.5714285714286" style="114" customWidth="1"/>
    <col min="11779" max="11779" width="16.2857142857143" style="114" customWidth="1"/>
    <col min="11780" max="11780" width="6.28571428571429" style="114" customWidth="1"/>
    <col min="11781" max="11781" width="17.2857142857143" style="114" customWidth="1"/>
    <col min="11782" max="11782" width="15.8571428571429" style="114" customWidth="1"/>
    <col min="11783" max="11783" width="13.2857142857143" style="114" customWidth="1"/>
    <col min="11784" max="11784" width="6.28571428571429" style="114" customWidth="1"/>
    <col min="11785" max="11785" width="8.28571428571429" style="114" customWidth="1"/>
    <col min="11786" max="11786" width="17" style="114" customWidth="1"/>
    <col min="11787" max="11787" width="16.5714285714286" style="114" customWidth="1"/>
    <col min="11788" max="11788" width="15.5714285714286" style="114" customWidth="1"/>
    <col min="11789" max="11789" width="17" style="114" customWidth="1"/>
    <col min="11790" max="11790" width="16.5714285714286" style="114" customWidth="1"/>
    <col min="11791" max="11791" width="15.5714285714286" style="114" customWidth="1"/>
    <col min="11792" max="11792" width="0" style="114" hidden="1" customWidth="1"/>
    <col min="11793" max="11796" width="8" style="114" customWidth="1"/>
    <col min="11797" max="12031" width="8.71428571428571" style="114"/>
    <col min="12032" max="12032" width="9.85714285714286" style="114" customWidth="1"/>
    <col min="12033" max="12033" width="16" style="114" customWidth="1"/>
    <col min="12034" max="12034" width="17.5714285714286" style="114" customWidth="1"/>
    <col min="12035" max="12035" width="16.2857142857143" style="114" customWidth="1"/>
    <col min="12036" max="12036" width="6.28571428571429" style="114" customWidth="1"/>
    <col min="12037" max="12037" width="17.2857142857143" style="114" customWidth="1"/>
    <col min="12038" max="12038" width="15.8571428571429" style="114" customWidth="1"/>
    <col min="12039" max="12039" width="13.2857142857143" style="114" customWidth="1"/>
    <col min="12040" max="12040" width="6.28571428571429" style="114" customWidth="1"/>
    <col min="12041" max="12041" width="8.28571428571429" style="114" customWidth="1"/>
    <col min="12042" max="12042" width="17" style="114" customWidth="1"/>
    <col min="12043" max="12043" width="16.5714285714286" style="114" customWidth="1"/>
    <col min="12044" max="12044" width="15.5714285714286" style="114" customWidth="1"/>
    <col min="12045" max="12045" width="17" style="114" customWidth="1"/>
    <col min="12046" max="12046" width="16.5714285714286" style="114" customWidth="1"/>
    <col min="12047" max="12047" width="15.5714285714286" style="114" customWidth="1"/>
    <col min="12048" max="12048" width="0" style="114" hidden="1" customWidth="1"/>
    <col min="12049" max="12052" width="8" style="114" customWidth="1"/>
    <col min="12053" max="12287" width="8.71428571428571" style="114"/>
    <col min="12288" max="12288" width="9.85714285714286" style="114" customWidth="1"/>
    <col min="12289" max="12289" width="16" style="114" customWidth="1"/>
    <col min="12290" max="12290" width="17.5714285714286" style="114" customWidth="1"/>
    <col min="12291" max="12291" width="16.2857142857143" style="114" customWidth="1"/>
    <col min="12292" max="12292" width="6.28571428571429" style="114" customWidth="1"/>
    <col min="12293" max="12293" width="17.2857142857143" style="114" customWidth="1"/>
    <col min="12294" max="12294" width="15.8571428571429" style="114" customWidth="1"/>
    <col min="12295" max="12295" width="13.2857142857143" style="114" customWidth="1"/>
    <col min="12296" max="12296" width="6.28571428571429" style="114" customWidth="1"/>
    <col min="12297" max="12297" width="8.28571428571429" style="114" customWidth="1"/>
    <col min="12298" max="12298" width="17" style="114" customWidth="1"/>
    <col min="12299" max="12299" width="16.5714285714286" style="114" customWidth="1"/>
    <col min="12300" max="12300" width="15.5714285714286" style="114" customWidth="1"/>
    <col min="12301" max="12301" width="17" style="114" customWidth="1"/>
    <col min="12302" max="12302" width="16.5714285714286" style="114" customWidth="1"/>
    <col min="12303" max="12303" width="15.5714285714286" style="114" customWidth="1"/>
    <col min="12304" max="12304" width="0" style="114" hidden="1" customWidth="1"/>
    <col min="12305" max="12308" width="8" style="114" customWidth="1"/>
    <col min="12309" max="12543" width="8.71428571428571" style="114"/>
    <col min="12544" max="12544" width="9.85714285714286" style="114" customWidth="1"/>
    <col min="12545" max="12545" width="16" style="114" customWidth="1"/>
    <col min="12546" max="12546" width="17.5714285714286" style="114" customWidth="1"/>
    <col min="12547" max="12547" width="16.2857142857143" style="114" customWidth="1"/>
    <col min="12548" max="12548" width="6.28571428571429" style="114" customWidth="1"/>
    <col min="12549" max="12549" width="17.2857142857143" style="114" customWidth="1"/>
    <col min="12550" max="12550" width="15.8571428571429" style="114" customWidth="1"/>
    <col min="12551" max="12551" width="13.2857142857143" style="114" customWidth="1"/>
    <col min="12552" max="12552" width="6.28571428571429" style="114" customWidth="1"/>
    <col min="12553" max="12553" width="8.28571428571429" style="114" customWidth="1"/>
    <col min="12554" max="12554" width="17" style="114" customWidth="1"/>
    <col min="12555" max="12555" width="16.5714285714286" style="114" customWidth="1"/>
    <col min="12556" max="12556" width="15.5714285714286" style="114" customWidth="1"/>
    <col min="12557" max="12557" width="17" style="114" customWidth="1"/>
    <col min="12558" max="12558" width="16.5714285714286" style="114" customWidth="1"/>
    <col min="12559" max="12559" width="15.5714285714286" style="114" customWidth="1"/>
    <col min="12560" max="12560" width="0" style="114" hidden="1" customWidth="1"/>
    <col min="12561" max="12564" width="8" style="114" customWidth="1"/>
    <col min="12565" max="12799" width="8.71428571428571" style="114"/>
    <col min="12800" max="12800" width="9.85714285714286" style="114" customWidth="1"/>
    <col min="12801" max="12801" width="16" style="114" customWidth="1"/>
    <col min="12802" max="12802" width="17.5714285714286" style="114" customWidth="1"/>
    <col min="12803" max="12803" width="16.2857142857143" style="114" customWidth="1"/>
    <col min="12804" max="12804" width="6.28571428571429" style="114" customWidth="1"/>
    <col min="12805" max="12805" width="17.2857142857143" style="114" customWidth="1"/>
    <col min="12806" max="12806" width="15.8571428571429" style="114" customWidth="1"/>
    <col min="12807" max="12807" width="13.2857142857143" style="114" customWidth="1"/>
    <col min="12808" max="12808" width="6.28571428571429" style="114" customWidth="1"/>
    <col min="12809" max="12809" width="8.28571428571429" style="114" customWidth="1"/>
    <col min="12810" max="12810" width="17" style="114" customWidth="1"/>
    <col min="12811" max="12811" width="16.5714285714286" style="114" customWidth="1"/>
    <col min="12812" max="12812" width="15.5714285714286" style="114" customWidth="1"/>
    <col min="12813" max="12813" width="17" style="114" customWidth="1"/>
    <col min="12814" max="12814" width="16.5714285714286" style="114" customWidth="1"/>
    <col min="12815" max="12815" width="15.5714285714286" style="114" customWidth="1"/>
    <col min="12816" max="12816" width="0" style="114" hidden="1" customWidth="1"/>
    <col min="12817" max="12820" width="8" style="114" customWidth="1"/>
    <col min="12821" max="13055" width="8.71428571428571" style="114"/>
    <col min="13056" max="13056" width="9.85714285714286" style="114" customWidth="1"/>
    <col min="13057" max="13057" width="16" style="114" customWidth="1"/>
    <col min="13058" max="13058" width="17.5714285714286" style="114" customWidth="1"/>
    <col min="13059" max="13059" width="16.2857142857143" style="114" customWidth="1"/>
    <col min="13060" max="13060" width="6.28571428571429" style="114" customWidth="1"/>
    <col min="13061" max="13061" width="17.2857142857143" style="114" customWidth="1"/>
    <col min="13062" max="13062" width="15.8571428571429" style="114" customWidth="1"/>
    <col min="13063" max="13063" width="13.2857142857143" style="114" customWidth="1"/>
    <col min="13064" max="13064" width="6.28571428571429" style="114" customWidth="1"/>
    <col min="13065" max="13065" width="8.28571428571429" style="114" customWidth="1"/>
    <col min="13066" max="13066" width="17" style="114" customWidth="1"/>
    <col min="13067" max="13067" width="16.5714285714286" style="114" customWidth="1"/>
    <col min="13068" max="13068" width="15.5714285714286" style="114" customWidth="1"/>
    <col min="13069" max="13069" width="17" style="114" customWidth="1"/>
    <col min="13070" max="13070" width="16.5714285714286" style="114" customWidth="1"/>
    <col min="13071" max="13071" width="15.5714285714286" style="114" customWidth="1"/>
    <col min="13072" max="13072" width="0" style="114" hidden="1" customWidth="1"/>
    <col min="13073" max="13076" width="8" style="114" customWidth="1"/>
    <col min="13077" max="13311" width="8.71428571428571" style="114"/>
    <col min="13312" max="13312" width="9.85714285714286" style="114" customWidth="1"/>
    <col min="13313" max="13313" width="16" style="114" customWidth="1"/>
    <col min="13314" max="13314" width="17.5714285714286" style="114" customWidth="1"/>
    <col min="13315" max="13315" width="16.2857142857143" style="114" customWidth="1"/>
    <col min="13316" max="13316" width="6.28571428571429" style="114" customWidth="1"/>
    <col min="13317" max="13317" width="17.2857142857143" style="114" customWidth="1"/>
    <col min="13318" max="13318" width="15.8571428571429" style="114" customWidth="1"/>
    <col min="13319" max="13319" width="13.2857142857143" style="114" customWidth="1"/>
    <col min="13320" max="13320" width="6.28571428571429" style="114" customWidth="1"/>
    <col min="13321" max="13321" width="8.28571428571429" style="114" customWidth="1"/>
    <col min="13322" max="13322" width="17" style="114" customWidth="1"/>
    <col min="13323" max="13323" width="16.5714285714286" style="114" customWidth="1"/>
    <col min="13324" max="13324" width="15.5714285714286" style="114" customWidth="1"/>
    <col min="13325" max="13325" width="17" style="114" customWidth="1"/>
    <col min="13326" max="13326" width="16.5714285714286" style="114" customWidth="1"/>
    <col min="13327" max="13327" width="15.5714285714286" style="114" customWidth="1"/>
    <col min="13328" max="13328" width="0" style="114" hidden="1" customWidth="1"/>
    <col min="13329" max="13332" width="8" style="114" customWidth="1"/>
    <col min="13333" max="13567" width="8.71428571428571" style="114"/>
    <col min="13568" max="13568" width="9.85714285714286" style="114" customWidth="1"/>
    <col min="13569" max="13569" width="16" style="114" customWidth="1"/>
    <col min="13570" max="13570" width="17.5714285714286" style="114" customWidth="1"/>
    <col min="13571" max="13571" width="16.2857142857143" style="114" customWidth="1"/>
    <col min="13572" max="13572" width="6.28571428571429" style="114" customWidth="1"/>
    <col min="13573" max="13573" width="17.2857142857143" style="114" customWidth="1"/>
    <col min="13574" max="13574" width="15.8571428571429" style="114" customWidth="1"/>
    <col min="13575" max="13575" width="13.2857142857143" style="114" customWidth="1"/>
    <col min="13576" max="13576" width="6.28571428571429" style="114" customWidth="1"/>
    <col min="13577" max="13577" width="8.28571428571429" style="114" customWidth="1"/>
    <col min="13578" max="13578" width="17" style="114" customWidth="1"/>
    <col min="13579" max="13579" width="16.5714285714286" style="114" customWidth="1"/>
    <col min="13580" max="13580" width="15.5714285714286" style="114" customWidth="1"/>
    <col min="13581" max="13581" width="17" style="114" customWidth="1"/>
    <col min="13582" max="13582" width="16.5714285714286" style="114" customWidth="1"/>
    <col min="13583" max="13583" width="15.5714285714286" style="114" customWidth="1"/>
    <col min="13584" max="13584" width="0" style="114" hidden="1" customWidth="1"/>
    <col min="13585" max="13588" width="8" style="114" customWidth="1"/>
    <col min="13589" max="13823" width="8.71428571428571" style="114"/>
    <col min="13824" max="13824" width="9.85714285714286" style="114" customWidth="1"/>
    <col min="13825" max="13825" width="16" style="114" customWidth="1"/>
    <col min="13826" max="13826" width="17.5714285714286" style="114" customWidth="1"/>
    <col min="13827" max="13827" width="16.2857142857143" style="114" customWidth="1"/>
    <col min="13828" max="13828" width="6.28571428571429" style="114" customWidth="1"/>
    <col min="13829" max="13829" width="17.2857142857143" style="114" customWidth="1"/>
    <col min="13830" max="13830" width="15.8571428571429" style="114" customWidth="1"/>
    <col min="13831" max="13831" width="13.2857142857143" style="114" customWidth="1"/>
    <col min="13832" max="13832" width="6.28571428571429" style="114" customWidth="1"/>
    <col min="13833" max="13833" width="8.28571428571429" style="114" customWidth="1"/>
    <col min="13834" max="13834" width="17" style="114" customWidth="1"/>
    <col min="13835" max="13835" width="16.5714285714286" style="114" customWidth="1"/>
    <col min="13836" max="13836" width="15.5714285714286" style="114" customWidth="1"/>
    <col min="13837" max="13837" width="17" style="114" customWidth="1"/>
    <col min="13838" max="13838" width="16.5714285714286" style="114" customWidth="1"/>
    <col min="13839" max="13839" width="15.5714285714286" style="114" customWidth="1"/>
    <col min="13840" max="13840" width="0" style="114" hidden="1" customWidth="1"/>
    <col min="13841" max="13844" width="8" style="114" customWidth="1"/>
    <col min="13845" max="14079" width="8.71428571428571" style="114"/>
    <col min="14080" max="14080" width="9.85714285714286" style="114" customWidth="1"/>
    <col min="14081" max="14081" width="16" style="114" customWidth="1"/>
    <col min="14082" max="14082" width="17.5714285714286" style="114" customWidth="1"/>
    <col min="14083" max="14083" width="16.2857142857143" style="114" customWidth="1"/>
    <col min="14084" max="14084" width="6.28571428571429" style="114" customWidth="1"/>
    <col min="14085" max="14085" width="17.2857142857143" style="114" customWidth="1"/>
    <col min="14086" max="14086" width="15.8571428571429" style="114" customWidth="1"/>
    <col min="14087" max="14087" width="13.2857142857143" style="114" customWidth="1"/>
    <col min="14088" max="14088" width="6.28571428571429" style="114" customWidth="1"/>
    <col min="14089" max="14089" width="8.28571428571429" style="114" customWidth="1"/>
    <col min="14090" max="14090" width="17" style="114" customWidth="1"/>
    <col min="14091" max="14091" width="16.5714285714286" style="114" customWidth="1"/>
    <col min="14092" max="14092" width="15.5714285714286" style="114" customWidth="1"/>
    <col min="14093" max="14093" width="17" style="114" customWidth="1"/>
    <col min="14094" max="14094" width="16.5714285714286" style="114" customWidth="1"/>
    <col min="14095" max="14095" width="15.5714285714286" style="114" customWidth="1"/>
    <col min="14096" max="14096" width="0" style="114" hidden="1" customWidth="1"/>
    <col min="14097" max="14100" width="8" style="114" customWidth="1"/>
    <col min="14101" max="14335" width="8.71428571428571" style="114"/>
    <col min="14336" max="14336" width="9.85714285714286" style="114" customWidth="1"/>
    <col min="14337" max="14337" width="16" style="114" customWidth="1"/>
    <col min="14338" max="14338" width="17.5714285714286" style="114" customWidth="1"/>
    <col min="14339" max="14339" width="16.2857142857143" style="114" customWidth="1"/>
    <col min="14340" max="14340" width="6.28571428571429" style="114" customWidth="1"/>
    <col min="14341" max="14341" width="17.2857142857143" style="114" customWidth="1"/>
    <col min="14342" max="14342" width="15.8571428571429" style="114" customWidth="1"/>
    <col min="14343" max="14343" width="13.2857142857143" style="114" customWidth="1"/>
    <col min="14344" max="14344" width="6.28571428571429" style="114" customWidth="1"/>
    <col min="14345" max="14345" width="8.28571428571429" style="114" customWidth="1"/>
    <col min="14346" max="14346" width="17" style="114" customWidth="1"/>
    <col min="14347" max="14347" width="16.5714285714286" style="114" customWidth="1"/>
    <col min="14348" max="14348" width="15.5714285714286" style="114" customWidth="1"/>
    <col min="14349" max="14349" width="17" style="114" customWidth="1"/>
    <col min="14350" max="14350" width="16.5714285714286" style="114" customWidth="1"/>
    <col min="14351" max="14351" width="15.5714285714286" style="114" customWidth="1"/>
    <col min="14352" max="14352" width="0" style="114" hidden="1" customWidth="1"/>
    <col min="14353" max="14356" width="8" style="114" customWidth="1"/>
    <col min="14357" max="14591" width="8.71428571428571" style="114"/>
    <col min="14592" max="14592" width="9.85714285714286" style="114" customWidth="1"/>
    <col min="14593" max="14593" width="16" style="114" customWidth="1"/>
    <col min="14594" max="14594" width="17.5714285714286" style="114" customWidth="1"/>
    <col min="14595" max="14595" width="16.2857142857143" style="114" customWidth="1"/>
    <col min="14596" max="14596" width="6.28571428571429" style="114" customWidth="1"/>
    <col min="14597" max="14597" width="17.2857142857143" style="114" customWidth="1"/>
    <col min="14598" max="14598" width="15.8571428571429" style="114" customWidth="1"/>
    <col min="14599" max="14599" width="13.2857142857143" style="114" customWidth="1"/>
    <col min="14600" max="14600" width="6.28571428571429" style="114" customWidth="1"/>
    <col min="14601" max="14601" width="8.28571428571429" style="114" customWidth="1"/>
    <col min="14602" max="14602" width="17" style="114" customWidth="1"/>
    <col min="14603" max="14603" width="16.5714285714286" style="114" customWidth="1"/>
    <col min="14604" max="14604" width="15.5714285714286" style="114" customWidth="1"/>
    <col min="14605" max="14605" width="17" style="114" customWidth="1"/>
    <col min="14606" max="14606" width="16.5714285714286" style="114" customWidth="1"/>
    <col min="14607" max="14607" width="15.5714285714286" style="114" customWidth="1"/>
    <col min="14608" max="14608" width="0" style="114" hidden="1" customWidth="1"/>
    <col min="14609" max="14612" width="8" style="114" customWidth="1"/>
    <col min="14613" max="14847" width="8.71428571428571" style="114"/>
    <col min="14848" max="14848" width="9.85714285714286" style="114" customWidth="1"/>
    <col min="14849" max="14849" width="16" style="114" customWidth="1"/>
    <col min="14850" max="14850" width="17.5714285714286" style="114" customWidth="1"/>
    <col min="14851" max="14851" width="16.2857142857143" style="114" customWidth="1"/>
    <col min="14852" max="14852" width="6.28571428571429" style="114" customWidth="1"/>
    <col min="14853" max="14853" width="17.2857142857143" style="114" customWidth="1"/>
    <col min="14854" max="14854" width="15.8571428571429" style="114" customWidth="1"/>
    <col min="14855" max="14855" width="13.2857142857143" style="114" customWidth="1"/>
    <col min="14856" max="14856" width="6.28571428571429" style="114" customWidth="1"/>
    <col min="14857" max="14857" width="8.28571428571429" style="114" customWidth="1"/>
    <col min="14858" max="14858" width="17" style="114" customWidth="1"/>
    <col min="14859" max="14859" width="16.5714285714286" style="114" customWidth="1"/>
    <col min="14860" max="14860" width="15.5714285714286" style="114" customWidth="1"/>
    <col min="14861" max="14861" width="17" style="114" customWidth="1"/>
    <col min="14862" max="14862" width="16.5714285714286" style="114" customWidth="1"/>
    <col min="14863" max="14863" width="15.5714285714286" style="114" customWidth="1"/>
    <col min="14864" max="14864" width="0" style="114" hidden="1" customWidth="1"/>
    <col min="14865" max="14868" width="8" style="114" customWidth="1"/>
    <col min="14869" max="15103" width="8.71428571428571" style="114"/>
    <col min="15104" max="15104" width="9.85714285714286" style="114" customWidth="1"/>
    <col min="15105" max="15105" width="16" style="114" customWidth="1"/>
    <col min="15106" max="15106" width="17.5714285714286" style="114" customWidth="1"/>
    <col min="15107" max="15107" width="16.2857142857143" style="114" customWidth="1"/>
    <col min="15108" max="15108" width="6.28571428571429" style="114" customWidth="1"/>
    <col min="15109" max="15109" width="17.2857142857143" style="114" customWidth="1"/>
    <col min="15110" max="15110" width="15.8571428571429" style="114" customWidth="1"/>
    <col min="15111" max="15111" width="13.2857142857143" style="114" customWidth="1"/>
    <col min="15112" max="15112" width="6.28571428571429" style="114" customWidth="1"/>
    <col min="15113" max="15113" width="8.28571428571429" style="114" customWidth="1"/>
    <col min="15114" max="15114" width="17" style="114" customWidth="1"/>
    <col min="15115" max="15115" width="16.5714285714286" style="114" customWidth="1"/>
    <col min="15116" max="15116" width="15.5714285714286" style="114" customWidth="1"/>
    <col min="15117" max="15117" width="17" style="114" customWidth="1"/>
    <col min="15118" max="15118" width="16.5714285714286" style="114" customWidth="1"/>
    <col min="15119" max="15119" width="15.5714285714286" style="114" customWidth="1"/>
    <col min="15120" max="15120" width="0" style="114" hidden="1" customWidth="1"/>
    <col min="15121" max="15124" width="8" style="114" customWidth="1"/>
    <col min="15125" max="15359" width="8.71428571428571" style="114"/>
    <col min="15360" max="15360" width="9.85714285714286" style="114" customWidth="1"/>
    <col min="15361" max="15361" width="16" style="114" customWidth="1"/>
    <col min="15362" max="15362" width="17.5714285714286" style="114" customWidth="1"/>
    <col min="15363" max="15363" width="16.2857142857143" style="114" customWidth="1"/>
    <col min="15364" max="15364" width="6.28571428571429" style="114" customWidth="1"/>
    <col min="15365" max="15365" width="17.2857142857143" style="114" customWidth="1"/>
    <col min="15366" max="15366" width="15.8571428571429" style="114" customWidth="1"/>
    <col min="15367" max="15367" width="13.2857142857143" style="114" customWidth="1"/>
    <col min="15368" max="15368" width="6.28571428571429" style="114" customWidth="1"/>
    <col min="15369" max="15369" width="8.28571428571429" style="114" customWidth="1"/>
    <col min="15370" max="15370" width="17" style="114" customWidth="1"/>
    <col min="15371" max="15371" width="16.5714285714286" style="114" customWidth="1"/>
    <col min="15372" max="15372" width="15.5714285714286" style="114" customWidth="1"/>
    <col min="15373" max="15373" width="17" style="114" customWidth="1"/>
    <col min="15374" max="15374" width="16.5714285714286" style="114" customWidth="1"/>
    <col min="15375" max="15375" width="15.5714285714286" style="114" customWidth="1"/>
    <col min="15376" max="15376" width="0" style="114" hidden="1" customWidth="1"/>
    <col min="15377" max="15380" width="8" style="114" customWidth="1"/>
    <col min="15381" max="15615" width="8.71428571428571" style="114"/>
    <col min="15616" max="15616" width="9.85714285714286" style="114" customWidth="1"/>
    <col min="15617" max="15617" width="16" style="114" customWidth="1"/>
    <col min="15618" max="15618" width="17.5714285714286" style="114" customWidth="1"/>
    <col min="15619" max="15619" width="16.2857142857143" style="114" customWidth="1"/>
    <col min="15620" max="15620" width="6.28571428571429" style="114" customWidth="1"/>
    <col min="15621" max="15621" width="17.2857142857143" style="114" customWidth="1"/>
    <col min="15622" max="15622" width="15.8571428571429" style="114" customWidth="1"/>
    <col min="15623" max="15623" width="13.2857142857143" style="114" customWidth="1"/>
    <col min="15624" max="15624" width="6.28571428571429" style="114" customWidth="1"/>
    <col min="15625" max="15625" width="8.28571428571429" style="114" customWidth="1"/>
    <col min="15626" max="15626" width="17" style="114" customWidth="1"/>
    <col min="15627" max="15627" width="16.5714285714286" style="114" customWidth="1"/>
    <col min="15628" max="15628" width="15.5714285714286" style="114" customWidth="1"/>
    <col min="15629" max="15629" width="17" style="114" customWidth="1"/>
    <col min="15630" max="15630" width="16.5714285714286" style="114" customWidth="1"/>
    <col min="15631" max="15631" width="15.5714285714286" style="114" customWidth="1"/>
    <col min="15632" max="15632" width="0" style="114" hidden="1" customWidth="1"/>
    <col min="15633" max="15636" width="8" style="114" customWidth="1"/>
    <col min="15637" max="15871" width="8.71428571428571" style="114"/>
    <col min="15872" max="15872" width="9.85714285714286" style="114" customWidth="1"/>
    <col min="15873" max="15873" width="16" style="114" customWidth="1"/>
    <col min="15874" max="15874" width="17.5714285714286" style="114" customWidth="1"/>
    <col min="15875" max="15875" width="16.2857142857143" style="114" customWidth="1"/>
    <col min="15876" max="15876" width="6.28571428571429" style="114" customWidth="1"/>
    <col min="15877" max="15877" width="17.2857142857143" style="114" customWidth="1"/>
    <col min="15878" max="15878" width="15.8571428571429" style="114" customWidth="1"/>
    <col min="15879" max="15879" width="13.2857142857143" style="114" customWidth="1"/>
    <col min="15880" max="15880" width="6.28571428571429" style="114" customWidth="1"/>
    <col min="15881" max="15881" width="8.28571428571429" style="114" customWidth="1"/>
    <col min="15882" max="15882" width="17" style="114" customWidth="1"/>
    <col min="15883" max="15883" width="16.5714285714286" style="114" customWidth="1"/>
    <col min="15884" max="15884" width="15.5714285714286" style="114" customWidth="1"/>
    <col min="15885" max="15885" width="17" style="114" customWidth="1"/>
    <col min="15886" max="15886" width="16.5714285714286" style="114" customWidth="1"/>
    <col min="15887" max="15887" width="15.5714285714286" style="114" customWidth="1"/>
    <col min="15888" max="15888" width="0" style="114" hidden="1" customWidth="1"/>
    <col min="15889" max="15892" width="8" style="114" customWidth="1"/>
    <col min="15893" max="16127" width="8.71428571428571" style="114"/>
    <col min="16128" max="16128" width="9.85714285714286" style="114" customWidth="1"/>
    <col min="16129" max="16129" width="16" style="114" customWidth="1"/>
    <col min="16130" max="16130" width="17.5714285714286" style="114" customWidth="1"/>
    <col min="16131" max="16131" width="16.2857142857143" style="114" customWidth="1"/>
    <col min="16132" max="16132" width="6.28571428571429" style="114" customWidth="1"/>
    <col min="16133" max="16133" width="17.2857142857143" style="114" customWidth="1"/>
    <col min="16134" max="16134" width="15.8571428571429" style="114" customWidth="1"/>
    <col min="16135" max="16135" width="13.2857142857143" style="114" customWidth="1"/>
    <col min="16136" max="16136" width="6.28571428571429" style="114" customWidth="1"/>
    <col min="16137" max="16137" width="8.28571428571429" style="114" customWidth="1"/>
    <col min="16138" max="16138" width="17" style="114" customWidth="1"/>
    <col min="16139" max="16139" width="16.5714285714286" style="114" customWidth="1"/>
    <col min="16140" max="16140" width="15.5714285714286" style="114" customWidth="1"/>
    <col min="16141" max="16141" width="17" style="114" customWidth="1"/>
    <col min="16142" max="16142" width="16.5714285714286" style="114" customWidth="1"/>
    <col min="16143" max="16143" width="15.5714285714286" style="114" customWidth="1"/>
    <col min="16144" max="16144" width="0" style="114" hidden="1" customWidth="1"/>
    <col min="16145" max="16148" width="8" style="114" customWidth="1"/>
    <col min="16149" max="16384" width="8.71428571428571" style="114"/>
  </cols>
  <sheetData>
    <row r="1" spans="1:18" ht="16.5" customHeight="1">
      <c r="A1" s="111" t="s">
        <v>134</v>
      </c>
      <c r="B1" s="112"/>
      <c r="C1" s="112"/>
      <c r="D1" s="112"/>
      <c r="E1" s="112"/>
      <c r="F1" s="113"/>
      <c r="K1" s="115"/>
      <c r="R1" s="114"/>
    </row>
    <row r="2" spans="1:18" ht="27" customHeight="1">
      <c r="A2" s="111"/>
      <c r="B2" s="112"/>
      <c r="C2" s="112"/>
      <c r="D2" s="112"/>
      <c r="E2" s="112"/>
      <c r="F2" s="113"/>
      <c r="K2" s="115"/>
      <c r="R2" s="114"/>
    </row>
    <row r="3" spans="1:18" ht="21.75" customHeight="1">
      <c r="A3" s="547" t="s">
        <v>5</v>
      </c>
      <c r="B3" s="547"/>
      <c r="C3" s="547"/>
      <c r="D3" s="547"/>
      <c r="E3" s="547"/>
      <c r="F3" s="547"/>
      <c r="G3" s="115"/>
      <c r="H3" s="115"/>
      <c r="I3" s="115"/>
      <c r="J3" s="118" t="s">
        <v>23</v>
      </c>
      <c r="K3" s="119"/>
      <c r="L3" s="120"/>
      <c r="R3" s="114"/>
    </row>
    <row r="4" spans="1:18" ht="24" customHeight="1">
      <c r="A4" s="547" t="s">
        <v>143</v>
      </c>
      <c r="B4" s="547"/>
      <c r="C4" s="547"/>
      <c r="D4" s="547"/>
      <c r="E4" s="547"/>
      <c r="F4" s="547"/>
      <c r="G4" s="115"/>
      <c r="H4" s="115"/>
      <c r="I4" s="115"/>
      <c r="J4" s="115"/>
      <c r="L4" s="121"/>
      <c r="R4" s="114"/>
    </row>
    <row r="5" spans="1:18" ht="20.25" customHeight="1">
      <c r="A5" s="548" t="s">
        <v>165</v>
      </c>
      <c r="B5" s="548"/>
      <c r="C5" s="548"/>
      <c r="D5" s="548"/>
      <c r="E5" s="548"/>
      <c r="F5" s="548"/>
      <c r="G5" s="122"/>
      <c r="H5" s="115"/>
      <c r="I5" s="114" t="s">
        <v>86</v>
      </c>
      <c r="J5" s="123"/>
      <c r="L5" s="121"/>
      <c r="R5" s="114"/>
    </row>
    <row r="6" spans="1:20" ht="30.75" customHeight="1">
      <c r="A6" s="124"/>
      <c r="C6" s="549"/>
      <c r="D6" s="549"/>
      <c r="E6" s="510"/>
      <c r="F6" s="126"/>
      <c r="G6" s="126"/>
      <c r="I6" s="127">
        <v>1</v>
      </c>
      <c r="J6" s="128" t="s">
        <v>117</v>
      </c>
      <c r="Q6" s="129"/>
      <c r="R6" s="129"/>
      <c r="S6" s="129"/>
      <c r="T6" s="129"/>
    </row>
    <row r="7" spans="1:22" ht="13.9">
      <c r="A7" s="124"/>
      <c r="B7" s="130"/>
      <c r="C7" s="549"/>
      <c r="D7" s="549"/>
      <c r="E7" s="511"/>
      <c r="F7" s="510"/>
      <c r="G7" s="543"/>
      <c r="H7" s="543"/>
      <c r="I7" s="127">
        <v>2</v>
      </c>
      <c r="J7" s="127" t="s">
        <v>120</v>
      </c>
      <c r="K7" s="132"/>
      <c r="L7" s="132"/>
      <c r="M7" s="114"/>
      <c r="N7" s="117" t="s">
        <v>42</v>
      </c>
      <c r="O7" s="117" t="s">
        <v>118</v>
      </c>
      <c r="Q7" s="129"/>
      <c r="R7" s="129"/>
      <c r="S7" s="129"/>
      <c r="T7" s="129"/>
      <c r="U7" s="133"/>
      <c r="V7" s="134"/>
    </row>
    <row r="8" spans="1:20" ht="25.5" customHeight="1">
      <c r="A8" s="135"/>
      <c r="C8" s="129"/>
      <c r="D8" s="129"/>
      <c r="E8" s="136" t="s">
        <v>116</v>
      </c>
      <c r="F8" s="137" t="s">
        <v>135</v>
      </c>
      <c r="G8" s="542" t="s">
        <v>26</v>
      </c>
      <c r="H8" s="543"/>
      <c r="I8" s="127">
        <v>3</v>
      </c>
      <c r="J8" s="127" t="s">
        <v>92</v>
      </c>
      <c r="K8" s="132"/>
      <c r="L8" s="132"/>
      <c r="M8" s="138" t="s">
        <v>135</v>
      </c>
      <c r="N8" s="139">
        <f ca="1">TODAY()+30</f>
        <v>45580</v>
      </c>
      <c r="O8" s="140">
        <v>0.11</v>
      </c>
      <c r="Q8" s="141"/>
      <c r="R8" s="142"/>
      <c r="S8" s="129"/>
      <c r="T8" s="129"/>
    </row>
    <row r="9" spans="1:20" ht="36.75" customHeight="1">
      <c r="A9" s="143"/>
      <c r="B9" s="144" t="s">
        <v>103</v>
      </c>
      <c r="C9" s="145"/>
      <c r="D9" s="145"/>
      <c r="E9" s="146"/>
      <c r="F9" s="147" t="s">
        <v>91</v>
      </c>
      <c r="G9" s="542" t="s">
        <v>26</v>
      </c>
      <c r="H9" s="543"/>
      <c r="I9" s="148">
        <v>4</v>
      </c>
      <c r="J9" s="149" t="s">
        <v>153</v>
      </c>
      <c r="K9" s="132"/>
      <c r="L9" s="132"/>
      <c r="M9" s="138" t="s">
        <v>136</v>
      </c>
      <c r="N9" s="139">
        <f ca="1">TODAY()+30</f>
        <v>45580</v>
      </c>
      <c r="O9" s="140">
        <v>0.11</v>
      </c>
      <c r="Q9" s="150"/>
      <c r="R9" s="129"/>
      <c r="S9" s="129"/>
      <c r="T9" s="129"/>
    </row>
    <row r="10" spans="1:20" ht="43.5" customHeight="1">
      <c r="A10" s="151"/>
      <c r="B10" s="144" t="s">
        <v>104</v>
      </c>
      <c r="C10" s="146"/>
      <c r="D10" s="544" t="str">
        <f>VLOOKUP($F$10,$I$6:$K$9,2,0)</f>
        <v>Vay Hỗ trợ lãi suất</v>
      </c>
      <c r="E10" s="544"/>
      <c r="F10" s="152">
        <v>3</v>
      </c>
      <c r="G10" s="509"/>
      <c r="H10" s="509"/>
      <c r="I10" s="153">
        <v>0</v>
      </c>
      <c r="J10" s="154"/>
      <c r="K10" s="132"/>
      <c r="L10" s="132"/>
      <c r="M10" s="138"/>
      <c r="N10" s="139"/>
      <c r="O10" s="140"/>
      <c r="Q10" s="155"/>
      <c r="R10" s="142"/>
      <c r="S10" s="129"/>
      <c r="T10" s="129"/>
    </row>
    <row r="11" spans="1:20" ht="17.25" customHeight="1">
      <c r="A11" s="156">
        <v>1</v>
      </c>
      <c r="B11" s="157" t="s">
        <v>0</v>
      </c>
      <c r="C11" s="158"/>
      <c r="D11" s="158"/>
      <c r="E11" s="159"/>
      <c r="F11" s="160"/>
      <c r="G11" s="161" t="s">
        <v>97</v>
      </c>
      <c r="I11" s="162">
        <v>0.01</v>
      </c>
      <c r="J11" s="154"/>
      <c r="K11" s="132"/>
      <c r="L11" s="132"/>
      <c r="M11" s="138"/>
      <c r="N11" s="139"/>
      <c r="O11" s="140"/>
      <c r="Q11" s="163"/>
      <c r="R11" s="142"/>
      <c r="S11" s="129"/>
      <c r="T11" s="129"/>
    </row>
    <row r="12" spans="1:20" ht="17.25" customHeight="1">
      <c r="A12" s="164">
        <v>2</v>
      </c>
      <c r="B12" s="165" t="s">
        <v>27</v>
      </c>
      <c r="C12" s="166"/>
      <c r="D12" s="166"/>
      <c r="E12" s="167"/>
      <c r="F12" s="168" t="s">
        <v>164</v>
      </c>
      <c r="G12" s="161" t="s">
        <v>96</v>
      </c>
      <c r="H12" s="169"/>
      <c r="I12" s="170"/>
      <c r="J12" s="132"/>
      <c r="K12" s="132"/>
      <c r="L12" s="171"/>
      <c r="M12" s="138"/>
      <c r="N12" s="139"/>
      <c r="O12" s="140"/>
      <c r="Q12" s="172"/>
      <c r="R12" s="142"/>
      <c r="S12" s="129"/>
      <c r="T12" s="129"/>
    </row>
    <row r="13" spans="1:20" ht="17.25" customHeight="1">
      <c r="A13" s="164">
        <v>3</v>
      </c>
      <c r="B13" s="165" t="s">
        <v>28</v>
      </c>
      <c r="C13" s="166"/>
      <c r="D13" s="166"/>
      <c r="E13" s="167"/>
      <c r="F13" s="173"/>
      <c r="I13" s="174" t="s">
        <v>121</v>
      </c>
      <c r="J13" s="517">
        <v>22866119</v>
      </c>
      <c r="K13" s="132"/>
      <c r="L13" s="132"/>
      <c r="M13" s="138"/>
      <c r="N13" s="139"/>
      <c r="O13" s="140"/>
      <c r="Q13" s="172"/>
      <c r="R13" s="142"/>
      <c r="S13" s="129"/>
      <c r="T13" s="129"/>
    </row>
    <row r="14" spans="1:20" ht="17.25" customHeight="1">
      <c r="A14" s="176">
        <v>3.10</v>
      </c>
      <c r="B14" s="177" t="s">
        <v>37</v>
      </c>
      <c r="C14" s="178"/>
      <c r="D14" s="178"/>
      <c r="E14" s="179"/>
      <c r="F14" s="180" t="s">
        <v>162</v>
      </c>
      <c r="G14" s="181" t="s">
        <v>97</v>
      </c>
      <c r="H14" s="182"/>
      <c r="J14" s="132"/>
      <c r="K14" s="132"/>
      <c r="L14" s="183"/>
      <c r="M14" s="138"/>
      <c r="N14" s="139"/>
      <c r="O14" s="140"/>
      <c r="Q14" s="172"/>
      <c r="R14" s="142"/>
      <c r="S14" s="129"/>
      <c r="T14" s="129"/>
    </row>
    <row r="15" spans="1:20" ht="17.25" customHeight="1">
      <c r="A15" s="176">
        <v>3.20</v>
      </c>
      <c r="B15" s="177" t="s">
        <v>81</v>
      </c>
      <c r="C15" s="178"/>
      <c r="D15" s="178"/>
      <c r="E15" s="179"/>
      <c r="F15" s="180" t="s">
        <v>163</v>
      </c>
      <c r="G15" s="181" t="s">
        <v>122</v>
      </c>
      <c r="J15" s="132"/>
      <c r="K15" s="132"/>
      <c r="L15" s="184"/>
      <c r="M15" s="138"/>
      <c r="N15" s="139"/>
      <c r="O15" s="140"/>
      <c r="Q15" s="172"/>
      <c r="R15" s="142"/>
      <c r="S15" s="129"/>
      <c r="T15" s="129"/>
    </row>
    <row r="16" spans="1:20" ht="17.25" customHeight="1">
      <c r="A16" s="176">
        <v>3.30</v>
      </c>
      <c r="B16" s="177" t="s">
        <v>29</v>
      </c>
      <c r="C16" s="178"/>
      <c r="D16" s="178"/>
      <c r="E16" s="179"/>
      <c r="F16" s="254">
        <v>27511703.61430921</v>
      </c>
      <c r="G16" s="181" t="s">
        <v>97</v>
      </c>
      <c r="H16" s="254">
        <v>6690846319</v>
      </c>
      <c r="K16" s="132"/>
      <c r="L16" s="132"/>
      <c r="M16" s="138"/>
      <c r="N16" s="139"/>
      <c r="O16" s="140"/>
      <c r="Q16" s="172"/>
      <c r="R16" s="142"/>
      <c r="S16" s="129"/>
      <c r="T16" s="129"/>
    </row>
    <row r="17" spans="1:24" ht="17.25" customHeight="1">
      <c r="A17" s="186"/>
      <c r="B17" s="165" t="s">
        <v>33</v>
      </c>
      <c r="C17" s="187"/>
      <c r="D17" s="187"/>
      <c r="E17" s="188"/>
      <c r="F17" s="189">
        <f>ROUND(F16*F15,0)</f>
        <v>6690846319</v>
      </c>
      <c r="G17" s="190"/>
      <c r="H17" s="185">
        <f>H16/F15</f>
        <v>27511703.61430921</v>
      </c>
      <c r="I17" s="191"/>
      <c r="J17" s="192"/>
      <c r="K17" s="193"/>
      <c r="L17" s="193"/>
      <c r="M17" s="138"/>
      <c r="N17" s="139"/>
      <c r="O17" s="140"/>
      <c r="Q17" s="172"/>
      <c r="R17" s="142"/>
      <c r="S17" s="129"/>
      <c r="T17" s="129"/>
      <c r="U17" s="129"/>
      <c r="V17" s="129"/>
      <c r="W17" s="129"/>
      <c r="X17" s="129"/>
    </row>
    <row r="18" spans="1:24" ht="17.25" customHeight="1">
      <c r="A18" s="186"/>
      <c r="B18" s="165" t="s">
        <v>168</v>
      </c>
      <c r="C18" s="187"/>
      <c r="D18" s="187"/>
      <c r="E18" s="188"/>
      <c r="F18" s="518">
        <f>ROUND((F16+(F16-$J$13*F14/F15)*10%)*F15,0)</f>
        <v>7205584648</v>
      </c>
      <c r="G18" s="190"/>
      <c r="H18" s="185"/>
      <c r="I18" s="191"/>
      <c r="J18" s="192"/>
      <c r="K18" s="193"/>
      <c r="L18" s="193"/>
      <c r="M18" s="138"/>
      <c r="N18" s="139"/>
      <c r="O18" s="140"/>
      <c r="Q18" s="172"/>
      <c r="R18" s="142"/>
      <c r="S18" s="129"/>
      <c r="T18" s="129"/>
      <c r="U18" s="129"/>
      <c r="V18" s="129"/>
      <c r="W18" s="129"/>
      <c r="X18" s="129"/>
    </row>
    <row r="19" spans="1:24" ht="17.25" customHeight="1">
      <c r="A19" s="194"/>
      <c r="B19" s="165" t="s">
        <v>34</v>
      </c>
      <c r="C19" s="195"/>
      <c r="D19" s="195"/>
      <c r="E19" s="196"/>
      <c r="F19" s="484"/>
      <c r="G19" s="190"/>
      <c r="H19" s="185"/>
      <c r="I19" s="191"/>
      <c r="J19" s="192"/>
      <c r="K19" s="198"/>
      <c r="L19" s="198"/>
      <c r="M19" s="138"/>
      <c r="N19" s="139"/>
      <c r="O19" s="140"/>
      <c r="Q19" s="199"/>
      <c r="R19" s="142"/>
      <c r="S19" s="129"/>
      <c r="T19" s="129"/>
      <c r="U19" s="129"/>
      <c r="V19" s="129"/>
      <c r="W19" s="129"/>
      <c r="X19" s="129"/>
    </row>
    <row r="20" spans="1:24" ht="17.25" customHeight="1">
      <c r="A20" s="186"/>
      <c r="B20" s="200" t="s">
        <v>167</v>
      </c>
      <c r="C20" s="195"/>
      <c r="D20" s="195"/>
      <c r="E20" s="196"/>
      <c r="F20" s="485">
        <f>IF(F18&gt;10000000000,100000000,IF(F18&lt;7000000000,50000000,70000000))</f>
        <v>70000000</v>
      </c>
      <c r="G20" s="542"/>
      <c r="H20" s="543"/>
      <c r="I20" s="486"/>
      <c r="M20" s="138"/>
      <c r="N20" s="139"/>
      <c r="O20" s="140"/>
      <c r="Q20" s="129"/>
      <c r="R20" s="142"/>
      <c r="S20" s="129"/>
      <c r="T20" s="129"/>
      <c r="U20" s="129"/>
      <c r="V20" s="129"/>
      <c r="W20" s="129"/>
      <c r="X20" s="129"/>
    </row>
    <row r="21" spans="1:24" ht="17.25" customHeight="1">
      <c r="A21" s="186"/>
      <c r="B21" s="545" t="s">
        <v>105</v>
      </c>
      <c r="C21" s="545"/>
      <c r="D21" s="546" t="s">
        <v>166</v>
      </c>
      <c r="E21" s="546"/>
      <c r="F21" s="201">
        <f>IF(D21="Có",0,1%)</f>
        <v>0.01</v>
      </c>
      <c r="G21" s="542" t="s">
        <v>26</v>
      </c>
      <c r="H21" s="543"/>
      <c r="I21" s="202"/>
      <c r="M21" s="138"/>
      <c r="N21" s="139"/>
      <c r="O21" s="140"/>
      <c r="Q21" s="129"/>
      <c r="R21" s="142"/>
      <c r="S21" s="129"/>
      <c r="T21" s="129"/>
      <c r="U21" s="129"/>
      <c r="V21" s="129"/>
      <c r="W21" s="129"/>
      <c r="X21" s="129"/>
    </row>
    <row r="22" spans="1:24" s="202" customFormat="1" ht="19.5" customHeight="1">
      <c r="A22" s="186"/>
      <c r="B22" s="200" t="s">
        <v>106</v>
      </c>
      <c r="C22" s="195"/>
      <c r="D22" s="195"/>
      <c r="E22" s="196"/>
      <c r="F22" s="205">
        <f>+IF($F$10=4,11%,0)</f>
        <v>0</v>
      </c>
      <c r="G22" s="542"/>
      <c r="H22" s="543"/>
      <c r="I22" s="487"/>
      <c r="J22" s="192"/>
      <c r="K22" s="193"/>
      <c r="L22" s="193"/>
      <c r="M22" s="138"/>
      <c r="N22" s="139"/>
      <c r="O22" s="140"/>
      <c r="Q22" s="129"/>
      <c r="R22" s="203"/>
      <c r="S22" s="204"/>
      <c r="T22" s="204"/>
      <c r="U22" s="204"/>
      <c r="V22" s="204"/>
      <c r="W22" s="204"/>
      <c r="X22" s="204"/>
    </row>
    <row r="23" spans="1:24" s="202" customFormat="1" ht="17.25" customHeight="1">
      <c r="A23" s="186"/>
      <c r="B23" s="200" t="s">
        <v>107</v>
      </c>
      <c r="C23" s="195"/>
      <c r="D23" s="195"/>
      <c r="E23" s="196"/>
      <c r="F23" s="205">
        <f>+IF(OR($F$10=1,$F$10=2),6%,0)</f>
        <v>0</v>
      </c>
      <c r="I23" s="486"/>
      <c r="J23" s="192"/>
      <c r="K23" s="198"/>
      <c r="L23" s="198"/>
      <c r="M23" s="114"/>
      <c r="N23" s="117"/>
      <c r="O23" s="206"/>
      <c r="Q23" s="204"/>
      <c r="R23" s="204"/>
      <c r="S23" s="204"/>
      <c r="T23" s="204"/>
      <c r="U23" s="141"/>
      <c r="V23" s="142"/>
      <c r="W23" s="204"/>
      <c r="X23" s="204"/>
    </row>
    <row r="24" spans="1:24" s="202" customFormat="1" ht="17.25" customHeight="1">
      <c r="A24" s="186"/>
      <c r="B24" s="200" t="s">
        <v>108</v>
      </c>
      <c r="C24" s="195"/>
      <c r="D24" s="195"/>
      <c r="E24" s="196"/>
      <c r="F24" s="201">
        <v>0</v>
      </c>
      <c r="G24" s="207" t="s">
        <v>109</v>
      </c>
      <c r="J24" s="192"/>
      <c r="K24" s="198"/>
      <c r="L24" s="198"/>
      <c r="M24" s="114"/>
      <c r="N24" s="117"/>
      <c r="O24" s="206"/>
      <c r="Q24" s="204"/>
      <c r="R24" s="204"/>
      <c r="S24" s="204"/>
      <c r="T24" s="204"/>
      <c r="U24" s="155"/>
      <c r="V24" s="208"/>
      <c r="W24" s="204"/>
      <c r="X24" s="204"/>
    </row>
    <row r="25" spans="1:24" s="202" customFormat="1" ht="17.25" customHeight="1">
      <c r="A25" s="176"/>
      <c r="B25" s="165" t="s">
        <v>31</v>
      </c>
      <c r="C25" s="195"/>
      <c r="D25" s="195"/>
      <c r="E25" s="196"/>
      <c r="F25" s="209">
        <f>ROUND((F16-(F20/F15))*(1-F21)*(1-F22)*(1-F23)*(1-F24),0)</f>
        <v>26951636</v>
      </c>
      <c r="G25" s="210"/>
      <c r="H25" s="114"/>
      <c r="I25" s="185">
        <f>F17-F20</f>
        <v>6620846319</v>
      </c>
      <c r="J25" s="114"/>
      <c r="K25" s="114"/>
      <c r="L25" s="114"/>
      <c r="M25" s="114"/>
      <c r="N25" s="117"/>
      <c r="O25" s="206"/>
      <c r="Q25" s="204"/>
      <c r="R25" s="204"/>
      <c r="S25" s="204"/>
      <c r="T25" s="204"/>
      <c r="U25" s="155"/>
      <c r="V25" s="211"/>
      <c r="W25" s="204"/>
      <c r="X25" s="204"/>
    </row>
    <row r="26" spans="1:24" ht="17.25" customHeight="1">
      <c r="A26" s="176"/>
      <c r="B26" s="177" t="s">
        <v>30</v>
      </c>
      <c r="C26" s="178"/>
      <c r="D26" s="178"/>
      <c r="E26" s="179"/>
      <c r="F26" s="212">
        <f>ROUND(F25+(F25-$J$13*F14/F15)*10%,0)</f>
        <v>29012152</v>
      </c>
      <c r="G26" s="213" t="s">
        <v>159</v>
      </c>
      <c r="H26" s="182"/>
      <c r="I26" s="191">
        <f>I25*F21</f>
        <v>66208463.190000005</v>
      </c>
      <c r="M26" s="114"/>
      <c r="N26" s="116"/>
      <c r="O26" s="117"/>
      <c r="Q26" s="129"/>
      <c r="R26" s="129"/>
      <c r="S26" s="129"/>
      <c r="T26" s="129"/>
      <c r="U26" s="129"/>
      <c r="V26" s="211"/>
      <c r="W26" s="129"/>
      <c r="X26" s="129"/>
    </row>
    <row r="27" spans="1:24" ht="17.25" customHeight="1">
      <c r="A27" s="214">
        <v>4</v>
      </c>
      <c r="B27" s="165" t="s">
        <v>36</v>
      </c>
      <c r="C27" s="166"/>
      <c r="D27" s="166"/>
      <c r="E27" s="167"/>
      <c r="F27" s="215"/>
      <c r="G27" s="216"/>
      <c r="H27" s="185"/>
      <c r="I27" s="191"/>
      <c r="M27" s="114"/>
      <c r="N27" s="116"/>
      <c r="O27" s="117"/>
      <c r="Q27" s="129"/>
      <c r="R27" s="129"/>
      <c r="S27" s="129"/>
      <c r="T27" s="129"/>
      <c r="U27" s="129"/>
      <c r="V27" s="211"/>
      <c r="W27" s="129"/>
      <c r="X27" s="129"/>
    </row>
    <row r="28" spans="1:24" ht="17.25" customHeight="1">
      <c r="A28" s="217"/>
      <c r="B28" s="218" t="s">
        <v>82</v>
      </c>
      <c r="C28" s="219"/>
      <c r="D28" s="219"/>
      <c r="E28" s="220"/>
      <c r="F28" s="215">
        <f>ROUND(+F29+F30,0)</f>
        <v>7055755359</v>
      </c>
      <c r="G28" s="181" t="b">
        <f>SUM(F29:F30)=F28</f>
        <v>1</v>
      </c>
      <c r="J28" s="221" t="s">
        <v>128</v>
      </c>
      <c r="M28" s="114"/>
      <c r="N28" s="114"/>
      <c r="O28" s="116"/>
      <c r="Q28" s="129"/>
      <c r="R28" s="129"/>
      <c r="S28" s="129"/>
      <c r="T28" s="129"/>
      <c r="U28" s="129"/>
      <c r="V28" s="211"/>
      <c r="W28" s="129"/>
      <c r="X28" s="129"/>
    </row>
    <row r="29" spans="1:24" ht="22.05" customHeight="1">
      <c r="A29" s="222"/>
      <c r="B29" s="223" t="s">
        <v>38</v>
      </c>
      <c r="C29" s="224"/>
      <c r="D29" s="224"/>
      <c r="E29" s="225"/>
      <c r="F29" s="226">
        <f>ROUND(+F25*F15,0)</f>
        <v>6554637875</v>
      </c>
      <c r="G29" s="227" t="b">
        <f>F25*F15=F29</f>
        <v>0</v>
      </c>
      <c r="H29" s="182"/>
      <c r="J29" s="228" t="s">
        <v>129</v>
      </c>
      <c r="K29" s="228" t="s">
        <v>130</v>
      </c>
      <c r="L29" s="228" t="s">
        <v>131</v>
      </c>
      <c r="M29" s="229" t="s">
        <v>132</v>
      </c>
      <c r="N29" s="230" t="s">
        <v>133</v>
      </c>
      <c r="O29" s="231" t="s">
        <v>56</v>
      </c>
      <c r="Q29" s="129"/>
      <c r="R29" s="129"/>
      <c r="S29" s="129"/>
      <c r="T29" s="129"/>
      <c r="U29" s="129"/>
      <c r="V29" s="211"/>
      <c r="W29" s="129"/>
      <c r="X29" s="129"/>
    </row>
    <row r="30" spans="1:24" ht="17.25" customHeight="1">
      <c r="A30" s="232"/>
      <c r="B30" s="223" t="s">
        <v>4</v>
      </c>
      <c r="C30" s="224"/>
      <c r="D30" s="224"/>
      <c r="E30" s="225"/>
      <c r="F30" s="226">
        <f>ROUND((F29-J13*F14)*10%,0)</f>
        <v>501117484</v>
      </c>
      <c r="G30" s="227"/>
      <c r="H30" s="233"/>
      <c r="J30" s="234" t="s">
        <v>137</v>
      </c>
      <c r="K30" s="235"/>
      <c r="L30" s="234"/>
      <c r="M30" s="236"/>
      <c r="N30" s="237"/>
      <c r="O30" s="238">
        <f t="shared" si="0" ref="O30:O35">0.05%*N30*M30</f>
        <v>0</v>
      </c>
      <c r="Q30" s="129"/>
      <c r="R30" s="129"/>
      <c r="S30" s="129"/>
      <c r="T30" s="129"/>
      <c r="U30" s="129"/>
      <c r="V30" s="211"/>
      <c r="W30" s="129"/>
      <c r="X30" s="129"/>
    </row>
    <row r="31" spans="1:24" ht="17.25" customHeight="1" hidden="1">
      <c r="A31" s="239">
        <v>6</v>
      </c>
      <c r="B31" s="240" t="s">
        <v>69</v>
      </c>
      <c r="C31" s="219"/>
      <c r="D31" s="219"/>
      <c r="E31" s="241"/>
      <c r="F31" s="242">
        <f>F32+F33-F34</f>
        <v>0</v>
      </c>
      <c r="G31" s="243"/>
      <c r="H31" s="244"/>
      <c r="J31" s="234">
        <v>45318</v>
      </c>
      <c r="K31" s="235">
        <f>J31+1</f>
        <v>45319</v>
      </c>
      <c r="L31" s="234">
        <v>45350</v>
      </c>
      <c r="M31" s="236">
        <f>L31-K31</f>
        <v>31</v>
      </c>
      <c r="N31" s="245">
        <f>924309979-300000000</f>
        <v>624309979</v>
      </c>
      <c r="O31" s="238">
        <f t="shared" si="0"/>
        <v>9676804.6745000016</v>
      </c>
      <c r="P31" s="182"/>
      <c r="Q31" s="129"/>
      <c r="R31" s="129"/>
      <c r="S31" s="129"/>
      <c r="T31" s="129"/>
      <c r="U31" s="129"/>
      <c r="V31" s="246"/>
      <c r="W31" s="129"/>
      <c r="X31" s="129"/>
    </row>
    <row r="32" spans="1:24" ht="17.25" customHeight="1" hidden="1">
      <c r="A32" s="239"/>
      <c r="B32" s="247" t="s">
        <v>74</v>
      </c>
      <c r="C32" s="219"/>
      <c r="D32" s="219"/>
      <c r="E32" s="241"/>
      <c r="F32" s="248">
        <f>IF($F$10=2,SUM(V82:V106),0)</f>
        <v>0</v>
      </c>
      <c r="G32" s="243" t="s">
        <v>65</v>
      </c>
      <c r="J32" s="234"/>
      <c r="K32" s="235">
        <f>J32+1</f>
        <v>1</v>
      </c>
      <c r="L32" s="234"/>
      <c r="M32" s="236">
        <f>L32-K32</f>
        <v>-1</v>
      </c>
      <c r="N32" s="245"/>
      <c r="O32" s="238">
        <f t="shared" si="0"/>
        <v>0</v>
      </c>
      <c r="Q32" s="129"/>
      <c r="R32" s="129"/>
      <c r="S32" s="129"/>
      <c r="T32" s="129"/>
      <c r="U32" s="129"/>
      <c r="V32" s="129"/>
      <c r="W32" s="129"/>
      <c r="X32" s="129"/>
    </row>
    <row r="33" spans="1:24" ht="17.25" customHeight="1" hidden="1">
      <c r="A33" s="239"/>
      <c r="B33" s="247" t="s">
        <v>75</v>
      </c>
      <c r="C33" s="219"/>
      <c r="D33" s="219"/>
      <c r="E33" s="241"/>
      <c r="F33" s="248">
        <f>IF($F$10=2,SUM(V107:V110),0)</f>
        <v>0</v>
      </c>
      <c r="G33" s="243" t="s">
        <v>66</v>
      </c>
      <c r="J33" s="234"/>
      <c r="K33" s="235">
        <f>J33+1</f>
        <v>1</v>
      </c>
      <c r="L33" s="234"/>
      <c r="M33" s="236">
        <f>L33-K33</f>
        <v>-1</v>
      </c>
      <c r="N33" s="245"/>
      <c r="O33" s="238">
        <f t="shared" si="0"/>
        <v>0</v>
      </c>
      <c r="Q33" s="129"/>
      <c r="R33" s="129"/>
      <c r="S33" s="129"/>
      <c r="T33" s="129"/>
      <c r="U33" s="129"/>
      <c r="V33" s="129"/>
      <c r="W33" s="129"/>
      <c r="X33" s="129"/>
    </row>
    <row r="34" spans="1:21" ht="17.25" customHeight="1" hidden="1">
      <c r="A34" s="239"/>
      <c r="B34" s="247" t="s">
        <v>71</v>
      </c>
      <c r="C34" s="219"/>
      <c r="D34" s="219"/>
      <c r="E34" s="241"/>
      <c r="F34" s="248">
        <f>IF($F$9="Cá nhân",F33*5%,0)</f>
        <v>0</v>
      </c>
      <c r="G34" s="249"/>
      <c r="J34" s="234"/>
      <c r="K34" s="235">
        <f>J34+1</f>
        <v>1</v>
      </c>
      <c r="L34" s="234"/>
      <c r="M34" s="236">
        <f>L34-K34</f>
        <v>-1</v>
      </c>
      <c r="N34" s="245"/>
      <c r="O34" s="238">
        <f t="shared" si="0"/>
        <v>0</v>
      </c>
      <c r="Q34" s="129"/>
      <c r="R34" s="129"/>
      <c r="S34" s="129"/>
      <c r="T34" s="129"/>
      <c r="U34" s="129"/>
    </row>
    <row r="35" spans="1:21" ht="17.25" customHeight="1" hidden="1">
      <c r="A35" s="214"/>
      <c r="B35" s="247" t="s">
        <v>76</v>
      </c>
      <c r="C35" s="219"/>
      <c r="D35" s="219"/>
      <c r="E35" s="241"/>
      <c r="F35" s="250">
        <f>+F28-F31</f>
        <v>7055755359</v>
      </c>
      <c r="G35" s="251"/>
      <c r="J35" s="234"/>
      <c r="K35" s="235">
        <f>J35+1</f>
        <v>1</v>
      </c>
      <c r="L35" s="234"/>
      <c r="M35" s="236">
        <f>L35-K35</f>
        <v>-1</v>
      </c>
      <c r="N35" s="245"/>
      <c r="O35" s="238">
        <f t="shared" si="0"/>
        <v>0</v>
      </c>
      <c r="Q35" s="129"/>
      <c r="R35" s="129"/>
      <c r="S35" s="129"/>
      <c r="T35" s="129"/>
      <c r="U35" s="129"/>
    </row>
    <row r="36" spans="1:21" ht="17.25" customHeight="1" hidden="1">
      <c r="A36" s="214"/>
      <c r="B36" s="200" t="s">
        <v>142</v>
      </c>
      <c r="C36" s="219"/>
      <c r="D36" s="219"/>
      <c r="E36" s="241"/>
      <c r="F36" s="250" t="e">
        <f>+F35+#REF!</f>
        <v>#REF!</v>
      </c>
      <c r="G36" s="251"/>
      <c r="J36" s="110"/>
      <c r="L36" s="252"/>
      <c r="M36" s="114"/>
      <c r="N36" s="116"/>
      <c r="O36" s="185"/>
      <c r="Q36" s="129"/>
      <c r="R36" s="129"/>
      <c r="S36" s="129"/>
      <c r="T36" s="129"/>
      <c r="U36" s="129"/>
    </row>
    <row r="37" spans="1:21" ht="17.25" customHeight="1" hidden="1">
      <c r="A37" s="239">
        <v>7</v>
      </c>
      <c r="B37" s="240" t="s">
        <v>77</v>
      </c>
      <c r="C37" s="219"/>
      <c r="D37" s="219"/>
      <c r="E37" s="241"/>
      <c r="F37" s="242">
        <f>IF($F$10=3,F28*25%,IF(F10=4,F28*25%+F30*5%,IF(F10=2,SUM(U107:U110),0)))</f>
        <v>1763938839.75</v>
      </c>
      <c r="G37" s="253"/>
      <c r="J37" s="254"/>
      <c r="L37" s="252"/>
      <c r="M37" s="255"/>
      <c r="N37" s="116"/>
      <c r="O37" s="117"/>
      <c r="Q37" s="129"/>
      <c r="R37" s="129"/>
      <c r="S37" s="129"/>
      <c r="T37" s="129"/>
      <c r="U37" s="129"/>
    </row>
    <row r="38" spans="1:21" ht="17.25" customHeight="1" hidden="1">
      <c r="A38" s="239">
        <v>8</v>
      </c>
      <c r="B38" s="240" t="s">
        <v>73</v>
      </c>
      <c r="C38" s="256"/>
      <c r="D38" s="256"/>
      <c r="E38" s="257"/>
      <c r="F38" s="242">
        <f>$F$29*5%</f>
        <v>327731893.75</v>
      </c>
      <c r="G38" s="253"/>
      <c r="L38" s="254"/>
      <c r="M38" s="254"/>
      <c r="N38" s="116"/>
      <c r="O38" s="117"/>
      <c r="Q38" s="129"/>
      <c r="R38" s="129"/>
      <c r="S38" s="129"/>
      <c r="T38" s="129"/>
      <c r="U38" s="129"/>
    </row>
    <row r="39" spans="1:21" ht="17.25" customHeight="1" hidden="1">
      <c r="A39" s="258"/>
      <c r="B39" s="247" t="s">
        <v>70</v>
      </c>
      <c r="C39" s="256"/>
      <c r="D39" s="256"/>
      <c r="E39" s="257"/>
      <c r="F39" s="248">
        <f>U116</f>
        <v>39220079.808000006</v>
      </c>
      <c r="G39" s="253"/>
      <c r="J39" s="259"/>
      <c r="K39" s="172"/>
      <c r="L39" s="172"/>
      <c r="M39" s="172"/>
      <c r="N39" s="172"/>
      <c r="O39" s="260"/>
      <c r="P39" s="172"/>
      <c r="Q39" s="129"/>
      <c r="R39" s="129"/>
      <c r="S39" s="129"/>
      <c r="T39" s="129"/>
      <c r="U39" s="129"/>
    </row>
    <row r="40" spans="1:21" ht="17.25" customHeight="1" hidden="1">
      <c r="A40" s="258"/>
      <c r="B40" s="247" t="s">
        <v>71</v>
      </c>
      <c r="C40" s="256"/>
      <c r="D40" s="256"/>
      <c r="E40" s="257"/>
      <c r="F40" s="248">
        <f>IF($F$9="Cá nhân",F39*5%,0)</f>
        <v>1961003.9904000005</v>
      </c>
      <c r="G40" s="253"/>
      <c r="J40" s="261"/>
      <c r="K40" s="261"/>
      <c r="L40" s="261"/>
      <c r="M40" s="262"/>
      <c r="N40" s="263"/>
      <c r="O40" s="264"/>
      <c r="P40" s="172"/>
      <c r="Q40" s="129"/>
      <c r="R40" s="129"/>
      <c r="S40" s="129"/>
      <c r="T40" s="129"/>
      <c r="U40" s="129"/>
    </row>
    <row r="41" spans="1:21" ht="17.25" customHeight="1" hidden="1">
      <c r="A41" s="265"/>
      <c r="B41" s="266" t="s">
        <v>72</v>
      </c>
      <c r="C41" s="267"/>
      <c r="D41" s="267"/>
      <c r="E41" s="268"/>
      <c r="F41" s="269">
        <f>+F39-F40</f>
        <v>37259075.817600004</v>
      </c>
      <c r="G41" s="243"/>
      <c r="J41" s="261"/>
      <c r="K41" s="270"/>
      <c r="L41" s="261"/>
      <c r="M41" s="262"/>
      <c r="N41" s="271"/>
      <c r="O41" s="272"/>
      <c r="P41" s="172"/>
      <c r="Q41" s="129"/>
      <c r="R41" s="129"/>
      <c r="S41" s="129"/>
      <c r="T41" s="129"/>
      <c r="U41" s="129"/>
    </row>
    <row r="42" spans="1:21" ht="17.25" customHeight="1">
      <c r="A42" s="239">
        <v>9</v>
      </c>
      <c r="B42" s="240" t="s">
        <v>99</v>
      </c>
      <c r="C42" s="273"/>
      <c r="D42" s="273"/>
      <c r="E42" s="274"/>
      <c r="F42" s="275"/>
      <c r="G42" s="243"/>
      <c r="J42" s="261"/>
      <c r="K42" s="270"/>
      <c r="L42" s="261"/>
      <c r="M42" s="262"/>
      <c r="N42" s="263"/>
      <c r="O42" s="272"/>
      <c r="P42" s="172"/>
      <c r="Q42" s="129"/>
      <c r="R42" s="129"/>
      <c r="S42" s="129"/>
      <c r="T42" s="129"/>
      <c r="U42" s="129"/>
    </row>
    <row r="43" spans="1:21" ht="20.25" customHeight="1">
      <c r="A43" s="257"/>
      <c r="B43" s="247" t="s">
        <v>100</v>
      </c>
      <c r="C43" s="276"/>
      <c r="D43" s="256"/>
      <c r="E43" s="256"/>
      <c r="F43" s="277">
        <f>+$E$55</f>
        <v>45657</v>
      </c>
      <c r="G43" s="243"/>
      <c r="J43" s="261"/>
      <c r="K43" s="270"/>
      <c r="L43" s="261"/>
      <c r="M43" s="262"/>
      <c r="N43" s="263"/>
      <c r="O43" s="272"/>
      <c r="P43" s="172"/>
      <c r="Q43" s="129"/>
      <c r="R43" s="129"/>
      <c r="S43" s="129"/>
      <c r="T43" s="129"/>
      <c r="U43" s="129"/>
    </row>
    <row r="44" spans="1:32" ht="20.25" customHeight="1">
      <c r="A44" s="268"/>
      <c r="B44" s="266" t="s">
        <v>101</v>
      </c>
      <c r="C44" s="278"/>
      <c r="D44" s="267"/>
      <c r="E44" s="267"/>
      <c r="F44" s="279">
        <f>+$E$56</f>
        <v>45838</v>
      </c>
      <c r="G44" s="243"/>
      <c r="J44" s="280"/>
      <c r="K44" s="280"/>
      <c r="L44" s="281"/>
      <c r="M44" s="172"/>
      <c r="N44" s="163"/>
      <c r="O44" s="282"/>
      <c r="P44" s="172"/>
      <c r="Q44" s="129"/>
      <c r="R44" s="129"/>
      <c r="S44" s="129"/>
      <c r="T44" s="129"/>
      <c r="U44" s="129"/>
      <c r="W44" s="121"/>
      <c r="X44" s="283"/>
      <c r="Y44" s="284"/>
      <c r="Z44" s="285"/>
      <c r="AA44" s="286"/>
      <c r="AB44" s="286"/>
      <c r="AC44" s="287"/>
      <c r="AD44" s="288"/>
      <c r="AE44" s="289"/>
      <c r="AF44" s="172"/>
    </row>
    <row r="45" spans="1:32" ht="17.25" customHeight="1">
      <c r="A45" s="290"/>
      <c r="B45" s="291"/>
      <c r="C45" s="273"/>
      <c r="D45" s="273"/>
      <c r="E45" s="292"/>
      <c r="F45" s="243"/>
      <c r="J45" s="293"/>
      <c r="K45" s="293"/>
      <c r="L45" s="294"/>
      <c r="M45" s="172"/>
      <c r="N45" s="295"/>
      <c r="O45" s="270"/>
      <c r="P45" s="172"/>
      <c r="Q45" s="129"/>
      <c r="R45" s="129"/>
      <c r="S45" s="129"/>
      <c r="T45" s="129"/>
      <c r="U45" s="129"/>
      <c r="W45" s="296"/>
      <c r="X45" s="283"/>
      <c r="Y45" s="284"/>
      <c r="Z45" s="285"/>
      <c r="AA45" s="286"/>
      <c r="AB45" s="286"/>
      <c r="AC45" s="287"/>
      <c r="AD45" s="288"/>
      <c r="AE45" s="289"/>
      <c r="AF45" s="172"/>
    </row>
    <row r="46" spans="1:37" s="182" customFormat="1" ht="18" customHeight="1">
      <c r="A46" s="297">
        <v>10</v>
      </c>
      <c r="B46" s="298" t="s">
        <v>35</v>
      </c>
      <c r="C46" s="299"/>
      <c r="D46" s="299"/>
      <c r="E46" s="190"/>
      <c r="F46" s="300"/>
      <c r="G46" s="114"/>
      <c r="H46" s="114"/>
      <c r="I46" s="114"/>
      <c r="J46" s="163"/>
      <c r="K46" s="163"/>
      <c r="L46" s="163"/>
      <c r="M46" s="172"/>
      <c r="N46" s="260"/>
      <c r="O46" s="270"/>
      <c r="P46" s="172"/>
      <c r="Q46" s="129"/>
      <c r="R46" s="129"/>
      <c r="S46" s="129"/>
      <c r="T46" s="129"/>
      <c r="U46" s="129"/>
      <c r="V46" s="114"/>
      <c r="W46" s="296"/>
      <c r="X46" s="283"/>
      <c r="Y46" s="284"/>
      <c r="Z46" s="285"/>
      <c r="AA46" s="286"/>
      <c r="AB46" s="286"/>
      <c r="AC46" s="287"/>
      <c r="AD46" s="288"/>
      <c r="AE46" s="289"/>
      <c r="AF46" s="172"/>
      <c r="AG46" s="114"/>
      <c r="AH46" s="114"/>
      <c r="AI46" s="114"/>
      <c r="AJ46" s="114"/>
      <c r="AK46" s="114"/>
    </row>
    <row r="47" spans="2:37" s="182" customFormat="1" ht="27.75" customHeight="1">
      <c r="B47" s="531" t="s">
        <v>6</v>
      </c>
      <c r="C47" s="532"/>
      <c r="D47" s="301" t="s">
        <v>25</v>
      </c>
      <c r="E47" s="301" t="s">
        <v>3</v>
      </c>
      <c r="F47" s="301" t="s">
        <v>2</v>
      </c>
      <c r="H47" s="302"/>
      <c r="I47" s="133"/>
      <c r="J47" s="172"/>
      <c r="K47" s="172"/>
      <c r="L47" s="132"/>
      <c r="M47" s="114"/>
      <c r="N47" s="116"/>
      <c r="O47" s="117"/>
      <c r="P47" s="114"/>
      <c r="Q47" s="129"/>
      <c r="R47" s="129"/>
      <c r="S47" s="129"/>
      <c r="T47" s="129"/>
      <c r="U47" s="129"/>
      <c r="V47" s="114"/>
      <c r="W47" s="303"/>
      <c r="X47" s="283"/>
      <c r="Y47" s="284"/>
      <c r="Z47" s="285"/>
      <c r="AA47" s="286"/>
      <c r="AB47" s="286"/>
      <c r="AC47" s="287"/>
      <c r="AD47" s="288"/>
      <c r="AE47" s="289"/>
      <c r="AF47" s="172"/>
      <c r="AG47" s="114"/>
      <c r="AH47" s="114"/>
      <c r="AI47" s="114"/>
      <c r="AJ47" s="114"/>
      <c r="AK47" s="114"/>
    </row>
    <row r="48" spans="1:37" s="182" customFormat="1" ht="23.25" customHeight="1">
      <c r="A48" s="114"/>
      <c r="B48" s="533" t="s">
        <v>160</v>
      </c>
      <c r="C48" s="534"/>
      <c r="D48" s="304"/>
      <c r="E48" s="305">
        <v>45464</v>
      </c>
      <c r="F48" s="306">
        <v>200000000</v>
      </c>
      <c r="G48" s="227" t="s">
        <v>144</v>
      </c>
      <c r="H48" s="114"/>
      <c r="I48" s="246"/>
      <c r="J48" s="142"/>
      <c r="K48" s="172"/>
      <c r="L48" s="132"/>
      <c r="M48" s="191"/>
      <c r="N48" s="117"/>
      <c r="O48" s="117"/>
      <c r="P48" s="191"/>
      <c r="Q48" s="307"/>
      <c r="R48" s="307"/>
      <c r="S48" s="307"/>
      <c r="T48" s="129"/>
      <c r="U48" s="129"/>
      <c r="V48" s="114"/>
      <c r="W48" s="303"/>
      <c r="X48" s="283"/>
      <c r="Y48" s="284"/>
      <c r="Z48" s="285"/>
      <c r="AA48" s="286"/>
      <c r="AB48" s="286"/>
      <c r="AC48" s="287"/>
      <c r="AD48" s="288"/>
      <c r="AE48" s="289"/>
      <c r="AF48" s="172"/>
      <c r="AG48" s="114"/>
      <c r="AH48" s="114"/>
      <c r="AI48" s="114"/>
      <c r="AJ48" s="114"/>
      <c r="AK48" s="114"/>
    </row>
    <row r="49" spans="2:37" s="182" customFormat="1" ht="23.25" customHeight="1">
      <c r="B49" s="533" t="s">
        <v>32</v>
      </c>
      <c r="C49" s="534"/>
      <c r="D49" s="304"/>
      <c r="E49" s="308"/>
      <c r="F49" s="309"/>
      <c r="I49" s="163"/>
      <c r="J49" s="281"/>
      <c r="K49" s="172"/>
      <c r="L49" s="132"/>
      <c r="M49" s="114"/>
      <c r="N49" s="117"/>
      <c r="O49" s="310"/>
      <c r="P49" s="114"/>
      <c r="Q49" s="129"/>
      <c r="R49" s="129"/>
      <c r="S49" s="129"/>
      <c r="T49" s="129"/>
      <c r="U49" s="129"/>
      <c r="V49" s="114"/>
      <c r="W49" s="303"/>
      <c r="X49" s="283"/>
      <c r="Y49" s="284"/>
      <c r="Z49" s="285"/>
      <c r="AA49" s="286"/>
      <c r="AB49" s="286"/>
      <c r="AC49" s="287"/>
      <c r="AD49" s="288"/>
      <c r="AE49" s="289"/>
      <c r="AF49" s="172"/>
      <c r="AG49" s="114"/>
      <c r="AH49" s="114"/>
      <c r="AI49" s="114"/>
      <c r="AJ49" s="114"/>
      <c r="AK49" s="114"/>
    </row>
    <row r="50" spans="1:37" s="303" customFormat="1" ht="23.25" customHeight="1">
      <c r="A50" s="182"/>
      <c r="B50" s="521" t="s">
        <v>145</v>
      </c>
      <c r="C50" s="522"/>
      <c r="D50" s="311">
        <v>0.15</v>
      </c>
      <c r="E50" s="305">
        <f>E48+10</f>
        <v>45474</v>
      </c>
      <c r="F50" s="312">
        <f>ROUND(($F$29+$F$30)*D50-F48,0)</f>
        <v>858363304</v>
      </c>
      <c r="G50" s="313" t="s">
        <v>102</v>
      </c>
      <c r="H50" s="182"/>
      <c r="I50" s="163"/>
      <c r="J50" s="142"/>
      <c r="K50" s="172"/>
      <c r="L50" s="132"/>
      <c r="M50" s="114"/>
      <c r="N50" s="117"/>
      <c r="O50" s="310"/>
      <c r="P50" s="114"/>
      <c r="Q50" s="129"/>
      <c r="R50" s="314"/>
      <c r="S50" s="246"/>
      <c r="T50" s="129"/>
      <c r="U50" s="129"/>
      <c r="V50" s="114"/>
      <c r="X50" s="283"/>
      <c r="Y50" s="284"/>
      <c r="Z50" s="285"/>
      <c r="AA50" s="286"/>
      <c r="AB50" s="286"/>
      <c r="AC50" s="287"/>
      <c r="AD50" s="288"/>
      <c r="AE50" s="289"/>
      <c r="AF50" s="172"/>
      <c r="AG50" s="132"/>
      <c r="AH50" s="132"/>
      <c r="AI50" s="132"/>
      <c r="AJ50" s="132"/>
      <c r="AK50" s="132"/>
    </row>
    <row r="51" spans="1:37" s="303" customFormat="1" ht="23.25" customHeight="1">
      <c r="A51" s="182"/>
      <c r="B51" s="523" t="s">
        <v>148</v>
      </c>
      <c r="C51" s="524"/>
      <c r="D51" s="311">
        <v>0.05</v>
      </c>
      <c r="E51" s="315">
        <f>E50</f>
        <v>45474</v>
      </c>
      <c r="F51" s="316">
        <f>ROUND($F$29*D51,0)</f>
        <v>327731894</v>
      </c>
      <c r="H51" s="182"/>
      <c r="I51" s="172"/>
      <c r="J51" s="142"/>
      <c r="K51" s="172"/>
      <c r="L51" s="132"/>
      <c r="M51" s="172"/>
      <c r="N51" s="270"/>
      <c r="O51" s="317"/>
      <c r="P51" s="318"/>
      <c r="Q51" s="172"/>
      <c r="R51" s="172"/>
      <c r="S51" s="163"/>
      <c r="T51" s="172"/>
      <c r="U51" s="129"/>
      <c r="V51" s="114"/>
      <c r="W51" s="132"/>
      <c r="X51" s="283"/>
      <c r="Y51" s="284"/>
      <c r="Z51" s="285"/>
      <c r="AA51" s="286"/>
      <c r="AB51" s="286"/>
      <c r="AC51" s="287"/>
      <c r="AD51" s="288"/>
      <c r="AE51" s="289"/>
      <c r="AF51" s="172"/>
      <c r="AG51" s="132"/>
      <c r="AH51" s="132"/>
      <c r="AI51" s="132"/>
      <c r="AJ51" s="132"/>
      <c r="AK51" s="132"/>
    </row>
    <row r="52" spans="1:32" s="132" customFormat="1" ht="23.25" customHeight="1">
      <c r="A52" s="303"/>
      <c r="B52" s="521" t="s">
        <v>39</v>
      </c>
      <c r="C52" s="522"/>
      <c r="D52" s="311">
        <v>0.15</v>
      </c>
      <c r="E52" s="315">
        <v>45524</v>
      </c>
      <c r="F52" s="312">
        <f>ROUND(($F$29+$F$30)*D52,0)</f>
        <v>1058363304</v>
      </c>
      <c r="G52" s="303"/>
      <c r="H52" s="303"/>
      <c r="I52" s="172"/>
      <c r="J52" s="142"/>
      <c r="K52" s="172"/>
      <c r="M52" s="319"/>
      <c r="N52" s="270"/>
      <c r="O52" s="317"/>
      <c r="P52" s="172"/>
      <c r="Q52" s="172"/>
      <c r="R52" s="539"/>
      <c r="S52" s="539"/>
      <c r="T52" s="172"/>
      <c r="U52" s="129"/>
      <c r="V52" s="114"/>
      <c r="X52" s="283"/>
      <c r="Y52" s="284"/>
      <c r="Z52" s="285"/>
      <c r="AA52" s="286"/>
      <c r="AB52" s="286"/>
      <c r="AC52" s="287"/>
      <c r="AD52" s="288"/>
      <c r="AE52" s="289"/>
      <c r="AF52" s="172"/>
    </row>
    <row r="53" spans="1:32" s="132" customFormat="1" ht="23.25" customHeight="1">
      <c r="A53" s="303"/>
      <c r="B53" s="540" t="s">
        <v>40</v>
      </c>
      <c r="C53" s="541"/>
      <c r="D53" s="311">
        <v>0.20</v>
      </c>
      <c r="E53" s="315">
        <v>45555</v>
      </c>
      <c r="F53" s="312">
        <f>ROUND(($F$29+$F$30)*D53,0)</f>
        <v>1411151072</v>
      </c>
      <c r="G53" s="303"/>
      <c r="H53" s="303"/>
      <c r="I53" s="172"/>
      <c r="J53" s="142"/>
      <c r="K53" s="199"/>
      <c r="L53" s="154"/>
      <c r="M53" s="319"/>
      <c r="N53" s="270"/>
      <c r="O53" s="317"/>
      <c r="P53" s="172"/>
      <c r="Q53" s="172"/>
      <c r="R53" s="512"/>
      <c r="S53" s="512"/>
      <c r="T53" s="172"/>
      <c r="U53" s="129"/>
      <c r="V53" s="114"/>
      <c r="X53" s="283"/>
      <c r="Y53" s="284"/>
      <c r="Z53" s="285"/>
      <c r="AA53" s="286"/>
      <c r="AB53" s="286"/>
      <c r="AC53" s="287"/>
      <c r="AD53" s="288"/>
      <c r="AE53" s="289"/>
      <c r="AF53" s="172"/>
    </row>
    <row r="54" spans="2:32" s="132" customFormat="1" ht="23.25" customHeight="1">
      <c r="B54" s="540" t="s">
        <v>41</v>
      </c>
      <c r="C54" s="541"/>
      <c r="D54" s="311">
        <v>0.20</v>
      </c>
      <c r="E54" s="315">
        <v>45585</v>
      </c>
      <c r="F54" s="312">
        <f>ROUND(($F$29+$F$30)*D54,0)</f>
        <v>1411151072</v>
      </c>
      <c r="G54" s="303"/>
      <c r="I54" s="172"/>
      <c r="J54" s="142"/>
      <c r="K54" s="129"/>
      <c r="L54" s="114"/>
      <c r="M54" s="321"/>
      <c r="N54" s="322"/>
      <c r="O54" s="322"/>
      <c r="P54" s="286"/>
      <c r="Q54" s="286"/>
      <c r="R54" s="323"/>
      <c r="S54" s="324"/>
      <c r="T54" s="289"/>
      <c r="U54" s="246"/>
      <c r="V54" s="114"/>
      <c r="X54" s="283"/>
      <c r="Y54" s="284"/>
      <c r="Z54" s="285"/>
      <c r="AA54" s="286"/>
      <c r="AB54" s="286"/>
      <c r="AC54" s="287"/>
      <c r="AD54" s="288"/>
      <c r="AE54" s="289"/>
      <c r="AF54" s="172"/>
    </row>
    <row r="55" spans="2:32" s="132" customFormat="1" ht="32.55" customHeight="1">
      <c r="B55" s="325" t="s">
        <v>146</v>
      </c>
      <c r="C55" s="326" t="s">
        <v>93</v>
      </c>
      <c r="D55" s="311">
        <v>0.25</v>
      </c>
      <c r="E55" s="315">
        <v>45657</v>
      </c>
      <c r="F55" s="327">
        <f>ROUND($F$29+$F$30-F48-F50-F51-F52-F53-F54,0)</f>
        <v>1788994713</v>
      </c>
      <c r="G55" s="328"/>
      <c r="I55" s="199"/>
      <c r="J55" s="142"/>
      <c r="K55" s="172"/>
      <c r="M55" s="321"/>
      <c r="N55" s="322"/>
      <c r="O55" s="322"/>
      <c r="P55" s="286"/>
      <c r="Q55" s="286"/>
      <c r="R55" s="323"/>
      <c r="S55" s="324"/>
      <c r="T55" s="289"/>
      <c r="U55" s="182"/>
      <c r="V55" s="114"/>
      <c r="W55" s="114"/>
      <c r="X55" s="283"/>
      <c r="Y55" s="284"/>
      <c r="Z55" s="285"/>
      <c r="AA55" s="286"/>
      <c r="AB55" s="286"/>
      <c r="AC55" s="287"/>
      <c r="AD55" s="288"/>
      <c r="AE55" s="289"/>
      <c r="AF55" s="172"/>
    </row>
    <row r="56" spans="2:33" s="132" customFormat="1" ht="31.05" customHeight="1">
      <c r="B56" s="525" t="s">
        <v>147</v>
      </c>
      <c r="C56" s="526"/>
      <c r="D56" s="311">
        <v>0.05</v>
      </c>
      <c r="E56" s="315">
        <f>EDATE(E55,6)</f>
        <v>45838</v>
      </c>
      <c r="F56" s="312">
        <f>+D56*F29-F51</f>
        <v>-0.25</v>
      </c>
      <c r="G56" s="328"/>
      <c r="I56" s="172"/>
      <c r="J56" s="142"/>
      <c r="K56" s="199"/>
      <c r="L56" s="154"/>
      <c r="M56" s="321"/>
      <c r="N56" s="329"/>
      <c r="O56" s="322"/>
      <c r="P56" s="286"/>
      <c r="Q56" s="286"/>
      <c r="R56" s="323"/>
      <c r="S56" s="324"/>
      <c r="T56" s="289"/>
      <c r="U56" s="182"/>
      <c r="V56" s="114"/>
      <c r="W56" s="114"/>
      <c r="X56" s="283"/>
      <c r="Y56" s="284"/>
      <c r="Z56" s="285"/>
      <c r="AA56" s="286"/>
      <c r="AB56" s="286"/>
      <c r="AC56" s="287"/>
      <c r="AD56" s="288"/>
      <c r="AE56" s="289"/>
      <c r="AF56" s="172"/>
      <c r="AG56" s="303"/>
    </row>
    <row r="57" spans="2:33" s="132" customFormat="1" ht="33" customHeight="1">
      <c r="B57" s="527" t="s">
        <v>13</v>
      </c>
      <c r="C57" s="528"/>
      <c r="D57" s="330">
        <f>SUM(D50:D55)</f>
        <v>1</v>
      </c>
      <c r="E57" s="331"/>
      <c r="F57" s="332">
        <f>F48+F50+F51+F52+F53+F54+F55</f>
        <v>7055755359</v>
      </c>
      <c r="G57" s="303">
        <f>F28-F57</f>
        <v>0</v>
      </c>
      <c r="H57" s="333"/>
      <c r="I57" s="172"/>
      <c r="J57" s="129"/>
      <c r="K57" s="129"/>
      <c r="L57" s="114"/>
      <c r="M57" s="321"/>
      <c r="N57" s="329"/>
      <c r="O57" s="322"/>
      <c r="P57" s="286"/>
      <c r="Q57" s="286"/>
      <c r="R57" s="323"/>
      <c r="S57" s="324"/>
      <c r="T57" s="289"/>
      <c r="U57" s="182"/>
      <c r="V57" s="114"/>
      <c r="W57" s="114"/>
      <c r="X57" s="283"/>
      <c r="Y57" s="334"/>
      <c r="Z57" s="334"/>
      <c r="AA57" s="335"/>
      <c r="AB57" s="335"/>
      <c r="AC57" s="335"/>
      <c r="AD57" s="283"/>
      <c r="AE57" s="335"/>
      <c r="AF57" s="172"/>
      <c r="AG57" s="303"/>
    </row>
    <row r="58" spans="1:33" s="132" customFormat="1" ht="24" customHeight="1">
      <c r="A58" s="336"/>
      <c r="B58" s="336"/>
      <c r="C58" s="337"/>
      <c r="D58" s="154"/>
      <c r="E58" s="337"/>
      <c r="F58" s="154"/>
      <c r="G58" s="302"/>
      <c r="H58" s="114"/>
      <c r="I58" s="172"/>
      <c r="J58" s="129"/>
      <c r="K58" s="129"/>
      <c r="L58" s="114"/>
      <c r="M58" s="283"/>
      <c r="N58" s="284"/>
      <c r="O58" s="285"/>
      <c r="P58" s="286"/>
      <c r="Q58" s="338"/>
      <c r="R58" s="287"/>
      <c r="S58" s="288"/>
      <c r="T58" s="289"/>
      <c r="U58" s="182"/>
      <c r="V58" s="114"/>
      <c r="W58" s="114"/>
      <c r="X58" s="339"/>
      <c r="Y58" s="340"/>
      <c r="Z58" s="341"/>
      <c r="AA58" s="342"/>
      <c r="AB58" s="343"/>
      <c r="AC58" s="344"/>
      <c r="AD58" s="172"/>
      <c r="AE58" s="163"/>
      <c r="AF58" s="172"/>
      <c r="AG58" s="303"/>
    </row>
    <row r="59" spans="1:37" s="132" customFormat="1" ht="24" customHeight="1">
      <c r="A59" s="297">
        <v>11</v>
      </c>
      <c r="B59" s="298" t="s">
        <v>62</v>
      </c>
      <c r="C59" s="299"/>
      <c r="D59" s="299"/>
      <c r="E59" s="190"/>
      <c r="F59" s="345"/>
      <c r="G59" s="114"/>
      <c r="I59" s="129"/>
      <c r="J59" s="172"/>
      <c r="K59" s="129"/>
      <c r="L59" s="114"/>
      <c r="M59" s="283"/>
      <c r="N59" s="284"/>
      <c r="O59" s="285"/>
      <c r="P59" s="286"/>
      <c r="Q59" s="286"/>
      <c r="R59" s="287"/>
      <c r="S59" s="288"/>
      <c r="T59" s="289"/>
      <c r="U59" s="182"/>
      <c r="V59" s="114"/>
      <c r="W59" s="114"/>
      <c r="X59" s="283"/>
      <c r="Y59" s="284"/>
      <c r="Z59" s="285"/>
      <c r="AA59" s="286"/>
      <c r="AB59" s="286"/>
      <c r="AC59" s="287"/>
      <c r="AD59" s="288"/>
      <c r="AE59" s="289"/>
      <c r="AF59" s="172"/>
      <c r="AG59" s="163"/>
      <c r="AH59" s="172"/>
      <c r="AI59" s="172"/>
      <c r="AJ59" s="172"/>
      <c r="AK59" s="172"/>
    </row>
    <row r="60" spans="1:37" ht="29.55" customHeight="1">
      <c r="A60" s="182"/>
      <c r="B60" s="531" t="s">
        <v>6</v>
      </c>
      <c r="C60" s="532"/>
      <c r="D60" s="301" t="s">
        <v>25</v>
      </c>
      <c r="E60" s="301" t="s">
        <v>3</v>
      </c>
      <c r="F60" s="301" t="s">
        <v>2</v>
      </c>
      <c r="G60" s="301" t="s">
        <v>63</v>
      </c>
      <c r="H60" s="483" t="s">
        <v>64</v>
      </c>
      <c r="I60" s="129"/>
      <c r="J60" s="172"/>
      <c r="K60" s="129"/>
      <c r="M60" s="283"/>
      <c r="N60" s="284"/>
      <c r="O60" s="285"/>
      <c r="P60" s="286"/>
      <c r="Q60" s="286"/>
      <c r="R60" s="287"/>
      <c r="S60" s="288"/>
      <c r="T60" s="289"/>
      <c r="U60" s="182"/>
      <c r="X60" s="283"/>
      <c r="Y60" s="334"/>
      <c r="Z60" s="334"/>
      <c r="AA60" s="335"/>
      <c r="AB60" s="335"/>
      <c r="AC60" s="335"/>
      <c r="AD60" s="283"/>
      <c r="AE60" s="335"/>
      <c r="AF60" s="172"/>
      <c r="AG60" s="163"/>
      <c r="AH60" s="172"/>
      <c r="AI60" s="172"/>
      <c r="AJ60" s="172"/>
      <c r="AK60" s="172"/>
    </row>
    <row r="61" spans="1:37" ht="24.75" customHeight="1">
      <c r="A61" s="182"/>
      <c r="B61" s="533" t="s">
        <v>160</v>
      </c>
      <c r="C61" s="534"/>
      <c r="D61" s="304"/>
      <c r="E61" s="346">
        <f>E48</f>
        <v>45464</v>
      </c>
      <c r="F61" s="306">
        <f>F48</f>
        <v>200000000</v>
      </c>
      <c r="G61" s="474">
        <f>+F61</f>
        <v>200000000</v>
      </c>
      <c r="H61" s="309"/>
      <c r="I61" s="129"/>
      <c r="J61" s="142"/>
      <c r="K61" s="129"/>
      <c r="M61" s="284"/>
      <c r="N61" s="285"/>
      <c r="O61" s="286"/>
      <c r="P61" s="286"/>
      <c r="Q61" s="287"/>
      <c r="R61" s="288"/>
      <c r="S61" s="289"/>
      <c r="T61" s="172"/>
      <c r="X61" s="339"/>
      <c r="Y61" s="340"/>
      <c r="Z61" s="341"/>
      <c r="AA61" s="342"/>
      <c r="AB61" s="343"/>
      <c r="AC61" s="344"/>
      <c r="AD61" s="172"/>
      <c r="AE61" s="163"/>
      <c r="AF61" s="172"/>
      <c r="AG61" s="163"/>
      <c r="AH61" s="172"/>
      <c r="AI61" s="172"/>
      <c r="AJ61" s="172"/>
      <c r="AK61" s="172"/>
    </row>
    <row r="62" spans="1:39" ht="24.75" customHeight="1">
      <c r="A62" s="182"/>
      <c r="B62" s="535" t="s">
        <v>32</v>
      </c>
      <c r="C62" s="536"/>
      <c r="D62" s="347"/>
      <c r="E62" s="315"/>
      <c r="F62" s="309"/>
      <c r="G62" s="309"/>
      <c r="H62" s="309"/>
      <c r="I62" s="129"/>
      <c r="J62" s="208"/>
      <c r="K62" s="129"/>
      <c r="M62" s="284"/>
      <c r="N62" s="285"/>
      <c r="O62" s="286"/>
      <c r="P62" s="286"/>
      <c r="Q62" s="287"/>
      <c r="R62" s="288"/>
      <c r="S62" s="289"/>
      <c r="T62" s="172"/>
      <c r="X62" s="172"/>
      <c r="Y62" s="260"/>
      <c r="Z62" s="270"/>
      <c r="AA62" s="163"/>
      <c r="AB62" s="163"/>
      <c r="AC62" s="163"/>
      <c r="AD62" s="208"/>
      <c r="AE62" s="163"/>
      <c r="AF62" s="172"/>
      <c r="AG62" s="163"/>
      <c r="AH62" s="172"/>
      <c r="AI62" s="172"/>
      <c r="AJ62" s="172"/>
      <c r="AK62" s="172"/>
      <c r="AM62" s="254"/>
    </row>
    <row r="63" spans="1:20" ht="24.75" customHeight="1">
      <c r="A63" s="132"/>
      <c r="B63" s="521" t="s">
        <v>145</v>
      </c>
      <c r="C63" s="522"/>
      <c r="D63" s="347">
        <v>0.15</v>
      </c>
      <c r="E63" s="346">
        <f>E50</f>
        <v>45474</v>
      </c>
      <c r="F63" s="312">
        <f>ROUND(($F$29+$F$30)*D63-F61,0)</f>
        <v>858363304</v>
      </c>
      <c r="G63" s="309">
        <f>+F63</f>
        <v>858363304</v>
      </c>
      <c r="H63" s="309"/>
      <c r="I63" s="129"/>
      <c r="J63" s="211"/>
      <c r="K63" s="129"/>
      <c r="M63" s="284"/>
      <c r="N63" s="285"/>
      <c r="O63" s="286"/>
      <c r="P63" s="286"/>
      <c r="Q63" s="287"/>
      <c r="R63" s="288"/>
      <c r="S63" s="289"/>
      <c r="T63" s="172"/>
    </row>
    <row r="64" spans="1:20" ht="24.75" customHeight="1">
      <c r="A64" s="132"/>
      <c r="B64" s="537" t="s">
        <v>149</v>
      </c>
      <c r="C64" s="538"/>
      <c r="D64" s="347">
        <v>0.05</v>
      </c>
      <c r="E64" s="346">
        <f>E63</f>
        <v>45474</v>
      </c>
      <c r="F64" s="348">
        <f>$F$29*$D$64</f>
        <v>327731893.75</v>
      </c>
      <c r="G64" s="316">
        <f>+F64</f>
        <v>327731893.75</v>
      </c>
      <c r="H64" s="312"/>
      <c r="I64" s="129"/>
      <c r="J64" s="211"/>
      <c r="K64" s="129"/>
      <c r="M64" s="284"/>
      <c r="N64" s="285"/>
      <c r="O64" s="286"/>
      <c r="P64" s="286"/>
      <c r="Q64" s="287"/>
      <c r="R64" s="288"/>
      <c r="S64" s="289"/>
      <c r="T64" s="172"/>
    </row>
    <row r="65" spans="1:20" ht="24.75" customHeight="1">
      <c r="A65" s="303"/>
      <c r="B65" s="521" t="s">
        <v>115</v>
      </c>
      <c r="C65" s="522"/>
      <c r="D65" s="347">
        <v>0.70</v>
      </c>
      <c r="E65" s="346">
        <f>E63+15</f>
        <v>45489</v>
      </c>
      <c r="F65" s="312">
        <f>($F$29+$F$30)*D65</f>
        <v>4939028751.2999992</v>
      </c>
      <c r="G65" s="309"/>
      <c r="H65" s="309">
        <f>+F65</f>
        <v>4939028751.2999992</v>
      </c>
      <c r="I65" s="129"/>
      <c r="J65" s="211"/>
      <c r="K65" s="129"/>
      <c r="M65" s="284"/>
      <c r="N65" s="285"/>
      <c r="O65" s="286"/>
      <c r="P65" s="286"/>
      <c r="Q65" s="287"/>
      <c r="R65" s="288"/>
      <c r="S65" s="289"/>
      <c r="T65" s="172"/>
    </row>
    <row r="66" spans="1:20" ht="24.75" customHeight="1">
      <c r="A66" s="303"/>
      <c r="B66" s="525" t="s">
        <v>110</v>
      </c>
      <c r="C66" s="530"/>
      <c r="D66" s="347">
        <v>0.10</v>
      </c>
      <c r="E66" s="346">
        <v>45524</v>
      </c>
      <c r="F66" s="312">
        <f>($F$29+$F$30)*D66</f>
        <v>705575535.9000001</v>
      </c>
      <c r="G66" s="309">
        <f>+F66</f>
        <v>705575535.9000001</v>
      </c>
      <c r="H66" s="309"/>
      <c r="I66" s="129"/>
      <c r="J66" s="211"/>
      <c r="K66" s="129"/>
      <c r="M66" s="284"/>
      <c r="N66" s="285"/>
      <c r="O66" s="286"/>
      <c r="P66" s="286"/>
      <c r="Q66" s="287"/>
      <c r="R66" s="288"/>
      <c r="S66" s="289"/>
      <c r="T66" s="172"/>
    </row>
    <row r="67" spans="1:18" ht="29.55" customHeight="1">
      <c r="A67" s="132"/>
      <c r="B67" s="325" t="s">
        <v>94</v>
      </c>
      <c r="C67" s="326" t="s">
        <v>98</v>
      </c>
      <c r="D67" s="347"/>
      <c r="E67" s="346">
        <v>45657</v>
      </c>
      <c r="F67" s="309">
        <f>+F30*D68</f>
        <v>25055874.200000003</v>
      </c>
      <c r="G67" s="312">
        <f>+F67</f>
        <v>25055874.200000003</v>
      </c>
      <c r="H67" s="312"/>
      <c r="I67" s="129"/>
      <c r="J67" s="211"/>
      <c r="K67" s="129"/>
      <c r="M67" s="114"/>
      <c r="N67" s="114"/>
      <c r="R67" s="114"/>
    </row>
    <row r="68" spans="1:18" ht="29.55" customHeight="1">
      <c r="A68" s="132"/>
      <c r="B68" s="525" t="s">
        <v>111</v>
      </c>
      <c r="C68" s="526"/>
      <c r="D68" s="347">
        <v>0.05</v>
      </c>
      <c r="E68" s="346">
        <f>EDATE(E67,6)</f>
        <v>45838</v>
      </c>
      <c r="F68" s="312">
        <f>$F$29*$D$64-F64</f>
        <v>0</v>
      </c>
      <c r="G68" s="312">
        <f>+F68</f>
        <v>0</v>
      </c>
      <c r="H68" s="309"/>
      <c r="I68" s="129"/>
      <c r="J68" s="211"/>
      <c r="K68" s="129"/>
      <c r="M68" s="114"/>
      <c r="N68" s="114"/>
      <c r="R68" s="114"/>
    </row>
    <row r="69" spans="1:18" ht="30" customHeight="1">
      <c r="A69" s="132"/>
      <c r="B69" s="527" t="s">
        <v>13</v>
      </c>
      <c r="C69" s="528"/>
      <c r="D69" s="330">
        <f>SUM(D63:D66)</f>
        <v>0.99999999999999989</v>
      </c>
      <c r="E69" s="331"/>
      <c r="F69" s="349">
        <f>ROUND(SUM(F61:F68),0)</f>
        <v>7055755359</v>
      </c>
      <c r="G69" s="349">
        <f>ROUND(SUM(G61:G68),0)</f>
        <v>2116726608</v>
      </c>
      <c r="H69" s="332">
        <f>ROUND(SUM(H61:H68),0)</f>
        <v>4939028751</v>
      </c>
      <c r="I69" s="129"/>
      <c r="J69" s="129"/>
      <c r="K69" s="129"/>
      <c r="L69" s="132"/>
      <c r="M69" s="114"/>
      <c r="N69" s="114"/>
      <c r="R69" s="114"/>
    </row>
    <row r="70" spans="1:18" ht="19.5" customHeight="1">
      <c r="A70" s="336"/>
      <c r="B70" s="336"/>
      <c r="C70" s="337"/>
      <c r="D70" s="154"/>
      <c r="E70" s="337"/>
      <c r="F70" s="482">
        <f>F69-F29-F30</f>
        <v>0</v>
      </c>
      <c r="G70" s="351"/>
      <c r="H70" s="350">
        <f>+H69/($F$29+$F$30)</f>
        <v>0.69999999995748152</v>
      </c>
      <c r="I70" s="129"/>
      <c r="J70" s="129"/>
      <c r="K70" s="129"/>
      <c r="M70" s="114"/>
      <c r="N70" s="114"/>
      <c r="R70" s="114"/>
    </row>
    <row r="71" spans="1:18" ht="19.5" customHeight="1">
      <c r="A71" s="352">
        <v>12</v>
      </c>
      <c r="B71" s="353" t="s">
        <v>150</v>
      </c>
      <c r="C71" s="337"/>
      <c r="D71" s="354"/>
      <c r="E71" s="337"/>
      <c r="F71" s="350"/>
      <c r="G71" s="351"/>
      <c r="H71" s="350"/>
      <c r="I71" s="129"/>
      <c r="J71" s="129"/>
      <c r="K71" s="129"/>
      <c r="M71" s="114"/>
      <c r="N71" s="114"/>
      <c r="R71" s="114"/>
    </row>
    <row r="72" spans="1:18" ht="28.5" customHeight="1">
      <c r="A72" s="336"/>
      <c r="B72" s="531" t="s">
        <v>6</v>
      </c>
      <c r="C72" s="532"/>
      <c r="D72" s="301" t="s">
        <v>25</v>
      </c>
      <c r="E72" s="301" t="s">
        <v>3</v>
      </c>
      <c r="F72" s="301" t="s">
        <v>2</v>
      </c>
      <c r="G72" s="351"/>
      <c r="H72" s="350"/>
      <c r="I72" s="129"/>
      <c r="J72" s="129"/>
      <c r="K72" s="129"/>
      <c r="M72" s="114"/>
      <c r="N72" s="114"/>
      <c r="R72" s="114"/>
    </row>
    <row r="73" spans="1:18" ht="26" customHeight="1">
      <c r="A73" s="336"/>
      <c r="B73" s="533" t="s">
        <v>151</v>
      </c>
      <c r="C73" s="534"/>
      <c r="D73" s="304"/>
      <c r="E73" s="346">
        <v>45449</v>
      </c>
      <c r="F73" s="309">
        <f>$F$48</f>
        <v>200000000</v>
      </c>
      <c r="G73" s="351"/>
      <c r="H73" s="350"/>
      <c r="I73" s="129"/>
      <c r="J73" s="129"/>
      <c r="K73" s="129"/>
      <c r="M73" s="114"/>
      <c r="N73" s="114"/>
      <c r="R73" s="114"/>
    </row>
    <row r="74" spans="1:18" ht="25.5" customHeight="1">
      <c r="A74" s="336"/>
      <c r="B74" s="533" t="s">
        <v>32</v>
      </c>
      <c r="C74" s="534"/>
      <c r="D74" s="304"/>
      <c r="E74" s="315"/>
      <c r="F74" s="309"/>
      <c r="G74" s="351"/>
      <c r="H74" s="350"/>
      <c r="I74" s="129"/>
      <c r="J74" s="129"/>
      <c r="K74" s="129"/>
      <c r="M74" s="114"/>
      <c r="N74" s="114"/>
      <c r="R74" s="114"/>
    </row>
    <row r="75" spans="1:18" ht="23.55" customHeight="1">
      <c r="A75" s="336"/>
      <c r="B75" s="521" t="s">
        <v>145</v>
      </c>
      <c r="C75" s="522"/>
      <c r="D75" s="355">
        <v>0.15</v>
      </c>
      <c r="E75" s="346">
        <v>45499</v>
      </c>
      <c r="F75" s="312">
        <f>ROUND(($F$29+$F$30)*D75-F73,0)</f>
        <v>858363304</v>
      </c>
      <c r="G75" s="475">
        <f>F73+F75</f>
        <v>1058363304</v>
      </c>
      <c r="H75" s="350"/>
      <c r="I75" s="129"/>
      <c r="J75" s="129"/>
      <c r="K75" s="129"/>
      <c r="M75" s="114"/>
      <c r="N75" s="114"/>
      <c r="R75" s="114"/>
    </row>
    <row r="76" spans="1:18" ht="26.55" customHeight="1">
      <c r="A76" s="336"/>
      <c r="B76" s="523" t="s">
        <v>148</v>
      </c>
      <c r="C76" s="524"/>
      <c r="D76" s="311">
        <v>0.05</v>
      </c>
      <c r="E76" s="315">
        <f>E75</f>
        <v>45499</v>
      </c>
      <c r="F76" s="316">
        <f>ROUND($F$29*D76,0)</f>
        <v>327731894</v>
      </c>
      <c r="G76" s="351"/>
      <c r="H76" s="350"/>
      <c r="M76" s="114"/>
      <c r="N76" s="114"/>
      <c r="R76" s="114"/>
    </row>
    <row r="77" spans="1:18" ht="37.05" customHeight="1">
      <c r="A77" s="336"/>
      <c r="B77" s="525" t="s">
        <v>152</v>
      </c>
      <c r="C77" s="526"/>
      <c r="D77" s="355">
        <v>0.80</v>
      </c>
      <c r="E77" s="346">
        <f>E75+15</f>
        <v>45514</v>
      </c>
      <c r="F77" s="312">
        <f>ROUND($F$28-F73-F75-F76,0)</f>
        <v>5669660161</v>
      </c>
      <c r="G77" s="351"/>
      <c r="H77" s="350"/>
      <c r="M77" s="114"/>
      <c r="N77" s="114"/>
      <c r="R77" s="114"/>
    </row>
    <row r="78" spans="1:18" ht="33.5" customHeight="1">
      <c r="A78" s="336"/>
      <c r="B78" s="525" t="s">
        <v>154</v>
      </c>
      <c r="C78" s="526"/>
      <c r="D78" s="355">
        <v>0.05</v>
      </c>
      <c r="E78" s="346">
        <f>F44</f>
        <v>45838</v>
      </c>
      <c r="F78" s="312">
        <v>0</v>
      </c>
      <c r="G78" s="351"/>
      <c r="H78" s="350"/>
      <c r="M78" s="114"/>
      <c r="N78" s="114"/>
      <c r="R78" s="114"/>
    </row>
    <row r="79" spans="1:18" ht="33" customHeight="1">
      <c r="A79" s="336"/>
      <c r="B79" s="527" t="s">
        <v>13</v>
      </c>
      <c r="C79" s="528"/>
      <c r="D79" s="330">
        <v>1</v>
      </c>
      <c r="E79" s="356"/>
      <c r="F79" s="357">
        <f>ROUND(SUM(F73:F78),0)</f>
        <v>7055755359</v>
      </c>
      <c r="G79" s="351"/>
      <c r="H79" s="350"/>
      <c r="M79" s="114"/>
      <c r="N79" s="114"/>
      <c r="R79" s="114"/>
    </row>
    <row r="80" spans="6:19" ht="30" customHeight="1">
      <c r="F80" s="169" t="b">
        <f>ROUND(F79,0)=ROUND(F29+F30,0)</f>
        <v>1</v>
      </c>
      <c r="M80" s="123" t="s">
        <v>87</v>
      </c>
      <c r="O80" s="358"/>
      <c r="P80" s="132"/>
      <c r="Q80" s="132"/>
      <c r="R80" s="359">
        <f>IF(F10=2,8%,0)</f>
        <v>0</v>
      </c>
      <c r="S80" s="360"/>
    </row>
    <row r="81" spans="8:24" ht="18.5" customHeight="1">
      <c r="H81" s="361"/>
      <c r="I81" s="361"/>
      <c r="M81" s="362" t="s">
        <v>15</v>
      </c>
      <c r="N81" s="363" t="s">
        <v>16</v>
      </c>
      <c r="O81" s="363" t="s">
        <v>8</v>
      </c>
      <c r="P81" s="364" t="s">
        <v>17</v>
      </c>
      <c r="Q81" s="365" t="s">
        <v>127</v>
      </c>
      <c r="R81" s="366" t="s">
        <v>19</v>
      </c>
      <c r="S81" s="367" t="s">
        <v>20</v>
      </c>
      <c r="T81" s="368" t="s">
        <v>24</v>
      </c>
      <c r="U81" s="369" t="s">
        <v>123</v>
      </c>
      <c r="V81" s="365" t="s">
        <v>124</v>
      </c>
      <c r="W81" s="365" t="s">
        <v>125</v>
      </c>
      <c r="X81" s="365" t="s">
        <v>126</v>
      </c>
    </row>
    <row r="82" spans="13:24" ht="19.5" customHeight="1">
      <c r="M82" s="370" t="s">
        <v>90</v>
      </c>
      <c r="N82" s="371">
        <f>E48</f>
        <v>45464</v>
      </c>
      <c r="O82" s="372">
        <f>N82</f>
        <v>45464</v>
      </c>
      <c r="P82" s="373"/>
      <c r="Q82" s="373">
        <f>$F$48</f>
        <v>200000000</v>
      </c>
      <c r="R82" s="374"/>
      <c r="S82" s="375"/>
      <c r="T82" s="376">
        <f>Q82-Q82*(1/(1+S82)^P82)</f>
        <v>0</v>
      </c>
      <c r="U82" s="377">
        <v>300000000</v>
      </c>
      <c r="V82" s="378"/>
      <c r="W82" s="378"/>
      <c r="X82" s="378"/>
    </row>
    <row r="83" spans="1:24" ht="13.9">
      <c r="A83" s="379" t="s">
        <v>85</v>
      </c>
      <c r="M83" s="380" t="str">
        <f>+B63</f>
        <v>Lần 2 - Ngay khi ký HĐMB</v>
      </c>
      <c r="N83" s="381">
        <f>$E$50</f>
        <v>45474</v>
      </c>
      <c r="O83" s="382"/>
      <c r="P83" s="383">
        <f>IF(OR(O83&gt;=N83,O83=""),0,N83-O83)</f>
        <v>0</v>
      </c>
      <c r="Q83" s="383">
        <f>$F$50</f>
        <v>858363304</v>
      </c>
      <c r="R83" s="384">
        <f>+$R$80</f>
        <v>0</v>
      </c>
      <c r="S83" s="385">
        <f>ROUNDDOWN($R$80/365,7)</f>
        <v>0</v>
      </c>
      <c r="T83" s="386">
        <f>Q83-Q83*(1/(1+S83)^P83)</f>
        <v>0</v>
      </c>
      <c r="U83" s="387"/>
      <c r="V83" s="388">
        <f t="shared" si="1" ref="V83:V110">U83*(1+S83)^P83-U83</f>
        <v>0</v>
      </c>
      <c r="W83" s="388">
        <f t="shared" si="2" ref="W83:W110">U83+V83</f>
        <v>0</v>
      </c>
      <c r="X83" s="388">
        <f>$Q$83-SUM($U$83:U83)-SUM($V$83:V83)</f>
        <v>858363304</v>
      </c>
    </row>
    <row r="84" spans="1:24" ht="21.75" customHeight="1">
      <c r="A84" s="389" t="s">
        <v>138</v>
      </c>
      <c r="M84" s="390" t="str">
        <f>+M83</f>
        <v>Lần 2 - Ngay khi ký HĐMB</v>
      </c>
      <c r="N84" s="391">
        <f>N83</f>
        <v>45474</v>
      </c>
      <c r="O84" s="392"/>
      <c r="P84" s="393">
        <f t="shared" si="3" ref="P84:P98">IF(OR(O84&gt;=N84,O84=""),0,N84-O84)</f>
        <v>0</v>
      </c>
      <c r="Q84" s="393"/>
      <c r="R84" s="394">
        <f t="shared" si="4" ref="R84:S99">+R83</f>
        <v>0</v>
      </c>
      <c r="S84" s="395">
        <f t="shared" si="4"/>
        <v>0</v>
      </c>
      <c r="T84" s="396">
        <f t="shared" si="5" ref="T84:T110">Q84-Q84*(1/(1+S84)^P84)</f>
        <v>0</v>
      </c>
      <c r="U84" s="397">
        <f>X83/(1+S84)^P84</f>
        <v>858363304</v>
      </c>
      <c r="V84" s="398">
        <f t="shared" si="1"/>
        <v>0</v>
      </c>
      <c r="W84" s="398">
        <f t="shared" si="2"/>
        <v>858363304</v>
      </c>
      <c r="X84" s="398">
        <f>$Q$83-SUM($U$83:U84)-SUM($V$83:V84)</f>
        <v>0</v>
      </c>
    </row>
    <row r="85" spans="1:24" ht="21.75" customHeight="1">
      <c r="A85" s="399" t="s">
        <v>139</v>
      </c>
      <c r="M85" s="390" t="str">
        <f>+M84</f>
        <v>Lần 2 - Ngay khi ký HĐMB</v>
      </c>
      <c r="N85" s="391">
        <f>N84</f>
        <v>45474</v>
      </c>
      <c r="O85" s="392"/>
      <c r="P85" s="393">
        <f t="shared" si="3"/>
        <v>0</v>
      </c>
      <c r="Q85" s="393"/>
      <c r="R85" s="394">
        <f t="shared" si="4"/>
        <v>0</v>
      </c>
      <c r="S85" s="395">
        <f t="shared" si="4"/>
        <v>0</v>
      </c>
      <c r="T85" s="396">
        <f t="shared" si="5"/>
        <v>0</v>
      </c>
      <c r="U85" s="397">
        <f>X84/(1+S85)^P85</f>
        <v>0</v>
      </c>
      <c r="V85" s="398">
        <f t="shared" si="1"/>
        <v>0</v>
      </c>
      <c r="W85" s="398">
        <f t="shared" si="2"/>
        <v>0</v>
      </c>
      <c r="X85" s="398">
        <f>$Q$83-SUM($U$83:U85)-SUM($V$83:V85)</f>
        <v>0</v>
      </c>
    </row>
    <row r="86" spans="1:24" ht="21.75" customHeight="1">
      <c r="A86" s="399" t="s">
        <v>141</v>
      </c>
      <c r="G86" s="400"/>
      <c r="M86" s="390" t="str">
        <f>+M85</f>
        <v>Lần 2 - Ngay khi ký HĐMB</v>
      </c>
      <c r="N86" s="401">
        <f>N85</f>
        <v>45474</v>
      </c>
      <c r="O86" s="402"/>
      <c r="P86" s="403">
        <f t="shared" si="3"/>
        <v>0</v>
      </c>
      <c r="Q86" s="403"/>
      <c r="R86" s="404">
        <f t="shared" si="4"/>
        <v>0</v>
      </c>
      <c r="S86" s="405">
        <f t="shared" si="4"/>
        <v>0</v>
      </c>
      <c r="T86" s="406">
        <f t="shared" si="5"/>
        <v>0</v>
      </c>
      <c r="U86" s="397">
        <f>X85/(1+S86)^P86</f>
        <v>0</v>
      </c>
      <c r="V86" s="407">
        <f t="shared" si="1"/>
        <v>0</v>
      </c>
      <c r="W86" s="407">
        <f t="shared" si="2"/>
        <v>0</v>
      </c>
      <c r="X86" s="407">
        <f>$Q$83-SUM($U$83:U86)-SUM($V$83:V86)</f>
        <v>0</v>
      </c>
    </row>
    <row r="87" spans="1:24" ht="21.75" customHeight="1">
      <c r="A87" s="399" t="s">
        <v>140</v>
      </c>
      <c r="M87" s="408" t="str">
        <f>+B52</f>
        <v>Lần 3 - HĐMB</v>
      </c>
      <c r="N87" s="409">
        <f>$E$52</f>
        <v>45524</v>
      </c>
      <c r="O87" s="382">
        <v>45309</v>
      </c>
      <c r="P87" s="410">
        <f t="shared" si="3"/>
        <v>215</v>
      </c>
      <c r="Q87" s="410">
        <f>+F52</f>
        <v>1058363304</v>
      </c>
      <c r="R87" s="411">
        <f t="shared" si="4"/>
        <v>0</v>
      </c>
      <c r="S87" s="412">
        <f t="shared" si="4"/>
        <v>0</v>
      </c>
      <c r="T87" s="413">
        <f>Q87-Q87*(1/(1+S87)^P87)</f>
        <v>0</v>
      </c>
      <c r="U87" s="387"/>
      <c r="V87" s="414">
        <f t="shared" si="1"/>
        <v>0</v>
      </c>
      <c r="W87" s="414">
        <f t="shared" si="2"/>
        <v>0</v>
      </c>
      <c r="X87" s="414">
        <f>$Q$87-SUM($U$87:U87)-SUM($V$87:V87)</f>
        <v>1058363304</v>
      </c>
    </row>
    <row r="88" spans="1:24" ht="21.75" customHeight="1">
      <c r="A88" s="415" t="s">
        <v>21</v>
      </c>
      <c r="M88" s="416" t="str">
        <f>+M87</f>
        <v>Lần 3 - HĐMB</v>
      </c>
      <c r="N88" s="417">
        <f>N87</f>
        <v>45524</v>
      </c>
      <c r="O88" s="392"/>
      <c r="P88" s="418">
        <f t="shared" si="3"/>
        <v>0</v>
      </c>
      <c r="Q88" s="418"/>
      <c r="R88" s="419">
        <f t="shared" si="4"/>
        <v>0</v>
      </c>
      <c r="S88" s="420">
        <f t="shared" si="4"/>
        <v>0</v>
      </c>
      <c r="T88" s="421">
        <f t="shared" si="5"/>
        <v>0</v>
      </c>
      <c r="U88" s="397">
        <f>X87/(1+S88)^P88</f>
        <v>1058363304</v>
      </c>
      <c r="V88" s="414">
        <f t="shared" si="1"/>
        <v>0</v>
      </c>
      <c r="W88" s="414">
        <f t="shared" si="2"/>
        <v>1058363304</v>
      </c>
      <c r="X88" s="414">
        <f>$Q$87-SUM($U$87:U88)-SUM($V$87:V88)</f>
        <v>0</v>
      </c>
    </row>
    <row r="89" spans="2:24" ht="21.75" customHeight="1">
      <c r="B89" s="389"/>
      <c r="C89" s="389"/>
      <c r="D89" s="422"/>
      <c r="M89" s="416" t="str">
        <f>+M88</f>
        <v>Lần 3 - HĐMB</v>
      </c>
      <c r="N89" s="417">
        <f>N88</f>
        <v>45524</v>
      </c>
      <c r="O89" s="392"/>
      <c r="P89" s="418">
        <f t="shared" si="3"/>
        <v>0</v>
      </c>
      <c r="Q89" s="418"/>
      <c r="R89" s="419">
        <f t="shared" si="4"/>
        <v>0</v>
      </c>
      <c r="S89" s="420">
        <f t="shared" si="4"/>
        <v>0</v>
      </c>
      <c r="T89" s="421">
        <f t="shared" si="5"/>
        <v>0</v>
      </c>
      <c r="U89" s="397">
        <f>X88/(1+S89)^P89</f>
        <v>0</v>
      </c>
      <c r="V89" s="414">
        <f t="shared" si="1"/>
        <v>0</v>
      </c>
      <c r="W89" s="414">
        <f t="shared" si="2"/>
        <v>0</v>
      </c>
      <c r="X89" s="414">
        <f>$Q$87-SUM($U$87:U89)-SUM($V$87:V89)</f>
        <v>0</v>
      </c>
    </row>
    <row r="90" spans="1:24" ht="21.75" customHeight="1">
      <c r="A90" s="529" t="s">
        <v>22</v>
      </c>
      <c r="B90" s="529"/>
      <c r="C90" s="529"/>
      <c r="D90" s="529"/>
      <c r="E90" s="529"/>
      <c r="F90" s="529"/>
      <c r="M90" s="416" t="str">
        <f>+M89</f>
        <v>Lần 3 - HĐMB</v>
      </c>
      <c r="N90" s="417">
        <f>N89</f>
        <v>45524</v>
      </c>
      <c r="O90" s="402"/>
      <c r="P90" s="423">
        <f t="shared" si="3"/>
        <v>0</v>
      </c>
      <c r="Q90" s="423"/>
      <c r="R90" s="424">
        <f t="shared" si="4"/>
        <v>0</v>
      </c>
      <c r="S90" s="425">
        <f t="shared" si="4"/>
        <v>0</v>
      </c>
      <c r="T90" s="426">
        <f t="shared" si="5"/>
        <v>0</v>
      </c>
      <c r="U90" s="397">
        <f>X89/(1+S90)^P90</f>
        <v>0</v>
      </c>
      <c r="V90" s="414">
        <f t="shared" si="1"/>
        <v>0</v>
      </c>
      <c r="W90" s="414">
        <f t="shared" si="2"/>
        <v>0</v>
      </c>
      <c r="X90" s="414">
        <f>$Q$87-SUM($U$87:U90)-SUM($V$87:V90)</f>
        <v>0</v>
      </c>
    </row>
    <row r="91" spans="1:24" ht="21.75" customHeight="1">
      <c r="A91" s="529"/>
      <c r="B91" s="529"/>
      <c r="C91" s="529"/>
      <c r="D91" s="529"/>
      <c r="E91" s="529"/>
      <c r="F91" s="529"/>
      <c r="M91" s="380" t="str">
        <f>+B53</f>
        <v>Lần 4 - HĐMB</v>
      </c>
      <c r="N91" s="381">
        <f>$E$53</f>
        <v>45555</v>
      </c>
      <c r="O91" s="382"/>
      <c r="P91" s="383">
        <f t="shared" si="3"/>
        <v>0</v>
      </c>
      <c r="Q91" s="383">
        <f>$F$53</f>
        <v>1411151072</v>
      </c>
      <c r="R91" s="427">
        <f t="shared" si="4"/>
        <v>0</v>
      </c>
      <c r="S91" s="385">
        <f t="shared" si="4"/>
        <v>0</v>
      </c>
      <c r="T91" s="386">
        <f>Q91-Q91*(1/(1+S91)^P91)</f>
        <v>0</v>
      </c>
      <c r="U91" s="387">
        <v>1000000000</v>
      </c>
      <c r="V91" s="388">
        <f t="shared" si="1"/>
        <v>0</v>
      </c>
      <c r="W91" s="388">
        <f t="shared" si="2"/>
        <v>1000000000</v>
      </c>
      <c r="X91" s="388">
        <f>$Q$91-SUM($U$91:U91)-SUM($V$91:V91)</f>
        <v>411151072</v>
      </c>
    </row>
    <row r="92" spans="2:24" ht="19.5" customHeight="1">
      <c r="B92" s="422"/>
      <c r="C92" s="422"/>
      <c r="D92" s="428"/>
      <c r="M92" s="390" t="str">
        <f>+M91</f>
        <v>Lần 4 - HĐMB</v>
      </c>
      <c r="N92" s="391">
        <f>N91</f>
        <v>45555</v>
      </c>
      <c r="O92" s="392"/>
      <c r="P92" s="393">
        <f t="shared" si="3"/>
        <v>0</v>
      </c>
      <c r="Q92" s="393"/>
      <c r="R92" s="394">
        <f t="shared" si="4"/>
        <v>0</v>
      </c>
      <c r="S92" s="395">
        <f t="shared" si="4"/>
        <v>0</v>
      </c>
      <c r="T92" s="396">
        <f t="shared" si="5"/>
        <v>0</v>
      </c>
      <c r="U92" s="397">
        <f>X91/(1+S92)^P92</f>
        <v>411151072</v>
      </c>
      <c r="V92" s="398">
        <f t="shared" si="1"/>
        <v>0</v>
      </c>
      <c r="W92" s="398">
        <f t="shared" si="2"/>
        <v>411151072</v>
      </c>
      <c r="X92" s="398">
        <f>$Q$91-SUM($U$91:U92)-SUM($V$91:V92)</f>
        <v>0</v>
      </c>
    </row>
    <row r="93" spans="2:24" ht="19.5" customHeight="1">
      <c r="B93" s="429"/>
      <c r="C93" s="429"/>
      <c r="D93" s="429"/>
      <c r="M93" s="390" t="str">
        <f>+M92</f>
        <v>Lần 4 - HĐMB</v>
      </c>
      <c r="N93" s="391">
        <f>N92</f>
        <v>45555</v>
      </c>
      <c r="O93" s="392"/>
      <c r="P93" s="393">
        <f t="shared" si="3"/>
        <v>0</v>
      </c>
      <c r="Q93" s="393"/>
      <c r="R93" s="394">
        <f t="shared" si="4"/>
        <v>0</v>
      </c>
      <c r="S93" s="395">
        <f t="shared" si="4"/>
        <v>0</v>
      </c>
      <c r="T93" s="396">
        <f t="shared" si="5"/>
        <v>0</v>
      </c>
      <c r="U93" s="397">
        <f>X92/(1+S93)^P93</f>
        <v>0</v>
      </c>
      <c r="V93" s="398">
        <f t="shared" si="1"/>
        <v>0</v>
      </c>
      <c r="W93" s="398">
        <f t="shared" si="2"/>
        <v>0</v>
      </c>
      <c r="X93" s="398">
        <f>$Q$91-SUM($U$91:U93)-SUM($V$91:V93)</f>
        <v>0</v>
      </c>
    </row>
    <row r="94" spans="2:24" ht="19.5" customHeight="1">
      <c r="B94" s="429"/>
      <c r="C94" s="429"/>
      <c r="D94" s="429"/>
      <c r="L94" s="430"/>
      <c r="M94" s="390" t="str">
        <f>+M93</f>
        <v>Lần 4 - HĐMB</v>
      </c>
      <c r="N94" s="401">
        <f>N93</f>
        <v>45555</v>
      </c>
      <c r="O94" s="402"/>
      <c r="P94" s="403">
        <f t="shared" si="3"/>
        <v>0</v>
      </c>
      <c r="Q94" s="403"/>
      <c r="R94" s="404">
        <f t="shared" si="4"/>
        <v>0</v>
      </c>
      <c r="S94" s="405">
        <f t="shared" si="4"/>
        <v>0</v>
      </c>
      <c r="T94" s="406">
        <f t="shared" si="5"/>
        <v>0</v>
      </c>
      <c r="U94" s="397">
        <f>X93/(1+S94)^P94</f>
        <v>0</v>
      </c>
      <c r="V94" s="407">
        <f t="shared" si="1"/>
        <v>0</v>
      </c>
      <c r="W94" s="407">
        <f t="shared" si="2"/>
        <v>0</v>
      </c>
      <c r="X94" s="398">
        <f>$Q$91-SUM($U$91:U94)-SUM($V$91:V94)</f>
        <v>0</v>
      </c>
    </row>
    <row r="95" spans="2:24" ht="19.5" customHeight="1">
      <c r="B95" s="429"/>
      <c r="C95" s="429"/>
      <c r="D95" s="429"/>
      <c r="M95" s="408" t="str">
        <f>+B54</f>
        <v>Lần 5 - HĐMB</v>
      </c>
      <c r="N95" s="409">
        <f>$E$54</f>
        <v>45585</v>
      </c>
      <c r="O95" s="382"/>
      <c r="P95" s="410">
        <f>IF(N95="",0,IF(OR(O95&gt;=N95,O95=""),0,N95-O95))</f>
        <v>0</v>
      </c>
      <c r="Q95" s="410">
        <f>$F$54</f>
        <v>1411151072</v>
      </c>
      <c r="R95" s="411">
        <f t="shared" si="4"/>
        <v>0</v>
      </c>
      <c r="S95" s="412">
        <f t="shared" si="4"/>
        <v>0</v>
      </c>
      <c r="T95" s="413">
        <f>Q95-Q95*(1/(1+S95)^P95)</f>
        <v>0</v>
      </c>
      <c r="U95" s="387">
        <v>1000000000</v>
      </c>
      <c r="V95" s="431">
        <f t="shared" si="1"/>
        <v>0</v>
      </c>
      <c r="W95" s="431">
        <f t="shared" si="2"/>
        <v>1000000000</v>
      </c>
      <c r="X95" s="431">
        <f>$Q$95-SUM($U$95:U95)-SUM($V$95:V95)</f>
        <v>411151072</v>
      </c>
    </row>
    <row r="96" spans="13:24" ht="19.5" customHeight="1">
      <c r="M96" s="416" t="str">
        <f>+M95</f>
        <v>Lần 5 - HĐMB</v>
      </c>
      <c r="N96" s="417">
        <f>N95</f>
        <v>45585</v>
      </c>
      <c r="O96" s="392"/>
      <c r="P96" s="418">
        <f t="shared" si="3"/>
        <v>0</v>
      </c>
      <c r="Q96" s="418"/>
      <c r="R96" s="419">
        <f t="shared" si="4"/>
        <v>0</v>
      </c>
      <c r="S96" s="420">
        <f t="shared" si="4"/>
        <v>0</v>
      </c>
      <c r="T96" s="421">
        <f t="shared" si="5"/>
        <v>0</v>
      </c>
      <c r="U96" s="397">
        <f>X95/(1+S96)^P96</f>
        <v>411151072</v>
      </c>
      <c r="V96" s="414">
        <f t="shared" si="1"/>
        <v>0</v>
      </c>
      <c r="W96" s="414">
        <f t="shared" si="2"/>
        <v>411151072</v>
      </c>
      <c r="X96" s="414">
        <f>$Q$95-SUM($U$95:U96)-SUM($V$95:V96)</f>
        <v>0</v>
      </c>
    </row>
    <row r="97" spans="1:24" ht="19.5" customHeight="1">
      <c r="A97" s="429"/>
      <c r="M97" s="416" t="str">
        <f>+M96</f>
        <v>Lần 5 - HĐMB</v>
      </c>
      <c r="N97" s="417">
        <f>N96</f>
        <v>45585</v>
      </c>
      <c r="O97" s="432"/>
      <c r="P97" s="418">
        <f t="shared" si="3"/>
        <v>0</v>
      </c>
      <c r="Q97" s="418"/>
      <c r="R97" s="419">
        <f t="shared" si="4"/>
        <v>0</v>
      </c>
      <c r="S97" s="420">
        <f t="shared" si="4"/>
        <v>0</v>
      </c>
      <c r="T97" s="421">
        <f t="shared" si="5"/>
        <v>0</v>
      </c>
      <c r="U97" s="397">
        <f>X96/(1+S97)^P97</f>
        <v>0</v>
      </c>
      <c r="V97" s="414">
        <f t="shared" si="1"/>
        <v>0</v>
      </c>
      <c r="W97" s="414">
        <f t="shared" si="2"/>
        <v>0</v>
      </c>
      <c r="X97" s="414">
        <f>$Q$95-SUM($U$95:U97)-SUM($V$95:V97)</f>
        <v>0</v>
      </c>
    </row>
    <row r="98" spans="1:24" ht="19.5" customHeight="1">
      <c r="A98" s="429"/>
      <c r="M98" s="416" t="str">
        <f>+M97</f>
        <v>Lần 5 - HĐMB</v>
      </c>
      <c r="N98" s="433">
        <f>N97</f>
        <v>45585</v>
      </c>
      <c r="O98" s="434"/>
      <c r="P98" s="423">
        <f t="shared" si="3"/>
        <v>0</v>
      </c>
      <c r="Q98" s="423"/>
      <c r="R98" s="424">
        <f t="shared" si="4"/>
        <v>0</v>
      </c>
      <c r="S98" s="425">
        <f t="shared" si="4"/>
        <v>0</v>
      </c>
      <c r="T98" s="426">
        <f t="shared" si="5"/>
        <v>0</v>
      </c>
      <c r="U98" s="397">
        <f>X97/(1+S98)^P98</f>
        <v>0</v>
      </c>
      <c r="V98" s="435">
        <f t="shared" si="1"/>
        <v>0</v>
      </c>
      <c r="W98" s="435">
        <f t="shared" si="2"/>
        <v>0</v>
      </c>
      <c r="X98" s="435">
        <f>$Q$95-SUM($U$95:U98)-SUM($V$95:V98)</f>
        <v>0</v>
      </c>
    </row>
    <row r="99" spans="13:24" ht="17.25" customHeight="1">
      <c r="M99" s="380" t="e">
        <f>+#REF!</f>
        <v>#REF!</v>
      </c>
      <c r="N99" s="381" t="e">
        <f>#REF!</f>
        <v>#REF!</v>
      </c>
      <c r="O99" s="382"/>
      <c r="P99" s="383" t="e">
        <f>IF(N99="",0,IF(OR(O99&gt;=N99,O99=""),0,N99-O99))</f>
        <v>#REF!</v>
      </c>
      <c r="Q99" s="383" t="e">
        <f>#REF!</f>
        <v>#REF!</v>
      </c>
      <c r="R99" s="427">
        <f t="shared" si="4"/>
        <v>0</v>
      </c>
      <c r="S99" s="385">
        <f t="shared" si="4"/>
        <v>0</v>
      </c>
      <c r="T99" s="386" t="e">
        <f t="shared" si="5"/>
        <v>#REF!</v>
      </c>
      <c r="U99" s="387">
        <v>1000000000</v>
      </c>
      <c r="V99" s="388" t="e">
        <f t="shared" si="1"/>
        <v>#REF!</v>
      </c>
      <c r="W99" s="388" t="e">
        <f t="shared" si="2"/>
        <v>#REF!</v>
      </c>
      <c r="X99" s="388" t="e">
        <f>$Q$99-SUM($U$99:U99)-SUM($V$99:V99)</f>
        <v>#REF!</v>
      </c>
    </row>
    <row r="100" spans="13:24" ht="17.25" customHeight="1">
      <c r="M100" s="390" t="e">
        <f>+M99</f>
        <v>#REF!</v>
      </c>
      <c r="N100" s="391" t="e">
        <f>N99</f>
        <v>#REF!</v>
      </c>
      <c r="O100" s="392"/>
      <c r="P100" s="393" t="e">
        <f>IF(OR(O100&gt;=N100,O100=""),0,N100-O100)</f>
        <v>#REF!</v>
      </c>
      <c r="Q100" s="393"/>
      <c r="R100" s="394">
        <f t="shared" si="6" ref="R100:S110">+R99</f>
        <v>0</v>
      </c>
      <c r="S100" s="395">
        <f t="shared" si="6"/>
        <v>0</v>
      </c>
      <c r="T100" s="396" t="e">
        <f t="shared" si="5"/>
        <v>#REF!</v>
      </c>
      <c r="U100" s="397" t="e">
        <f>X99/(1+S100)^P100</f>
        <v>#REF!</v>
      </c>
      <c r="V100" s="398" t="e">
        <f t="shared" si="1"/>
        <v>#REF!</v>
      </c>
      <c r="W100" s="398" t="e">
        <f t="shared" si="2"/>
        <v>#REF!</v>
      </c>
      <c r="X100" s="398" t="e">
        <f>$Q$99-SUM($U$99:U100)-SUM($V$99:V100)</f>
        <v>#REF!</v>
      </c>
    </row>
    <row r="101" spans="13:24" ht="17.25" customHeight="1">
      <c r="M101" s="390" t="e">
        <f>+M100</f>
        <v>#REF!</v>
      </c>
      <c r="N101" s="391" t="e">
        <f>N100</f>
        <v>#REF!</v>
      </c>
      <c r="O101" s="432"/>
      <c r="P101" s="393" t="e">
        <f>IF(OR(O101&gt;=N101,O101=""),0,N101-O101)</f>
        <v>#REF!</v>
      </c>
      <c r="Q101" s="393"/>
      <c r="R101" s="394">
        <f t="shared" si="6"/>
        <v>0</v>
      </c>
      <c r="S101" s="395">
        <f t="shared" si="6"/>
        <v>0</v>
      </c>
      <c r="T101" s="396" t="e">
        <f t="shared" si="5"/>
        <v>#REF!</v>
      </c>
      <c r="U101" s="397" t="e">
        <f>X100/(1+S101)^P101</f>
        <v>#REF!</v>
      </c>
      <c r="V101" s="398" t="e">
        <f t="shared" si="1"/>
        <v>#REF!</v>
      </c>
      <c r="W101" s="398" t="e">
        <f t="shared" si="2"/>
        <v>#REF!</v>
      </c>
      <c r="X101" s="398" t="e">
        <f>$Q$99-SUM($U$99:U101)-SUM($V$99:V101)</f>
        <v>#REF!</v>
      </c>
    </row>
    <row r="102" spans="13:24" ht="17.25" customHeight="1">
      <c r="M102" s="390" t="e">
        <f>+M101</f>
        <v>#REF!</v>
      </c>
      <c r="N102" s="391" t="e">
        <f>N101</f>
        <v>#REF!</v>
      </c>
      <c r="O102" s="432"/>
      <c r="P102" s="393" t="e">
        <f>IF(OR(O102&gt;=N102,O102=""),0,N102-O102)</f>
        <v>#REF!</v>
      </c>
      <c r="Q102" s="393"/>
      <c r="R102" s="404">
        <f t="shared" si="6"/>
        <v>0</v>
      </c>
      <c r="S102" s="395">
        <f t="shared" si="6"/>
        <v>0</v>
      </c>
      <c r="T102" s="396" t="e">
        <f t="shared" si="5"/>
        <v>#REF!</v>
      </c>
      <c r="U102" s="397" t="e">
        <f>X101/(1+S102)^P102</f>
        <v>#REF!</v>
      </c>
      <c r="V102" s="407" t="e">
        <f t="shared" si="1"/>
        <v>#REF!</v>
      </c>
      <c r="W102" s="407" t="e">
        <f t="shared" si="2"/>
        <v>#REF!</v>
      </c>
      <c r="X102" s="407" t="e">
        <f>$Q$99-SUM($U$99:U102)-SUM($V$99:V102)</f>
        <v>#REF!</v>
      </c>
    </row>
    <row r="103" spans="13:24" ht="17.25" customHeight="1">
      <c r="M103" s="408" t="e">
        <f>+#REF!</f>
        <v>#REF!</v>
      </c>
      <c r="N103" s="409" t="e">
        <f>#REF!</f>
        <v>#REF!</v>
      </c>
      <c r="O103" s="436"/>
      <c r="P103" s="410" t="e">
        <f t="shared" si="7" ref="P103:P110">IF(OR(O103&gt;=N103,O103=""),0,N103-O103)</f>
        <v>#REF!</v>
      </c>
      <c r="Q103" s="410" t="e">
        <f>#REF!</f>
        <v>#REF!</v>
      </c>
      <c r="R103" s="419">
        <f t="shared" si="6"/>
        <v>0</v>
      </c>
      <c r="S103" s="412">
        <f t="shared" si="6"/>
        <v>0</v>
      </c>
      <c r="T103" s="437" t="e">
        <f t="shared" si="5"/>
        <v>#REF!</v>
      </c>
      <c r="U103" s="438">
        <v>1000000000</v>
      </c>
      <c r="V103" s="431" t="e">
        <f t="shared" si="1"/>
        <v>#REF!</v>
      </c>
      <c r="W103" s="431" t="e">
        <f t="shared" si="2"/>
        <v>#REF!</v>
      </c>
      <c r="X103" s="431" t="e">
        <f>$Q$103-SUM($U$103:U103)-SUM($V$103:V103)</f>
        <v>#REF!</v>
      </c>
    </row>
    <row r="104" spans="13:24" ht="17.25" customHeight="1">
      <c r="M104" s="416" t="e">
        <f>+M103</f>
        <v>#REF!</v>
      </c>
      <c r="N104" s="417" t="e">
        <f>#REF!</f>
        <v>#REF!</v>
      </c>
      <c r="O104" s="392"/>
      <c r="P104" s="418" t="e">
        <f t="shared" si="7"/>
        <v>#REF!</v>
      </c>
      <c r="Q104" s="418"/>
      <c r="R104" s="419">
        <f t="shared" si="6"/>
        <v>0</v>
      </c>
      <c r="S104" s="420">
        <f t="shared" si="6"/>
        <v>0</v>
      </c>
      <c r="T104" s="439" t="e">
        <f t="shared" si="5"/>
        <v>#REF!</v>
      </c>
      <c r="U104" s="397" t="e">
        <f>X103/(1+S104)^P104</f>
        <v>#REF!</v>
      </c>
      <c r="V104" s="414" t="e">
        <f t="shared" si="1"/>
        <v>#REF!</v>
      </c>
      <c r="W104" s="414" t="e">
        <f t="shared" si="2"/>
        <v>#REF!</v>
      </c>
      <c r="X104" s="414" t="e">
        <f>$Q$103-SUM($U$103:U104)-SUM($V$103:V104)</f>
        <v>#REF!</v>
      </c>
    </row>
    <row r="105" spans="13:24" ht="17.25" customHeight="1">
      <c r="M105" s="416" t="e">
        <f>+M104</f>
        <v>#REF!</v>
      </c>
      <c r="N105" s="417" t="e">
        <f>#REF!</f>
        <v>#REF!</v>
      </c>
      <c r="O105" s="432"/>
      <c r="P105" s="418" t="e">
        <f t="shared" si="7"/>
        <v>#REF!</v>
      </c>
      <c r="Q105" s="418"/>
      <c r="R105" s="419">
        <f t="shared" si="6"/>
        <v>0</v>
      </c>
      <c r="S105" s="420">
        <f t="shared" si="6"/>
        <v>0</v>
      </c>
      <c r="T105" s="439" t="e">
        <f t="shared" si="5"/>
        <v>#REF!</v>
      </c>
      <c r="U105" s="397" t="e">
        <f>X104/(1+S105)^P105</f>
        <v>#REF!</v>
      </c>
      <c r="V105" s="414" t="e">
        <f t="shared" si="1"/>
        <v>#REF!</v>
      </c>
      <c r="W105" s="414" t="e">
        <f t="shared" si="2"/>
        <v>#REF!</v>
      </c>
      <c r="X105" s="414" t="e">
        <f>$Q$103-SUM($U$103:U105)-SUM($V$103:V105)</f>
        <v>#REF!</v>
      </c>
    </row>
    <row r="106" spans="13:24" ht="17.25" customHeight="1">
      <c r="M106" s="440" t="e">
        <f>+M105</f>
        <v>#REF!</v>
      </c>
      <c r="N106" s="433" t="e">
        <f>#REF!</f>
        <v>#REF!</v>
      </c>
      <c r="O106" s="434"/>
      <c r="P106" s="423" t="e">
        <f t="shared" si="7"/>
        <v>#REF!</v>
      </c>
      <c r="Q106" s="423"/>
      <c r="R106" s="424">
        <f t="shared" si="6"/>
        <v>0</v>
      </c>
      <c r="S106" s="420">
        <f t="shared" si="6"/>
        <v>0</v>
      </c>
      <c r="T106" s="439" t="e">
        <f t="shared" si="5"/>
        <v>#REF!</v>
      </c>
      <c r="U106" s="397" t="e">
        <f>X105/(1+S106)^P106</f>
        <v>#REF!</v>
      </c>
      <c r="V106" s="435" t="e">
        <f t="shared" si="1"/>
        <v>#REF!</v>
      </c>
      <c r="W106" s="435" t="e">
        <f t="shared" si="2"/>
        <v>#REF!</v>
      </c>
      <c r="X106" s="414" t="e">
        <f>$Q$103-SUM($U$103:U106)-SUM($V$103:V106)</f>
        <v>#REF!</v>
      </c>
    </row>
    <row r="107" spans="13:24" ht="17.25" customHeight="1">
      <c r="M107" s="380" t="str">
        <f>+B55</f>
        <v>Lần 6 Theo thông báo nhận bàn giao nhà</v>
      </c>
      <c r="N107" s="381">
        <f>$E$55</f>
        <v>45657</v>
      </c>
      <c r="O107" s="436"/>
      <c r="P107" s="383">
        <f t="shared" si="7"/>
        <v>0</v>
      </c>
      <c r="Q107" s="383">
        <f>+F55</f>
        <v>1788994713</v>
      </c>
      <c r="R107" s="427">
        <f t="shared" si="6"/>
        <v>0</v>
      </c>
      <c r="S107" s="385">
        <f t="shared" si="6"/>
        <v>0</v>
      </c>
      <c r="T107" s="441">
        <f t="shared" si="5"/>
        <v>0</v>
      </c>
      <c r="U107" s="438">
        <v>1000000000</v>
      </c>
      <c r="V107" s="398">
        <f t="shared" si="1"/>
        <v>0</v>
      </c>
      <c r="W107" s="398">
        <f t="shared" si="2"/>
        <v>1000000000</v>
      </c>
      <c r="X107" s="388">
        <f>$Q$107-SUM($U$107:U107)-SUM($V$107:V107)</f>
        <v>788994713</v>
      </c>
    </row>
    <row r="108" spans="13:24" ht="17.25" customHeight="1">
      <c r="M108" s="390" t="str">
        <f>+M107</f>
        <v>Lần 6 Theo thông báo nhận bàn giao nhà</v>
      </c>
      <c r="N108" s="391">
        <f>$E$55</f>
        <v>45657</v>
      </c>
      <c r="O108" s="392"/>
      <c r="P108" s="393">
        <f t="shared" si="7"/>
        <v>0</v>
      </c>
      <c r="Q108" s="393"/>
      <c r="R108" s="394">
        <f t="shared" si="6"/>
        <v>0</v>
      </c>
      <c r="S108" s="395">
        <f t="shared" si="6"/>
        <v>0</v>
      </c>
      <c r="T108" s="442">
        <f t="shared" si="5"/>
        <v>0</v>
      </c>
      <c r="U108" s="397">
        <f>X107/(1+S108)^P108</f>
        <v>788994713</v>
      </c>
      <c r="V108" s="398">
        <f t="shared" si="1"/>
        <v>0</v>
      </c>
      <c r="W108" s="398">
        <f t="shared" si="2"/>
        <v>788994713</v>
      </c>
      <c r="X108" s="398">
        <f>$Q$107-SUM($U$107:U108)-SUM($V$107:V108)</f>
        <v>0</v>
      </c>
    </row>
    <row r="109" spans="13:24" ht="17.25" customHeight="1">
      <c r="M109" s="390" t="str">
        <f>+M108</f>
        <v>Lần 6 Theo thông báo nhận bàn giao nhà</v>
      </c>
      <c r="N109" s="391">
        <f>$E$55</f>
        <v>45657</v>
      </c>
      <c r="O109" s="432"/>
      <c r="P109" s="393">
        <f t="shared" si="7"/>
        <v>0</v>
      </c>
      <c r="Q109" s="393"/>
      <c r="R109" s="394">
        <f t="shared" si="6"/>
        <v>0</v>
      </c>
      <c r="S109" s="395">
        <f t="shared" si="6"/>
        <v>0</v>
      </c>
      <c r="T109" s="442">
        <f t="shared" si="5"/>
        <v>0</v>
      </c>
      <c r="U109" s="397">
        <f>X108/(1+S109)^P109</f>
        <v>0</v>
      </c>
      <c r="V109" s="398">
        <f t="shared" si="1"/>
        <v>0</v>
      </c>
      <c r="W109" s="398">
        <f t="shared" si="2"/>
        <v>0</v>
      </c>
      <c r="X109" s="398">
        <f>$Q$107-SUM($U$107:U109)-SUM($V$107:V109)</f>
        <v>0</v>
      </c>
    </row>
    <row r="110" spans="13:24" ht="17.25" customHeight="1">
      <c r="M110" s="443" t="str">
        <f>+M109</f>
        <v>Lần 6 Theo thông báo nhận bàn giao nhà</v>
      </c>
      <c r="N110" s="401">
        <f>$E$55</f>
        <v>45657</v>
      </c>
      <c r="O110" s="434"/>
      <c r="P110" s="403">
        <f t="shared" si="7"/>
        <v>0</v>
      </c>
      <c r="Q110" s="403"/>
      <c r="R110" s="404">
        <f t="shared" si="6"/>
        <v>0</v>
      </c>
      <c r="S110" s="405">
        <f t="shared" si="6"/>
        <v>0</v>
      </c>
      <c r="T110" s="444">
        <f t="shared" si="5"/>
        <v>0</v>
      </c>
      <c r="U110" s="397">
        <f>X109/(1+S110)^P110</f>
        <v>0</v>
      </c>
      <c r="V110" s="398">
        <f t="shared" si="1"/>
        <v>0</v>
      </c>
      <c r="W110" s="398">
        <f t="shared" si="2"/>
        <v>0</v>
      </c>
      <c r="X110" s="407">
        <f>$Q$107-SUM($U$107:U110)-SUM($V$107:V110)</f>
        <v>0</v>
      </c>
    </row>
    <row r="111" spans="13:24" ht="17.25" customHeight="1">
      <c r="M111" s="445" t="s">
        <v>13</v>
      </c>
      <c r="N111" s="446"/>
      <c r="O111" s="446"/>
      <c r="P111" s="447"/>
      <c r="Q111" s="447" t="e">
        <f>SUM(Q82:Q110)</f>
        <v>#REF!</v>
      </c>
      <c r="R111" s="447"/>
      <c r="S111" s="448"/>
      <c r="T111" s="449" t="e">
        <f>SUM(T82:T110)</f>
        <v>#REF!</v>
      </c>
      <c r="U111" s="449" t="e">
        <f>SUM(U82:U110)</f>
        <v>#REF!</v>
      </c>
      <c r="V111" s="449" t="e">
        <f>SUM(V82:V110)</f>
        <v>#REF!</v>
      </c>
      <c r="W111" s="449" t="e">
        <f>SUM(W82:W110)</f>
        <v>#REF!</v>
      </c>
      <c r="X111" s="449" t="e">
        <f>SUM(X82:X110)</f>
        <v>#REF!</v>
      </c>
    </row>
    <row r="112" spans="13:23" ht="17.25" customHeight="1">
      <c r="M112" s="361"/>
      <c r="N112" s="450"/>
      <c r="O112" s="451"/>
      <c r="P112" s="452"/>
      <c r="Q112" s="453" t="e">
        <f>ROUND(Q111,0)=ROUND(F29*0.95+F30,0)</f>
        <v>#REF!</v>
      </c>
      <c r="R112" s="454"/>
      <c r="W112" s="123" t="e">
        <f>V111=F31+F34</f>
        <v>#REF!</v>
      </c>
    </row>
    <row r="113" spans="13:19" ht="17.25" customHeight="1">
      <c r="M113" s="114"/>
      <c r="N113" s="116"/>
      <c r="O113" s="117"/>
      <c r="R113" s="185"/>
      <c r="S113" s="182"/>
    </row>
    <row r="114" spans="13:21" ht="17.25" customHeight="1">
      <c r="M114" s="455" t="s">
        <v>84</v>
      </c>
      <c r="N114" s="456"/>
      <c r="O114" s="456"/>
      <c r="P114" s="457"/>
      <c r="Q114" s="458"/>
      <c r="R114" s="458"/>
      <c r="S114" s="459">
        <v>0.12</v>
      </c>
      <c r="T114" s="460"/>
      <c r="U114" s="461"/>
    </row>
    <row r="115" spans="13:21" ht="27.75">
      <c r="M115" s="462" t="s">
        <v>15</v>
      </c>
      <c r="N115" s="463" t="s">
        <v>16</v>
      </c>
      <c r="O115" s="463" t="s">
        <v>8</v>
      </c>
      <c r="P115" s="464" t="s">
        <v>17</v>
      </c>
      <c r="Q115" s="464" t="s">
        <v>68</v>
      </c>
      <c r="R115" s="464" t="s">
        <v>18</v>
      </c>
      <c r="S115" s="462" t="s">
        <v>83</v>
      </c>
      <c r="T115" s="462" t="s">
        <v>20</v>
      </c>
      <c r="U115" s="465" t="s">
        <v>67</v>
      </c>
    </row>
    <row r="116" spans="13:21" ht="41.65">
      <c r="M116" s="466" t="str">
        <f>+B51</f>
        <v>Lần 2 - TTĐC đảm bảo HĐMB-5% giá trị nhà ở chưa VAT</v>
      </c>
      <c r="N116" s="467">
        <f>$E$56</f>
        <v>45838</v>
      </c>
      <c r="O116" s="468">
        <f>+E51</f>
        <v>45474</v>
      </c>
      <c r="P116" s="469">
        <f>IF(OR(O116&gt;=N116,O116=""),0,N116-O116)</f>
        <v>364</v>
      </c>
      <c r="Q116" s="469">
        <f>+F51</f>
        <v>327731894</v>
      </c>
      <c r="R116" s="470">
        <f>Q116</f>
        <v>327731894</v>
      </c>
      <c r="S116" s="471">
        <f>S114</f>
        <v>0.12</v>
      </c>
      <c r="T116" s="472">
        <f>S116/365</f>
        <v>0.00032876712328767124</v>
      </c>
      <c r="U116" s="473">
        <f>R116*T116*P116</f>
        <v>39220079.808000006</v>
      </c>
    </row>
  </sheetData>
  <sheetProtection autoFilter="0"/>
  <protectedRanges>
    <protectedRange sqref="F11:F12 F26 F14:F15 U7 I47 F18" name="Range1"/>
    <protectedRange sqref="Q87:R110 Q83:Q86 O83:O110" name="Range1_2"/>
    <protectedRange sqref="F23:F24" name="Range1_1"/>
    <protectedRange sqref="AB59:AC59 Z59 AC50:AC51 Z50:Z56 AB52:AC56" name="Range1_2_1_1"/>
    <protectedRange sqref="F21" name="Range1_1_1"/>
    <protectedRange sqref="F25" name="Range1_1_2"/>
    <protectedRange sqref="F22" name="Range1_1_3"/>
  </protectedRanges>
  <mergeCells count="43">
    <mergeCell ref="B76:C76"/>
    <mergeCell ref="B77:C77"/>
    <mergeCell ref="B78:C78"/>
    <mergeCell ref="B79:C79"/>
    <mergeCell ref="A90:F91"/>
    <mergeCell ref="B60:C60"/>
    <mergeCell ref="B47:C47"/>
    <mergeCell ref="B48:C48"/>
    <mergeCell ref="B49:C49"/>
    <mergeCell ref="B50:C50"/>
    <mergeCell ref="B51:C51"/>
    <mergeCell ref="B73:C73"/>
    <mergeCell ref="B74:C74"/>
    <mergeCell ref="B75:C75"/>
    <mergeCell ref="B61:C61"/>
    <mergeCell ref="B62:C62"/>
    <mergeCell ref="B63:C63"/>
    <mergeCell ref="B64:C64"/>
    <mergeCell ref="B65:C65"/>
    <mergeCell ref="B66:C66"/>
    <mergeCell ref="B68:C68"/>
    <mergeCell ref="B69:C69"/>
    <mergeCell ref="B72:C72"/>
    <mergeCell ref="R52:S52"/>
    <mergeCell ref="B53:C53"/>
    <mergeCell ref="B54:C54"/>
    <mergeCell ref="B56:C56"/>
    <mergeCell ref="B57:C57"/>
    <mergeCell ref="B52:C52"/>
    <mergeCell ref="G22:H22"/>
    <mergeCell ref="A3:F3"/>
    <mergeCell ref="A4:F4"/>
    <mergeCell ref="A5:F5"/>
    <mergeCell ref="C6:D6"/>
    <mergeCell ref="C7:D7"/>
    <mergeCell ref="G7:H7"/>
    <mergeCell ref="G8:H8"/>
    <mergeCell ref="G9:H9"/>
    <mergeCell ref="D10:E10"/>
    <mergeCell ref="G20:H20"/>
    <mergeCell ref="G21:H21"/>
    <mergeCell ref="B21:C21"/>
    <mergeCell ref="D21:E21"/>
  </mergeCells>
  <conditionalFormatting sqref="F46">
    <cfRule type="cellIs" priority="88" dxfId="351" operator="equal">
      <formula>"KIỂM TRA LẠI"</formula>
    </cfRule>
  </conditionalFormatting>
  <conditionalFormatting sqref="U7 W45:W46 H47:I47 H57 A58:C58 E58 G58 A70:C75 A76 A77:B78 A79:C79 M81:P81 R81 M83:Q86">
    <cfRule type="expression" priority="87" dxfId="351">
      <formula>PTG_CSBH03!#REF!=1</formula>
    </cfRule>
  </conditionalFormatting>
  <conditionalFormatting sqref="L36:L37 X44:X49 Y44:AC45 X52:X54 M54:R60 M61:Q66 P87:P98">
    <cfRule type="expression" priority="85" dxfId="351">
      <formula>PTG_CSBH03!#REF!=1</formula>
    </cfRule>
  </conditionalFormatting>
  <conditionalFormatting sqref="M87:N87 M88:O90 M91:N91 M92:O94 M95:N95 M96:O98">
    <cfRule type="expression" priority="86" dxfId="351">
      <formula>PTG_CSBH03!#REF!=1</formula>
    </cfRule>
  </conditionalFormatting>
  <conditionalFormatting sqref="Q88:Q90 Q92:Q94 Q96:Q98">
    <cfRule type="expression" priority="84" dxfId="351">
      <formula>PTG_CSBH03!#REF!=1</formula>
    </cfRule>
  </conditionalFormatting>
  <conditionalFormatting sqref="G27">
    <cfRule type="cellIs" priority="83" dxfId="351" operator="equal">
      <formula>"KIỂM TRA LẠI"</formula>
    </cfRule>
  </conditionalFormatting>
  <conditionalFormatting sqref="R95:R98">
    <cfRule type="expression" priority="80" dxfId="351">
      <formula>PTG_CSBH03!#REF!=1</formula>
    </cfRule>
  </conditionalFormatting>
  <conditionalFormatting sqref="R87:R90">
    <cfRule type="expression" priority="82" dxfId="351">
      <formula>PTG_CSBH03!#REF!=1</formula>
    </cfRule>
  </conditionalFormatting>
  <conditionalFormatting sqref="R91:R94">
    <cfRule type="expression" priority="81" dxfId="351">
      <formula>PTG_CSBH03!#REF!=1</formula>
    </cfRule>
  </conditionalFormatting>
  <conditionalFormatting sqref="O87">
    <cfRule type="expression" priority="79" dxfId="351">
      <formula>PTG_CSBH03!#REF!=1</formula>
    </cfRule>
  </conditionalFormatting>
  <conditionalFormatting sqref="M63:M66 O91">
    <cfRule type="expression" priority="78" dxfId="351">
      <formula>PTG_CSBH03!#REF!=1</formula>
    </cfRule>
  </conditionalFormatting>
  <conditionalFormatting sqref="O95">
    <cfRule type="expression" priority="77" dxfId="351">
      <formula>PTG_CSBH03!#REF!=1</formula>
    </cfRule>
  </conditionalFormatting>
  <conditionalFormatting sqref="AB56:AB59">
    <cfRule type="expression" priority="73" dxfId="351">
      <formula>PTG_CSBH03!#REF!=1</formula>
    </cfRule>
  </conditionalFormatting>
  <conditionalFormatting sqref="X56:AA59">
    <cfRule type="expression" priority="74" dxfId="351">
      <formula>PTG_CSBH03!#REF!=1</formula>
    </cfRule>
  </conditionalFormatting>
  <conditionalFormatting sqref="X59:Z59">
    <cfRule type="expression" priority="76" dxfId="351">
      <formula>PTG_CSBH03!#REF!=1</formula>
    </cfRule>
  </conditionalFormatting>
  <conditionalFormatting sqref="AC56:AC59">
    <cfRule type="expression" priority="75" dxfId="351">
      <formula>PTG_CSBH03!#REF!=1</formula>
    </cfRule>
  </conditionalFormatting>
  <conditionalFormatting sqref="Q87">
    <cfRule type="expression" priority="72" dxfId="351">
      <formula>PTG_CSBH03!#REF!=1</formula>
    </cfRule>
  </conditionalFormatting>
  <conditionalFormatting sqref="Q91">
    <cfRule type="expression" priority="71" dxfId="351">
      <formula>PTG_CSBH03!#REF!=1</formula>
    </cfRule>
  </conditionalFormatting>
  <conditionalFormatting sqref="F59">
    <cfRule type="cellIs" priority="70" dxfId="351" operator="equal">
      <formula>"KIỂM TRA LẠI"</formula>
    </cfRule>
  </conditionalFormatting>
  <conditionalFormatting sqref="E70:E75 E77:E79">
    <cfRule type="expression" priority="69" dxfId="351">
      <formula>PTG_CSBH03!#REF!=1</formula>
    </cfRule>
  </conditionalFormatting>
  <conditionalFormatting sqref="M115:S115 P116:S116">
    <cfRule type="expression" priority="68" dxfId="351">
      <formula>PTG_CSBH03!#REF!=1</formula>
    </cfRule>
  </conditionalFormatting>
  <conditionalFormatting sqref="M116:N116">
    <cfRule type="expression" priority="67" dxfId="351">
      <formula>PTG_CSBH03!#REF!=1</formula>
    </cfRule>
  </conditionalFormatting>
  <conditionalFormatting sqref="O116">
    <cfRule type="expression" priority="66" dxfId="351">
      <formula>PTG_CSBH03!#REF!=1</formula>
    </cfRule>
  </conditionalFormatting>
  <conditionalFormatting sqref="AB44:AB45 AB47:AB49 AB51:AB52 P62:P66">
    <cfRule type="expression" priority="62" dxfId="351">
      <formula>PTG_CSBH03!#REF!=1</formula>
    </cfRule>
  </conditionalFormatting>
  <conditionalFormatting sqref="Y44:AA45 Y46 Y47:AA49 AA51:AA52 O62 N63:O66">
    <cfRule type="expression" priority="63" dxfId="351">
      <formula>PTG_CSBH03!#REF!=1</formula>
    </cfRule>
  </conditionalFormatting>
  <conditionalFormatting sqref="X49:Z49 Y51:Z51 X52:Z52">
    <cfRule type="expression" priority="65" dxfId="351">
      <formula>PTG_CSBH03!#REF!=1</formula>
    </cfRule>
  </conditionalFormatting>
  <conditionalFormatting sqref="AC44:AC49 AC51:AC52 Q62:Q66">
    <cfRule type="expression" priority="64" dxfId="351">
      <formula>PTG_CSBH03!#REF!=1</formula>
    </cfRule>
  </conditionalFormatting>
  <conditionalFormatting sqref="Z48">
    <cfRule type="expression" priority="61" dxfId="351">
      <formula>PTG_CSBH03!#REF!=1</formula>
    </cfRule>
  </conditionalFormatting>
  <conditionalFormatting sqref="Z55">
    <cfRule type="expression" priority="55" dxfId="351">
      <formula>PTG_CSBH03!#REF!=1</formula>
    </cfRule>
  </conditionalFormatting>
  <conditionalFormatting sqref="AB52:AB55">
    <cfRule type="expression" priority="57" dxfId="351">
      <formula>PTG_CSBH03!#REF!=1</formula>
    </cfRule>
  </conditionalFormatting>
  <conditionalFormatting sqref="AA50 AA52:AA55">
    <cfRule type="expression" priority="58" dxfId="351">
      <formula>PTG_CSBH03!#REF!=1</formula>
    </cfRule>
  </conditionalFormatting>
  <conditionalFormatting sqref="Y50 Y52:Z52 Z53 X54:Z55">
    <cfRule type="expression" priority="60" dxfId="351">
      <formula>PTG_CSBH03!#REF!=1</formula>
    </cfRule>
  </conditionalFormatting>
  <conditionalFormatting sqref="AC50 AC52:AC55">
    <cfRule type="expression" priority="59" dxfId="351">
      <formula>PTG_CSBH03!#REF!=1</formula>
    </cfRule>
  </conditionalFormatting>
  <conditionalFormatting sqref="Z53">
    <cfRule type="expression" priority="56" dxfId="351">
      <formula>PTG_CSBH03!#REF!=1</formula>
    </cfRule>
  </conditionalFormatting>
  <conditionalFormatting sqref="Y48">
    <cfRule type="expression" priority="54" dxfId="351">
      <formula>PTG_CSBH03!#REF!=1</formula>
    </cfRule>
  </conditionalFormatting>
  <conditionalFormatting sqref="Y55 R83:R86">
    <cfRule type="expression" priority="53" dxfId="351">
      <formula>PTG_CSBH03!#REF!=1</formula>
    </cfRule>
  </conditionalFormatting>
  <conditionalFormatting sqref="AB53">
    <cfRule type="expression" priority="52" dxfId="351">
      <formula>PTG_CSBH03!#REF!=1</formula>
    </cfRule>
  </conditionalFormatting>
  <conditionalFormatting sqref="X50">
    <cfRule type="expression" priority="50" dxfId="351">
      <formula>PTG_CSBH03!#REF!=1</formula>
    </cfRule>
  </conditionalFormatting>
  <conditionalFormatting sqref="X51">
    <cfRule type="expression" priority="51" dxfId="351">
      <formula>PTG_CSBH03!#REF!=1</formula>
    </cfRule>
  </conditionalFormatting>
  <conditionalFormatting sqref="M82 O82:R82">
    <cfRule type="expression" priority="49" dxfId="351">
      <formula>PTG_CSBH03!#REF!=1</formula>
    </cfRule>
  </conditionalFormatting>
  <conditionalFormatting sqref="N82">
    <cfRule type="expression" priority="48" dxfId="351">
      <formula>PTG_CSBH03!#REF!=1</formula>
    </cfRule>
  </conditionalFormatting>
  <conditionalFormatting sqref="Q95">
    <cfRule type="expression" priority="47" dxfId="351">
      <formula>PTG_CSBH03!#REF!=1</formula>
    </cfRule>
  </conditionalFormatting>
  <conditionalFormatting sqref="AB50">
    <cfRule type="expression" priority="43" dxfId="351">
      <formula>PTG_CSBH03!#REF!=1</formula>
    </cfRule>
  </conditionalFormatting>
  <conditionalFormatting sqref="AA50">
    <cfRule type="expression" priority="44" dxfId="351">
      <formula>PTG_CSBH03!#REF!=1</formula>
    </cfRule>
  </conditionalFormatting>
  <conditionalFormatting sqref="Y50:Z50">
    <cfRule type="expression" priority="46" dxfId="351">
      <formula>PTG_CSBH03!#REF!=1</formula>
    </cfRule>
  </conditionalFormatting>
  <conditionalFormatting sqref="AC50">
    <cfRule type="expression" priority="45" dxfId="351">
      <formula>PTG_CSBH03!#REF!=1</formula>
    </cfRule>
  </conditionalFormatting>
  <conditionalFormatting sqref="X50">
    <cfRule type="expression" priority="42" dxfId="351">
      <formula>PTG_CSBH03!#REF!=1</formula>
    </cfRule>
  </conditionalFormatting>
  <conditionalFormatting sqref="AB56">
    <cfRule type="expression" priority="38" dxfId="351">
      <formula>PTG_CSBH03!#REF!=1</formula>
    </cfRule>
  </conditionalFormatting>
  <conditionalFormatting sqref="AA56">
    <cfRule type="expression" priority="39" dxfId="351">
      <formula>PTG_CSBH03!#REF!=1</formula>
    </cfRule>
  </conditionalFormatting>
  <conditionalFormatting sqref="X56:Z56">
    <cfRule type="expression" priority="41" dxfId="351">
      <formula>PTG_CSBH03!#REF!=1</formula>
    </cfRule>
  </conditionalFormatting>
  <conditionalFormatting sqref="AC56">
    <cfRule type="expression" priority="40" dxfId="351">
      <formula>PTG_CSBH03!#REF!=1</formula>
    </cfRule>
  </conditionalFormatting>
  <conditionalFormatting sqref="N62">
    <cfRule type="expression" priority="37" dxfId="351">
      <formula>PTG_CSBH03!#REF!=1</formula>
    </cfRule>
  </conditionalFormatting>
  <conditionalFormatting sqref="Z54">
    <cfRule type="expression" priority="35" dxfId="351">
      <formula>PTG_CSBH03!#REF!=1</formula>
    </cfRule>
  </conditionalFormatting>
  <conditionalFormatting sqref="Z50">
    <cfRule type="expression" priority="36" dxfId="351">
      <formula>PTG_CSBH03!#REF!=1</formula>
    </cfRule>
  </conditionalFormatting>
  <conditionalFormatting sqref="M62">
    <cfRule type="expression" priority="34" dxfId="351">
      <formula>PTG_CSBH03!#REF!=1</formula>
    </cfRule>
  </conditionalFormatting>
  <conditionalFormatting sqref="Y54">
    <cfRule type="expression" priority="33" dxfId="351">
      <formula>PTG_CSBH03!#REF!=1</formula>
    </cfRule>
  </conditionalFormatting>
  <conditionalFormatting sqref="AB50">
    <cfRule type="expression" priority="32" dxfId="351">
      <formula>PTG_CSBH03!#REF!=1</formula>
    </cfRule>
  </conditionalFormatting>
  <conditionalFormatting sqref="AB47">
    <cfRule type="expression" priority="28" dxfId="351">
      <formula>PTG_CSBH03!#REF!=1</formula>
    </cfRule>
  </conditionalFormatting>
  <conditionalFormatting sqref="AA47">
    <cfRule type="expression" priority="29" dxfId="351">
      <formula>PTG_CSBH03!#REF!=1</formula>
    </cfRule>
  </conditionalFormatting>
  <conditionalFormatting sqref="Y47:Z47">
    <cfRule type="expression" priority="31" dxfId="351">
      <formula>PTG_CSBH03!#REF!=1</formula>
    </cfRule>
  </conditionalFormatting>
  <conditionalFormatting sqref="AC47">
    <cfRule type="expression" priority="30" dxfId="351">
      <formula>PTG_CSBH03!#REF!=1</formula>
    </cfRule>
  </conditionalFormatting>
  <conditionalFormatting sqref="X47">
    <cfRule type="expression" priority="27" dxfId="351">
      <formula>PTG_CSBH03!#REF!=1</formula>
    </cfRule>
  </conditionalFormatting>
  <conditionalFormatting sqref="AA51">
    <cfRule type="expression" priority="24" dxfId="351">
      <formula>PTG_CSBH03!#REF!=1</formula>
    </cfRule>
  </conditionalFormatting>
  <conditionalFormatting sqref="Y51">
    <cfRule type="expression" priority="26" dxfId="351">
      <formula>PTG_CSBH03!#REF!=1</formula>
    </cfRule>
  </conditionalFormatting>
  <conditionalFormatting sqref="AC51">
    <cfRule type="expression" priority="25" dxfId="351">
      <formula>PTG_CSBH03!#REF!=1</formula>
    </cfRule>
  </conditionalFormatting>
  <conditionalFormatting sqref="Z51">
    <cfRule type="expression" priority="23" dxfId="351">
      <formula>PTG_CSBH03!#REF!=1</formula>
    </cfRule>
  </conditionalFormatting>
  <conditionalFormatting sqref="AB51">
    <cfRule type="expression" priority="22" dxfId="351">
      <formula>PTG_CSBH03!#REF!=1</formula>
    </cfRule>
  </conditionalFormatting>
  <conditionalFormatting sqref="X51">
    <cfRule type="expression" priority="21" dxfId="351">
      <formula>PTG_CSBH03!#REF!=1</formula>
    </cfRule>
  </conditionalFormatting>
  <conditionalFormatting sqref="AB46">
    <cfRule type="expression" priority="19" dxfId="351">
      <formula>PTG_CSBH03!#REF!=1</formula>
    </cfRule>
  </conditionalFormatting>
  <conditionalFormatting sqref="Z46:AA46">
    <cfRule type="expression" priority="20" dxfId="351">
      <formula>PTG_CSBH03!#REF!=1</formula>
    </cfRule>
  </conditionalFormatting>
  <conditionalFormatting sqref="Z46">
    <cfRule type="expression" priority="18" dxfId="351">
      <formula>PTG_CSBH03!#REF!=1</formula>
    </cfRule>
  </conditionalFormatting>
  <conditionalFormatting sqref="Y52">
    <cfRule type="expression" priority="17" dxfId="351">
      <formula>PTG_CSBH03!#REF!=1</formula>
    </cfRule>
  </conditionalFormatting>
  <conditionalFormatting sqref="Y52">
    <cfRule type="expression" priority="16" dxfId="351">
      <formula>PTG_CSBH03!#REF!=1</formula>
    </cfRule>
  </conditionalFormatting>
  <conditionalFormatting sqref="Y53">
    <cfRule type="expression" priority="15" dxfId="351">
      <formula>PTG_CSBH03!#REF!=1</formula>
    </cfRule>
  </conditionalFormatting>
  <conditionalFormatting sqref="Y53">
    <cfRule type="expression" priority="14" dxfId="351">
      <formula>PTG_CSBH03!#REF!=1</formula>
    </cfRule>
  </conditionalFormatting>
  <conditionalFormatting sqref="P99:P110">
    <cfRule type="expression" priority="12" dxfId="351">
      <formula>PTG_CSBH03!#REF!=1</formula>
    </cfRule>
  </conditionalFormatting>
  <conditionalFormatting sqref="M99:N100 M101:O103 M104:N104 M105:O107 M108:N108 M109:O110">
    <cfRule type="expression" priority="13" dxfId="351">
      <formula>PTG_CSBH03!#REF!=1</formula>
    </cfRule>
  </conditionalFormatting>
  <conditionalFormatting sqref="Q100:Q102 R103 Q104:R110">
    <cfRule type="expression" priority="11" dxfId="351">
      <formula>PTG_CSBH03!#REF!=1</formula>
    </cfRule>
  </conditionalFormatting>
  <conditionalFormatting sqref="R99:R102">
    <cfRule type="expression" priority="10" dxfId="351">
      <formula>PTG_CSBH03!#REF!=1</formula>
    </cfRule>
  </conditionalFormatting>
  <conditionalFormatting sqref="O99">
    <cfRule type="expression" priority="9" dxfId="351">
      <formula>PTG_CSBH03!#REF!=1</formula>
    </cfRule>
  </conditionalFormatting>
  <conditionalFormatting sqref="Q103">
    <cfRule type="expression" priority="7" dxfId="351">
      <formula>PTG_CSBH03!#REF!=1</formula>
    </cfRule>
  </conditionalFormatting>
  <conditionalFormatting sqref="Q99">
    <cfRule type="expression" priority="8" dxfId="351">
      <formula>PTG_CSBH03!#REF!=1</formula>
    </cfRule>
  </conditionalFormatting>
  <conditionalFormatting sqref="U81:X81">
    <cfRule type="expression" priority="6" dxfId="351">
      <formula>PTG_CSBH03!#REF!=1</formula>
    </cfRule>
  </conditionalFormatting>
  <conditionalFormatting sqref="U82:X82">
    <cfRule type="expression" priority="5" dxfId="351">
      <formula>PTG_CSBH03!#REF!=1</formula>
    </cfRule>
  </conditionalFormatting>
  <conditionalFormatting sqref="Q81">
    <cfRule type="expression" priority="4" dxfId="351">
      <formula>PTG_CSBH03!#REF!=1</formula>
    </cfRule>
  </conditionalFormatting>
  <conditionalFormatting sqref="O100">
    <cfRule type="expression" priority="3" dxfId="351">
      <formula>PTG_CSBH03!#REF!=1</formula>
    </cfRule>
  </conditionalFormatting>
  <conditionalFormatting sqref="O104">
    <cfRule type="expression" priority="2" dxfId="351">
      <formula>PTG_CSBH03!#REF!=1</formula>
    </cfRule>
  </conditionalFormatting>
  <conditionalFormatting sqref="O108">
    <cfRule type="expression" priority="1" dxfId="351">
      <formula>PTG_CSBH03!#REF!=1</formula>
    </cfRule>
  </conditionalFormatting>
  <dataValidations count="11">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L65521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L131057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L196593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L262129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L327665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L393201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L458737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L524273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L589809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L655345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L720881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L786417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L851953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L917489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L983025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dataValidation allowBlank="1" showInputMessage="1" showErrorMessage="1" promptTitle="Ô dữ liệu" prompt="CẤM XÓA" sqref="JF65526:JF65564 TB65526:TB65564 ACX65526:ACX65564 AMT65526:AMT65564 AWP65526:AWP65564 BGL65526:BGL65564 BQH65526:BQH65564 CAD65526:CAD65564 CJZ65526:CJZ65564 CTV65526:CTV65564 DDR65526:DDR65564 DNN65526:DNN65564 DXJ65526:DXJ65564 EHF65526:EHF65564 ERB65526:ERB65564 FAX65526:FAX65564 FKT65526:FKT65564 FUP65526:FUP65564 GEL65526:GEL65564 GOH65526:GOH65564 GYD65526:GYD65564 HHZ65526:HHZ65564 HRV65526:HRV65564 IBR65526:IBR65564 ILN65526:ILN65564 IVJ65526:IVJ65564 JFF65526:JFF65564 JPB65526:JPB65564 JYX65526:JYX65564 KIT65526:KIT65564 KSP65526:KSP65564 LCL65526:LCL65564 LMH65526:LMH65564 LWD65526:LWD65564 MFZ65526:MFZ65564 MPV65526:MPV65564 MZR65526:MZR65564 NJN65526:NJN65564 NTJ65526:NTJ65564 ODF65526:ODF65564 ONB65526:ONB65564 OWX65526:OWX65564 PGT65526:PGT65564 PQP65526:PQP65564 QAL65526:QAL65564 QKH65526:QKH65564 QUD65526:QUD65564 RDZ65526:RDZ65564 RNV65526:RNV65564 RXR65526:RXR65564 SHN65526:SHN65564 SRJ65526:SRJ65564 TBF65526:TBF65564 TLB65526:TLB65564 TUX65526:TUX65564 UET65526:UET65564 UOP65526:UOP65564 UYL65526:UYL65564 VIH65526:VIH65564 VSD65526:VSD65564 WBZ65526:WBZ65564 WLV65526:WLV65564 WVR65526:WVR65564 JF131062:JF131100 TB131062:TB131100 ACX131062:ACX131100 AMT131062:AMT131100 AWP131062:AWP131100 BGL131062:BGL131100 BQH131062:BQH131100 CAD131062:CAD131100 CJZ131062:CJZ131100 CTV131062:CTV131100 DDR131062:DDR131100 DNN131062:DNN131100 DXJ131062:DXJ131100 EHF131062:EHF131100 ERB131062:ERB131100 FAX131062:FAX131100 FKT131062:FKT131100 FUP131062:FUP131100 GEL131062:GEL131100 GOH131062:GOH131100 GYD131062:GYD131100 HHZ131062:HHZ131100 HRV131062:HRV131100 IBR131062:IBR131100 ILN131062:ILN131100 IVJ131062:IVJ131100 JFF131062:JFF131100 JPB131062:JPB131100 JYX131062:JYX131100 KIT131062:KIT131100 KSP131062:KSP131100 LCL131062:LCL131100 LMH131062:LMH131100 LWD131062:LWD131100 MFZ131062:MFZ131100 MPV131062:MPV131100 MZR131062:MZR131100 NJN131062:NJN131100 NTJ131062:NTJ131100 ODF131062:ODF131100 ONB131062:ONB131100 OWX131062:OWX131100 PGT131062:PGT131100 PQP131062:PQP131100 QAL131062:QAL131100 QKH131062:QKH131100 QUD131062:QUD131100 RDZ131062:RDZ131100 RNV131062:RNV131100 RXR131062:RXR131100 SHN131062:SHN131100 SRJ131062:SRJ131100 TBF131062:TBF131100 TLB131062:TLB131100 TUX131062:TUX131100 UET131062:UET131100 UOP131062:UOP131100 UYL131062:UYL131100 VIH131062:VIH131100 VSD131062:VSD131100 WBZ131062:WBZ131100 WLV131062:WLV131100 WVR131062:WVR131100 JF196598:JF196636 TB196598:TB196636 ACX196598:ACX196636 AMT196598:AMT196636 AWP196598:AWP196636 BGL196598:BGL196636 BQH196598:BQH196636 CAD196598:CAD196636 CJZ196598:CJZ196636 CTV196598:CTV196636 DDR196598:DDR196636 DNN196598:DNN196636 DXJ196598:DXJ196636 EHF196598:EHF196636 ERB196598:ERB196636 FAX196598:FAX196636 FKT196598:FKT196636 FUP196598:FUP196636 GEL196598:GEL196636 GOH196598:GOH196636 GYD196598:GYD196636 HHZ196598:HHZ196636 HRV196598:HRV196636 IBR196598:IBR196636 ILN196598:ILN196636 IVJ196598:IVJ196636 JFF196598:JFF196636 JPB196598:JPB196636 JYX196598:JYX196636 KIT196598:KIT196636 KSP196598:KSP196636 LCL196598:LCL196636 LMH196598:LMH196636 LWD196598:LWD196636 MFZ196598:MFZ196636 MPV196598:MPV196636 MZR196598:MZR196636 NJN196598:NJN196636 NTJ196598:NTJ196636 ODF196598:ODF196636 ONB196598:ONB196636 OWX196598:OWX196636 PGT196598:PGT196636 PQP196598:PQP196636 QAL196598:QAL196636 QKH196598:QKH196636 QUD196598:QUD196636 RDZ196598:RDZ196636 RNV196598:RNV196636 RXR196598:RXR196636 SHN196598:SHN196636 SRJ196598:SRJ196636 TBF196598:TBF196636 TLB196598:TLB196636 TUX196598:TUX196636 UET196598:UET196636 UOP196598:UOP196636 UYL196598:UYL196636 VIH196598:VIH196636 VSD196598:VSD196636 WBZ196598:WBZ196636 WLV196598:WLV196636 WVR196598:WVR196636 JF262134:JF262172 TB262134:TB262172 ACX262134:ACX262172 AMT262134:AMT262172 AWP262134:AWP262172 BGL262134:BGL262172 BQH262134:BQH262172 CAD262134:CAD262172 CJZ262134:CJZ262172 CTV262134:CTV262172 DDR262134:DDR262172 DNN262134:DNN262172 DXJ262134:DXJ262172 EHF262134:EHF262172 ERB262134:ERB262172 FAX262134:FAX262172 FKT262134:FKT262172 FUP262134:FUP262172 GEL262134:GEL262172 GOH262134:GOH262172 GYD262134:GYD262172 HHZ262134:HHZ262172 HRV262134:HRV262172 IBR262134:IBR262172 ILN262134:ILN262172 IVJ262134:IVJ262172 JFF262134:JFF262172 JPB262134:JPB262172 JYX262134:JYX262172 KIT262134:KIT262172 KSP262134:KSP262172 LCL262134:LCL262172 LMH262134:LMH262172 LWD262134:LWD262172 MFZ262134:MFZ262172 MPV262134:MPV262172 MZR262134:MZR262172 NJN262134:NJN262172 NTJ262134:NTJ262172 ODF262134:ODF262172 ONB262134:ONB262172 OWX262134:OWX262172 PGT262134:PGT262172 PQP262134:PQP262172 QAL262134:QAL262172 QKH262134:QKH262172 QUD262134:QUD262172 RDZ262134:RDZ262172 RNV262134:RNV262172 RXR262134:RXR262172 SHN262134:SHN262172 SRJ262134:SRJ262172 TBF262134:TBF262172 TLB262134:TLB262172 TUX262134:TUX262172 UET262134:UET262172 UOP262134:UOP262172 UYL262134:UYL262172 VIH262134:VIH262172 VSD262134:VSD262172 WBZ262134:WBZ262172 WLV262134:WLV262172 WVR262134:WVR262172 JF327670:JF327708 TB327670:TB327708 ACX327670:ACX327708 AMT327670:AMT327708 AWP327670:AWP327708 BGL327670:BGL327708 BQH327670:BQH327708 CAD327670:CAD327708 CJZ327670:CJZ327708 CTV327670:CTV327708 DDR327670:DDR327708 DNN327670:DNN327708 DXJ327670:DXJ327708 EHF327670:EHF327708 ERB327670:ERB327708 FAX327670:FAX327708 FKT327670:FKT327708 FUP327670:FUP327708 GEL327670:GEL327708 GOH327670:GOH327708 GYD327670:GYD327708 HHZ327670:HHZ327708 HRV327670:HRV327708 IBR327670:IBR327708 ILN327670:ILN327708 IVJ327670:IVJ327708 JFF327670:JFF327708 JPB327670:JPB327708 JYX327670:JYX327708 KIT327670:KIT327708 KSP327670:KSP327708 LCL327670:LCL327708 LMH327670:LMH327708 LWD327670:LWD327708 MFZ327670:MFZ327708 MPV327670:MPV327708 MZR327670:MZR327708 NJN327670:NJN327708 NTJ327670:NTJ327708 ODF327670:ODF327708 ONB327670:ONB327708 OWX327670:OWX327708 PGT327670:PGT327708 PQP327670:PQP327708 QAL327670:QAL327708 QKH327670:QKH327708 QUD327670:QUD327708 RDZ327670:RDZ327708 RNV327670:RNV327708 RXR327670:RXR327708 SHN327670:SHN327708 SRJ327670:SRJ327708 TBF327670:TBF327708 TLB327670:TLB327708 TUX327670:TUX327708 UET327670:UET327708 UOP327670:UOP327708 UYL327670:UYL327708 VIH327670:VIH327708 VSD327670:VSD327708 WBZ327670:WBZ327708 WLV327670:WLV327708 WVR327670:WVR327708 JF393206:JF393244 TB393206:TB393244 ACX393206:ACX393244 AMT393206:AMT393244 AWP393206:AWP393244 BGL393206:BGL393244 BQH393206:BQH393244 CAD393206:CAD393244 CJZ393206:CJZ393244 CTV393206:CTV393244 DDR393206:DDR393244 DNN393206:DNN393244 DXJ393206:DXJ393244 EHF393206:EHF393244 ERB393206:ERB393244 FAX393206:FAX393244 FKT393206:FKT393244 FUP393206:FUP393244 GEL393206:GEL393244 GOH393206:GOH393244 GYD393206:GYD393244 HHZ393206:HHZ393244 HRV393206:HRV393244 IBR393206:IBR393244 ILN393206:ILN393244 IVJ393206:IVJ393244 JFF393206:JFF393244 JPB393206:JPB393244 JYX393206:JYX393244 KIT393206:KIT393244 KSP393206:KSP393244 LCL393206:LCL393244 LMH393206:LMH393244 LWD393206:LWD393244 MFZ393206:MFZ393244 MPV393206:MPV393244 MZR393206:MZR393244 NJN393206:NJN393244 NTJ393206:NTJ393244 ODF393206:ODF393244 ONB393206:ONB393244 OWX393206:OWX393244 PGT393206:PGT393244 PQP393206:PQP393244 QAL393206:QAL393244 QKH393206:QKH393244 QUD393206:QUD393244 RDZ393206:RDZ393244 RNV393206:RNV393244 RXR393206:RXR393244 SHN393206:SHN393244 SRJ393206:SRJ393244 TBF393206:TBF393244 TLB393206:TLB393244 TUX393206:TUX393244 UET393206:UET393244 UOP393206:UOP393244 UYL393206:UYL393244 VIH393206:VIH393244 VSD393206:VSD393244 WBZ393206:WBZ393244 WLV393206:WLV393244 WVR393206:WVR393244 JF458742:JF458780 TB458742:TB458780 ACX458742:ACX458780 AMT458742:AMT458780 AWP458742:AWP458780 BGL458742:BGL458780 BQH458742:BQH458780 CAD458742:CAD458780 CJZ458742:CJZ458780 CTV458742:CTV458780 DDR458742:DDR458780 DNN458742:DNN458780 DXJ458742:DXJ458780 EHF458742:EHF458780 ERB458742:ERB458780 FAX458742:FAX458780 FKT458742:FKT458780 FUP458742:FUP458780 GEL458742:GEL458780 GOH458742:GOH458780 GYD458742:GYD458780 HHZ458742:HHZ458780 HRV458742:HRV458780 IBR458742:IBR458780 ILN458742:ILN458780 IVJ458742:IVJ458780 JFF458742:JFF458780 JPB458742:JPB458780 JYX458742:JYX458780 KIT458742:KIT458780 KSP458742:KSP458780 LCL458742:LCL458780 LMH458742:LMH458780 LWD458742:LWD458780 MFZ458742:MFZ458780 MPV458742:MPV458780 MZR458742:MZR458780 NJN458742:NJN458780 NTJ458742:NTJ458780 ODF458742:ODF458780 ONB458742:ONB458780 OWX458742:OWX458780 PGT458742:PGT458780 PQP458742:PQP458780 QAL458742:QAL458780 QKH458742:QKH458780 QUD458742:QUD458780 RDZ458742:RDZ458780 RNV458742:RNV458780 RXR458742:RXR458780 SHN458742:SHN458780 SRJ458742:SRJ458780 TBF458742:TBF458780 TLB458742:TLB458780 TUX458742:TUX458780 UET458742:UET458780 UOP458742:UOP458780 UYL458742:UYL458780 VIH458742:VIH458780 VSD458742:VSD458780 WBZ458742:WBZ458780 WLV458742:WLV458780 WVR458742:WVR458780 JF524278:JF524316 TB524278:TB524316 ACX524278:ACX524316 AMT524278:AMT524316 AWP524278:AWP524316 BGL524278:BGL524316 BQH524278:BQH524316 CAD524278:CAD524316 CJZ524278:CJZ524316 CTV524278:CTV524316 DDR524278:DDR524316 DNN524278:DNN524316 DXJ524278:DXJ524316 EHF524278:EHF524316 ERB524278:ERB524316 FAX524278:FAX524316 FKT524278:FKT524316 FUP524278:FUP524316 GEL524278:GEL524316 GOH524278:GOH524316 GYD524278:GYD524316 HHZ524278:HHZ524316 HRV524278:HRV524316 IBR524278:IBR524316 ILN524278:ILN524316 IVJ524278:IVJ524316 JFF524278:JFF524316 JPB524278:JPB524316 JYX524278:JYX524316 KIT524278:KIT524316 KSP524278:KSP524316 LCL524278:LCL524316 LMH524278:LMH524316 LWD524278:LWD524316 MFZ524278:MFZ524316 MPV524278:MPV524316 MZR524278:MZR524316 NJN524278:NJN524316 NTJ524278:NTJ524316 ODF524278:ODF524316 ONB524278:ONB524316 OWX524278:OWX524316 PGT524278:PGT524316 PQP524278:PQP524316 QAL524278:QAL524316 QKH524278:QKH524316 QUD524278:QUD524316 RDZ524278:RDZ524316 RNV524278:RNV524316 RXR524278:RXR524316 SHN524278:SHN524316 SRJ524278:SRJ524316 TBF524278:TBF524316 TLB524278:TLB524316 TUX524278:TUX524316 UET524278:UET524316 UOP524278:UOP524316 UYL524278:UYL524316 VIH524278:VIH524316 VSD524278:VSD524316 WBZ524278:WBZ524316 WLV524278:WLV524316 WVR524278:WVR524316 JF589814:JF589852 TB589814:TB589852 ACX589814:ACX589852 AMT589814:AMT589852 AWP589814:AWP589852 BGL589814:BGL589852 BQH589814:BQH589852 CAD589814:CAD589852 CJZ589814:CJZ589852 CTV589814:CTV589852 DDR589814:DDR589852 DNN589814:DNN589852 DXJ589814:DXJ589852 EHF589814:EHF589852 ERB589814:ERB589852 FAX589814:FAX589852 FKT589814:FKT589852 FUP589814:FUP589852 GEL589814:GEL589852 GOH589814:GOH589852 GYD589814:GYD589852 HHZ589814:HHZ589852 HRV589814:HRV589852 IBR589814:IBR589852 ILN589814:ILN589852 IVJ589814:IVJ589852 JFF589814:JFF589852 JPB589814:JPB589852 JYX589814:JYX589852 KIT589814:KIT589852 KSP589814:KSP589852 LCL589814:LCL589852 LMH589814:LMH589852 LWD589814:LWD589852 MFZ589814:MFZ589852 MPV589814:MPV589852 MZR589814:MZR589852 NJN589814:NJN589852 NTJ589814:NTJ589852 ODF589814:ODF589852 ONB589814:ONB589852 OWX589814:OWX589852 PGT589814:PGT589852 PQP589814:PQP589852 QAL589814:QAL589852 QKH589814:QKH589852 QUD589814:QUD589852 RDZ589814:RDZ589852 RNV589814:RNV589852 RXR589814:RXR589852 SHN589814:SHN589852 SRJ589814:SRJ589852 TBF589814:TBF589852 TLB589814:TLB589852 TUX589814:TUX589852 UET589814:UET589852 UOP589814:UOP589852 UYL589814:UYL589852 VIH589814:VIH589852 VSD589814:VSD589852 WBZ589814:WBZ589852 WLV589814:WLV589852 WVR589814:WVR589852 JF655350:JF655388 TB655350:TB655388 ACX655350:ACX655388 AMT655350:AMT655388 AWP655350:AWP655388 BGL655350:BGL655388 BQH655350:BQH655388 CAD655350:CAD655388 CJZ655350:CJZ655388 CTV655350:CTV655388 DDR655350:DDR655388 DNN655350:DNN655388 DXJ655350:DXJ655388 EHF655350:EHF655388 ERB655350:ERB655388 FAX655350:FAX655388 FKT655350:FKT655388 FUP655350:FUP655388 GEL655350:GEL655388 GOH655350:GOH655388 GYD655350:GYD655388 HHZ655350:HHZ655388 HRV655350:HRV655388 IBR655350:IBR655388 ILN655350:ILN655388 IVJ655350:IVJ655388 JFF655350:JFF655388 JPB655350:JPB655388 JYX655350:JYX655388 KIT655350:KIT655388 KSP655350:KSP655388 LCL655350:LCL655388 LMH655350:LMH655388 LWD655350:LWD655388 MFZ655350:MFZ655388 MPV655350:MPV655388 MZR655350:MZR655388 NJN655350:NJN655388 NTJ655350:NTJ655388 ODF655350:ODF655388 ONB655350:ONB655388 OWX655350:OWX655388 PGT655350:PGT655388 PQP655350:PQP655388 QAL655350:QAL655388 QKH655350:QKH655388 QUD655350:QUD655388 RDZ655350:RDZ655388 RNV655350:RNV655388 RXR655350:RXR655388 SHN655350:SHN655388 SRJ655350:SRJ655388 TBF655350:TBF655388 TLB655350:TLB655388 TUX655350:TUX655388 UET655350:UET655388 UOP655350:UOP655388 UYL655350:UYL655388 VIH655350:VIH655388 VSD655350:VSD655388 WBZ655350:WBZ655388 WLV655350:WLV655388 WVR655350:WVR655388 JF720886:JF720924 TB720886:TB720924 ACX720886:ACX720924 AMT720886:AMT720924 AWP720886:AWP720924 BGL720886:BGL720924 BQH720886:BQH720924 CAD720886:CAD720924 CJZ720886:CJZ720924 CTV720886:CTV720924 DDR720886:DDR720924 DNN720886:DNN720924 DXJ720886:DXJ720924 EHF720886:EHF720924 ERB720886:ERB720924 FAX720886:FAX720924 FKT720886:FKT720924 FUP720886:FUP720924 GEL720886:GEL720924 GOH720886:GOH720924 GYD720886:GYD720924 HHZ720886:HHZ720924 HRV720886:HRV720924 IBR720886:IBR720924 ILN720886:ILN720924 IVJ720886:IVJ720924 JFF720886:JFF720924 JPB720886:JPB720924 JYX720886:JYX720924 KIT720886:KIT720924 KSP720886:KSP720924 LCL720886:LCL720924 LMH720886:LMH720924 LWD720886:LWD720924 MFZ720886:MFZ720924 MPV720886:MPV720924 MZR720886:MZR720924 NJN720886:NJN720924 NTJ720886:NTJ720924 ODF720886:ODF720924 ONB720886:ONB720924 OWX720886:OWX720924 PGT720886:PGT720924 PQP720886:PQP720924 QAL720886:QAL720924 QKH720886:QKH720924 QUD720886:QUD720924 RDZ720886:RDZ720924 RNV720886:RNV720924 RXR720886:RXR720924 SHN720886:SHN720924 SRJ720886:SRJ720924 TBF720886:TBF720924 TLB720886:TLB720924 TUX720886:TUX720924 UET720886:UET720924 UOP720886:UOP720924 UYL720886:UYL720924 VIH720886:VIH720924 VSD720886:VSD720924 WBZ720886:WBZ720924 WLV720886:WLV720924 WVR720886:WVR720924 JF786422:JF786460 TB786422:TB786460 ACX786422:ACX786460 AMT786422:AMT786460 AWP786422:AWP786460 BGL786422:BGL786460 BQH786422:BQH786460 CAD786422:CAD786460 CJZ786422:CJZ786460 CTV786422:CTV786460 DDR786422:DDR786460 DNN786422:DNN786460 DXJ786422:DXJ786460 EHF786422:EHF786460 ERB786422:ERB786460 FAX786422:FAX786460 FKT786422:FKT786460 FUP786422:FUP786460 GEL786422:GEL786460 GOH786422:GOH786460 GYD786422:GYD786460 HHZ786422:HHZ786460 HRV786422:HRV786460 IBR786422:IBR786460 ILN786422:ILN786460 IVJ786422:IVJ786460 JFF786422:JFF786460 JPB786422:JPB786460 JYX786422:JYX786460 KIT786422:KIT786460 KSP786422:KSP786460 LCL786422:LCL786460 LMH786422:LMH786460 LWD786422:LWD786460 MFZ786422:MFZ786460 MPV786422:MPV786460 MZR786422:MZR786460 NJN786422:NJN786460 NTJ786422:NTJ786460 ODF786422:ODF786460 ONB786422:ONB786460 OWX786422:OWX786460 PGT786422:PGT786460 PQP786422:PQP786460 QAL786422:QAL786460 QKH786422:QKH786460 QUD786422:QUD786460 RDZ786422:RDZ786460 RNV786422:RNV786460 RXR786422:RXR786460 SHN786422:SHN786460 SRJ786422:SRJ786460 TBF786422:TBF786460 TLB786422:TLB786460 TUX786422:TUX786460 UET786422:UET786460 UOP786422:UOP786460 UYL786422:UYL786460 VIH786422:VIH786460 VSD786422:VSD786460 WBZ786422:WBZ786460 WLV786422:WLV786460 WVR786422:WVR786460 JF851958:JF851996 TB851958:TB851996 ACX851958:ACX851996 AMT851958:AMT851996 AWP851958:AWP851996 BGL851958:BGL851996 BQH851958:BQH851996 CAD851958:CAD851996 CJZ851958:CJZ851996 CTV851958:CTV851996 DDR851958:DDR851996 DNN851958:DNN851996 DXJ851958:DXJ851996 EHF851958:EHF851996 ERB851958:ERB851996 FAX851958:FAX851996 FKT851958:FKT851996 FUP851958:FUP851996 GEL851958:GEL851996 GOH851958:GOH851996 GYD851958:GYD851996 HHZ851958:HHZ851996 HRV851958:HRV851996 IBR851958:IBR851996 ILN851958:ILN851996 IVJ851958:IVJ851996 JFF851958:JFF851996 JPB851958:JPB851996 JYX851958:JYX851996 KIT851958:KIT851996 KSP851958:KSP851996 LCL851958:LCL851996 LMH851958:LMH851996 LWD851958:LWD851996 MFZ851958:MFZ851996 MPV851958:MPV851996 MZR851958:MZR851996 NJN851958:NJN851996 NTJ851958:NTJ851996 ODF851958:ODF851996 ONB851958:ONB851996 OWX851958:OWX851996 PGT851958:PGT851996 PQP851958:PQP851996 QAL851958:QAL851996 QKH851958:QKH851996 QUD851958:QUD851996 RDZ851958:RDZ851996 RNV851958:RNV851996 RXR851958:RXR851996 SHN851958:SHN851996 SRJ851958:SRJ851996 TBF851958:TBF851996 TLB851958:TLB851996 TUX851958:TUX851996 UET851958:UET851996 UOP851958:UOP851996 UYL851958:UYL851996 VIH851958:VIH851996 VSD851958:VSD851996 WBZ851958:WBZ851996 WLV851958:WLV851996 WVR851958:WVR851996 JF917494:JF917532 TB917494:TB917532 ACX917494:ACX917532 AMT917494:AMT917532 AWP917494:AWP917532 BGL917494:BGL917532 BQH917494:BQH917532 CAD917494:CAD917532 CJZ917494:CJZ917532 CTV917494:CTV917532 DDR917494:DDR917532 DNN917494:DNN917532 DXJ917494:DXJ917532 EHF917494:EHF917532 ERB917494:ERB917532 FAX917494:FAX917532 FKT917494:FKT917532 FUP917494:FUP917532 GEL917494:GEL917532 GOH917494:GOH917532 GYD917494:GYD917532 HHZ917494:HHZ917532 HRV917494:HRV917532 IBR917494:IBR917532 ILN917494:ILN917532 IVJ917494:IVJ917532 JFF917494:JFF917532 JPB917494:JPB917532 JYX917494:JYX917532 KIT917494:KIT917532 KSP917494:KSP917532 LCL917494:LCL917532 LMH917494:LMH917532 LWD917494:LWD917532 MFZ917494:MFZ917532 MPV917494:MPV917532 MZR917494:MZR917532 NJN917494:NJN917532 NTJ917494:NTJ917532 ODF917494:ODF917532 ONB917494:ONB917532 OWX917494:OWX917532 PGT917494:PGT917532 PQP917494:PQP917532 QAL917494:QAL917532 QKH917494:QKH917532 QUD917494:QUD917532 RDZ917494:RDZ917532 RNV917494:RNV917532 RXR917494:RXR917532 SHN917494:SHN917532 SRJ917494:SRJ917532 TBF917494:TBF917532 TLB917494:TLB917532 TUX917494:TUX917532 UET917494:UET917532 UOP917494:UOP917532 UYL917494:UYL917532 VIH917494:VIH917532 VSD917494:VSD917532 WBZ917494:WBZ917532 WLV917494:WLV917532 WVR917494:WVR917532 JF983030:JF983068 TB983030:TB983068 ACX983030:ACX983068 AMT983030:AMT983068 AWP983030:AWP983068 BGL983030:BGL983068 BQH983030:BQH983068 CAD983030:CAD983068 CJZ983030:CJZ983068 CTV983030:CTV983068 DDR983030:DDR983068 DNN983030:DNN983068 DXJ983030:DXJ983068 EHF983030:EHF983068 ERB983030:ERB983068 FAX983030:FAX983068 FKT983030:FKT983068 FUP983030:FUP983068 GEL983030:GEL983068 GOH983030:GOH983068 GYD983030:GYD983068 HHZ983030:HHZ983068 HRV983030:HRV983068 IBR983030:IBR983068 ILN983030:ILN983068 IVJ983030:IVJ983068 JFF983030:JFF983068 JPB983030:JPB983068 JYX983030:JYX983068 KIT983030:KIT983068 KSP983030:KSP983068 LCL983030:LCL983068 LMH983030:LMH983068 LWD983030:LWD983068 MFZ983030:MFZ983068 MPV983030:MPV983068 MZR983030:MZR983068 NJN983030:NJN983068 NTJ983030:NTJ983068 ODF983030:ODF983068 ONB983030:ONB983068 OWX983030:OWX983068 PGT983030:PGT983068 PQP983030:PQP983068 QAL983030:QAL983068 QKH983030:QKH983068 QUD983030:QUD983068 RDZ983030:RDZ983068 RNV983030:RNV983068 RXR983030:RXR983068 SHN983030:SHN983068 SRJ983030:SRJ983068 TBF983030:TBF983068 TLB983030:TLB983068 TUX983030:TUX983068 UET983030:UET983068 UOP983030:UOP983068 UYL983030:UYL983068 VIH983030:VIH983068 VSD983030:VSD983068 WBZ983030:WBZ983068 WLV983030:WLV983068 WVR983030:WVR983068"/>
    <dataValidation allowBlank="1" showInputMessage="1" showErrorMessage="1" prompt="Ngày cần kiểm tra" sqref="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WVT983025"/>
    <dataValidation allowBlank="1" showInputMessage="1" showErrorMessage="1" prompt="Số tiền" sqref="K65490:K65491 JG65521:JG65522 TC65521:TC65522 ACY65521:ACY65522 AMU65521:AMU65522 AWQ65521:AWQ65522 BGM65521:BGM65522 BQI65521:BQI65522 CAE65521:CAE65522 CKA65521:CKA65522 CTW65521:CTW65522 DDS65521:DDS65522 DNO65521:DNO65522 DXK65521:DXK65522 EHG65521:EHG65522 ERC65521:ERC65522 FAY65521:FAY65522 FKU65521:FKU65522 FUQ65521:FUQ65522 GEM65521:GEM65522 GOI65521:GOI65522 GYE65521:GYE65522 HIA65521:HIA65522 HRW65521:HRW65522 IBS65521:IBS65522 ILO65521:ILO65522 IVK65521:IVK65522 JFG65521:JFG65522 JPC65521:JPC65522 JYY65521:JYY65522 KIU65521:KIU65522 KSQ65521:KSQ65522 LCM65521:LCM65522 LMI65521:LMI65522 LWE65521:LWE65522 MGA65521:MGA65522 MPW65521:MPW65522 MZS65521:MZS65522 NJO65521:NJO65522 NTK65521:NTK65522 ODG65521:ODG65522 ONC65521:ONC65522 OWY65521:OWY65522 PGU65521:PGU65522 PQQ65521:PQQ65522 QAM65521:QAM65522 QKI65521:QKI65522 QUE65521:QUE65522 REA65521:REA65522 RNW65521:RNW65522 RXS65521:RXS65522 SHO65521:SHO65522 SRK65521:SRK65522 TBG65521:TBG65522 TLC65521:TLC65522 TUY65521:TUY65522 UEU65521:UEU65522 UOQ65521:UOQ65522 UYM65521:UYM65522 VII65521:VII65522 VSE65521:VSE65522 WCA65521:WCA65522 WLW65521:WLW65522 WVS65521:WVS65522 K131026:K131027 JG131057:JG131058 TC131057:TC131058 ACY131057:ACY131058 AMU131057:AMU131058 AWQ131057:AWQ131058 BGM131057:BGM131058 BQI131057:BQI131058 CAE131057:CAE131058 CKA131057:CKA131058 CTW131057:CTW131058 DDS131057:DDS131058 DNO131057:DNO131058 DXK131057:DXK131058 EHG131057:EHG131058 ERC131057:ERC131058 FAY131057:FAY131058 FKU131057:FKU131058 FUQ131057:FUQ131058 GEM131057:GEM131058 GOI131057:GOI131058 GYE131057:GYE131058 HIA131057:HIA131058 HRW131057:HRW131058 IBS131057:IBS131058 ILO131057:ILO131058 IVK131057:IVK131058 JFG131057:JFG131058 JPC131057:JPC131058 JYY131057:JYY131058 KIU131057:KIU131058 KSQ131057:KSQ131058 LCM131057:LCM131058 LMI131057:LMI131058 LWE131057:LWE131058 MGA131057:MGA131058 MPW131057:MPW131058 MZS131057:MZS131058 NJO131057:NJO131058 NTK131057:NTK131058 ODG131057:ODG131058 ONC131057:ONC131058 OWY131057:OWY131058 PGU131057:PGU131058 PQQ131057:PQQ131058 QAM131057:QAM131058 QKI131057:QKI131058 QUE131057:QUE131058 REA131057:REA131058 RNW131057:RNW131058 RXS131057:RXS131058 SHO131057:SHO131058 SRK131057:SRK131058 TBG131057:TBG131058 TLC131057:TLC131058 TUY131057:TUY131058 UEU131057:UEU131058 UOQ131057:UOQ131058 UYM131057:UYM131058 VII131057:VII131058 VSE131057:VSE131058 WCA131057:WCA131058 WLW131057:WLW131058 WVS131057:WVS131058 K196562:K196563 JG196593:JG196594 TC196593:TC196594 ACY196593:ACY196594 AMU196593:AMU196594 AWQ196593:AWQ196594 BGM196593:BGM196594 BQI196593:BQI196594 CAE196593:CAE196594 CKA196593:CKA196594 CTW196593:CTW196594 DDS196593:DDS196594 DNO196593:DNO196594 DXK196593:DXK196594 EHG196593:EHG196594 ERC196593:ERC196594 FAY196593:FAY196594 FKU196593:FKU196594 FUQ196593:FUQ196594 GEM196593:GEM196594 GOI196593:GOI196594 GYE196593:GYE196594 HIA196593:HIA196594 HRW196593:HRW196594 IBS196593:IBS196594 ILO196593:ILO196594 IVK196593:IVK196594 JFG196593:JFG196594 JPC196593:JPC196594 JYY196593:JYY196594 KIU196593:KIU196594 KSQ196593:KSQ196594 LCM196593:LCM196594 LMI196593:LMI196594 LWE196593:LWE196594 MGA196593:MGA196594 MPW196593:MPW196594 MZS196593:MZS196594 NJO196593:NJO196594 NTK196593:NTK196594 ODG196593:ODG196594 ONC196593:ONC196594 OWY196593:OWY196594 PGU196593:PGU196594 PQQ196593:PQQ196594 QAM196593:QAM196594 QKI196593:QKI196594 QUE196593:QUE196594 REA196593:REA196594 RNW196593:RNW196594 RXS196593:RXS196594 SHO196593:SHO196594 SRK196593:SRK196594 TBG196593:TBG196594 TLC196593:TLC196594 TUY196593:TUY196594 UEU196593:UEU196594 UOQ196593:UOQ196594 UYM196593:UYM196594 VII196593:VII196594 VSE196593:VSE196594 WCA196593:WCA196594 WLW196593:WLW196594 WVS196593:WVS196594 K262098:K262099 JG262129:JG262130 TC262129:TC262130 ACY262129:ACY262130 AMU262129:AMU262130 AWQ262129:AWQ262130 BGM262129:BGM262130 BQI262129:BQI262130 CAE262129:CAE262130 CKA262129:CKA262130 CTW262129:CTW262130 DDS262129:DDS262130 DNO262129:DNO262130 DXK262129:DXK262130 EHG262129:EHG262130 ERC262129:ERC262130 FAY262129:FAY262130 FKU262129:FKU262130 FUQ262129:FUQ262130 GEM262129:GEM262130 GOI262129:GOI262130 GYE262129:GYE262130 HIA262129:HIA262130 HRW262129:HRW262130 IBS262129:IBS262130 ILO262129:ILO262130 IVK262129:IVK262130 JFG262129:JFG262130 JPC262129:JPC262130 JYY262129:JYY262130 KIU262129:KIU262130 KSQ262129:KSQ262130 LCM262129:LCM262130 LMI262129:LMI262130 LWE262129:LWE262130 MGA262129:MGA262130 MPW262129:MPW262130 MZS262129:MZS262130 NJO262129:NJO262130 NTK262129:NTK262130 ODG262129:ODG262130 ONC262129:ONC262130 OWY262129:OWY262130 PGU262129:PGU262130 PQQ262129:PQQ262130 QAM262129:QAM262130 QKI262129:QKI262130 QUE262129:QUE262130 REA262129:REA262130 RNW262129:RNW262130 RXS262129:RXS262130 SHO262129:SHO262130 SRK262129:SRK262130 TBG262129:TBG262130 TLC262129:TLC262130 TUY262129:TUY262130 UEU262129:UEU262130 UOQ262129:UOQ262130 UYM262129:UYM262130 VII262129:VII262130 VSE262129:VSE262130 WCA262129:WCA262130 WLW262129:WLW262130 WVS262129:WVS262130 K327634:K327635 JG327665:JG327666 TC327665:TC327666 ACY327665:ACY327666 AMU327665:AMU327666 AWQ327665:AWQ327666 BGM327665:BGM327666 BQI327665:BQI327666 CAE327665:CAE327666 CKA327665:CKA327666 CTW327665:CTW327666 DDS327665:DDS327666 DNO327665:DNO327666 DXK327665:DXK327666 EHG327665:EHG327666 ERC327665:ERC327666 FAY327665:FAY327666 FKU327665:FKU327666 FUQ327665:FUQ327666 GEM327665:GEM327666 GOI327665:GOI327666 GYE327665:GYE327666 HIA327665:HIA327666 HRW327665:HRW327666 IBS327665:IBS327666 ILO327665:ILO327666 IVK327665:IVK327666 JFG327665:JFG327666 JPC327665:JPC327666 JYY327665:JYY327666 KIU327665:KIU327666 KSQ327665:KSQ327666 LCM327665:LCM327666 LMI327665:LMI327666 LWE327665:LWE327666 MGA327665:MGA327666 MPW327665:MPW327666 MZS327665:MZS327666 NJO327665:NJO327666 NTK327665:NTK327666 ODG327665:ODG327666 ONC327665:ONC327666 OWY327665:OWY327666 PGU327665:PGU327666 PQQ327665:PQQ327666 QAM327665:QAM327666 QKI327665:QKI327666 QUE327665:QUE327666 REA327665:REA327666 RNW327665:RNW327666 RXS327665:RXS327666 SHO327665:SHO327666 SRK327665:SRK327666 TBG327665:TBG327666 TLC327665:TLC327666 TUY327665:TUY327666 UEU327665:UEU327666 UOQ327665:UOQ327666 UYM327665:UYM327666 VII327665:VII327666 VSE327665:VSE327666 WCA327665:WCA327666 WLW327665:WLW327666 WVS327665:WVS327666 K393170:K393171 JG393201:JG393202 TC393201:TC393202 ACY393201:ACY393202 AMU393201:AMU393202 AWQ393201:AWQ393202 BGM393201:BGM393202 BQI393201:BQI393202 CAE393201:CAE393202 CKA393201:CKA393202 CTW393201:CTW393202 DDS393201:DDS393202 DNO393201:DNO393202 DXK393201:DXK393202 EHG393201:EHG393202 ERC393201:ERC393202 FAY393201:FAY393202 FKU393201:FKU393202 FUQ393201:FUQ393202 GEM393201:GEM393202 GOI393201:GOI393202 GYE393201:GYE393202 HIA393201:HIA393202 HRW393201:HRW393202 IBS393201:IBS393202 ILO393201:ILO393202 IVK393201:IVK393202 JFG393201:JFG393202 JPC393201:JPC393202 JYY393201:JYY393202 KIU393201:KIU393202 KSQ393201:KSQ393202 LCM393201:LCM393202 LMI393201:LMI393202 LWE393201:LWE393202 MGA393201:MGA393202 MPW393201:MPW393202 MZS393201:MZS393202 NJO393201:NJO393202 NTK393201:NTK393202 ODG393201:ODG393202 ONC393201:ONC393202 OWY393201:OWY393202 PGU393201:PGU393202 PQQ393201:PQQ393202 QAM393201:QAM393202 QKI393201:QKI393202 QUE393201:QUE393202 REA393201:REA393202 RNW393201:RNW393202 RXS393201:RXS393202 SHO393201:SHO393202 SRK393201:SRK393202 TBG393201:TBG393202 TLC393201:TLC393202 TUY393201:TUY393202 UEU393201:UEU393202 UOQ393201:UOQ393202 UYM393201:UYM393202 VII393201:VII393202 VSE393201:VSE393202 WCA393201:WCA393202 WLW393201:WLW393202 WVS393201:WVS393202 K458706:K458707 JG458737:JG458738 TC458737:TC458738 ACY458737:ACY458738 AMU458737:AMU458738 AWQ458737:AWQ458738 BGM458737:BGM458738 BQI458737:BQI458738 CAE458737:CAE458738 CKA458737:CKA458738 CTW458737:CTW458738 DDS458737:DDS458738 DNO458737:DNO458738 DXK458737:DXK458738 EHG458737:EHG458738 ERC458737:ERC458738 FAY458737:FAY458738 FKU458737:FKU458738 FUQ458737:FUQ458738 GEM458737:GEM458738 GOI458737:GOI458738 GYE458737:GYE458738 HIA458737:HIA458738 HRW458737:HRW458738 IBS458737:IBS458738 ILO458737:ILO458738 IVK458737:IVK458738 JFG458737:JFG458738 JPC458737:JPC458738 JYY458737:JYY458738 KIU458737:KIU458738 KSQ458737:KSQ458738 LCM458737:LCM458738 LMI458737:LMI458738 LWE458737:LWE458738 MGA458737:MGA458738 MPW458737:MPW458738 MZS458737:MZS458738 NJO458737:NJO458738 NTK458737:NTK458738 ODG458737:ODG458738 ONC458737:ONC458738 OWY458737:OWY458738 PGU458737:PGU458738 PQQ458737:PQQ458738 QAM458737:QAM458738 QKI458737:QKI458738 QUE458737:QUE458738 REA458737:REA458738 RNW458737:RNW458738 RXS458737:RXS458738 SHO458737:SHO458738 SRK458737:SRK458738 TBG458737:TBG458738 TLC458737:TLC458738 TUY458737:TUY458738 UEU458737:UEU458738 UOQ458737:UOQ458738 UYM458737:UYM458738 VII458737:VII458738 VSE458737:VSE458738 WCA458737:WCA458738 WLW458737:WLW458738 WVS458737:WVS458738 K524242:K524243 JG524273:JG524274 TC524273:TC524274 ACY524273:ACY524274 AMU524273:AMU524274 AWQ524273:AWQ524274 BGM524273:BGM524274 BQI524273:BQI524274 CAE524273:CAE524274 CKA524273:CKA524274 CTW524273:CTW524274 DDS524273:DDS524274 DNO524273:DNO524274 DXK524273:DXK524274 EHG524273:EHG524274 ERC524273:ERC524274 FAY524273:FAY524274 FKU524273:FKU524274 FUQ524273:FUQ524274 GEM524273:GEM524274 GOI524273:GOI524274 GYE524273:GYE524274 HIA524273:HIA524274 HRW524273:HRW524274 IBS524273:IBS524274 ILO524273:ILO524274 IVK524273:IVK524274 JFG524273:JFG524274 JPC524273:JPC524274 JYY524273:JYY524274 KIU524273:KIU524274 KSQ524273:KSQ524274 LCM524273:LCM524274 LMI524273:LMI524274 LWE524273:LWE524274 MGA524273:MGA524274 MPW524273:MPW524274 MZS524273:MZS524274 NJO524273:NJO524274 NTK524273:NTK524274 ODG524273:ODG524274 ONC524273:ONC524274 OWY524273:OWY524274 PGU524273:PGU524274 PQQ524273:PQQ524274 QAM524273:QAM524274 QKI524273:QKI524274 QUE524273:QUE524274 REA524273:REA524274 RNW524273:RNW524274 RXS524273:RXS524274 SHO524273:SHO524274 SRK524273:SRK524274 TBG524273:TBG524274 TLC524273:TLC524274 TUY524273:TUY524274 UEU524273:UEU524274 UOQ524273:UOQ524274 UYM524273:UYM524274 VII524273:VII524274 VSE524273:VSE524274 WCA524273:WCA524274 WLW524273:WLW524274 WVS524273:WVS524274 K589778:K589779 JG589809:JG589810 TC589809:TC589810 ACY589809:ACY589810 AMU589809:AMU589810 AWQ589809:AWQ589810 BGM589809:BGM589810 BQI589809:BQI589810 CAE589809:CAE589810 CKA589809:CKA589810 CTW589809:CTW589810 DDS589809:DDS589810 DNO589809:DNO589810 DXK589809:DXK589810 EHG589809:EHG589810 ERC589809:ERC589810 FAY589809:FAY589810 FKU589809:FKU589810 FUQ589809:FUQ589810 GEM589809:GEM589810 GOI589809:GOI589810 GYE589809:GYE589810 HIA589809:HIA589810 HRW589809:HRW589810 IBS589809:IBS589810 ILO589809:ILO589810 IVK589809:IVK589810 JFG589809:JFG589810 JPC589809:JPC589810 JYY589809:JYY589810 KIU589809:KIU589810 KSQ589809:KSQ589810 LCM589809:LCM589810 LMI589809:LMI589810 LWE589809:LWE589810 MGA589809:MGA589810 MPW589809:MPW589810 MZS589809:MZS589810 NJO589809:NJO589810 NTK589809:NTK589810 ODG589809:ODG589810 ONC589809:ONC589810 OWY589809:OWY589810 PGU589809:PGU589810 PQQ589809:PQQ589810 QAM589809:QAM589810 QKI589809:QKI589810 QUE589809:QUE589810 REA589809:REA589810 RNW589809:RNW589810 RXS589809:RXS589810 SHO589809:SHO589810 SRK589809:SRK589810 TBG589809:TBG589810 TLC589809:TLC589810 TUY589809:TUY589810 UEU589809:UEU589810 UOQ589809:UOQ589810 UYM589809:UYM589810 VII589809:VII589810 VSE589809:VSE589810 WCA589809:WCA589810 WLW589809:WLW589810 WVS589809:WVS589810 K655314:K655315 JG655345:JG655346 TC655345:TC655346 ACY655345:ACY655346 AMU655345:AMU655346 AWQ655345:AWQ655346 BGM655345:BGM655346 BQI655345:BQI655346 CAE655345:CAE655346 CKA655345:CKA655346 CTW655345:CTW655346 DDS655345:DDS655346 DNO655345:DNO655346 DXK655345:DXK655346 EHG655345:EHG655346 ERC655345:ERC655346 FAY655345:FAY655346 FKU655345:FKU655346 FUQ655345:FUQ655346 GEM655345:GEM655346 GOI655345:GOI655346 GYE655345:GYE655346 HIA655345:HIA655346 HRW655345:HRW655346 IBS655345:IBS655346 ILO655345:ILO655346 IVK655345:IVK655346 JFG655345:JFG655346 JPC655345:JPC655346 JYY655345:JYY655346 KIU655345:KIU655346 KSQ655345:KSQ655346 LCM655345:LCM655346 LMI655345:LMI655346 LWE655345:LWE655346 MGA655345:MGA655346 MPW655345:MPW655346 MZS655345:MZS655346 NJO655345:NJO655346 NTK655345:NTK655346 ODG655345:ODG655346 ONC655345:ONC655346 OWY655345:OWY655346 PGU655345:PGU655346 PQQ655345:PQQ655346 QAM655345:QAM655346 QKI655345:QKI655346 QUE655345:QUE655346 REA655345:REA655346 RNW655345:RNW655346 RXS655345:RXS655346 SHO655345:SHO655346 SRK655345:SRK655346 TBG655345:TBG655346 TLC655345:TLC655346 TUY655345:TUY655346 UEU655345:UEU655346 UOQ655345:UOQ655346 UYM655345:UYM655346 VII655345:VII655346 VSE655345:VSE655346 WCA655345:WCA655346 WLW655345:WLW655346 WVS655345:WVS655346 K720850:K720851 JG720881:JG720882 TC720881:TC720882 ACY720881:ACY720882 AMU720881:AMU720882 AWQ720881:AWQ720882 BGM720881:BGM720882 BQI720881:BQI720882 CAE720881:CAE720882 CKA720881:CKA720882 CTW720881:CTW720882 DDS720881:DDS720882 DNO720881:DNO720882 DXK720881:DXK720882 EHG720881:EHG720882 ERC720881:ERC720882 FAY720881:FAY720882 FKU720881:FKU720882 FUQ720881:FUQ720882 GEM720881:GEM720882 GOI720881:GOI720882 GYE720881:GYE720882 HIA720881:HIA720882 HRW720881:HRW720882 IBS720881:IBS720882 ILO720881:ILO720882 IVK720881:IVK720882 JFG720881:JFG720882 JPC720881:JPC720882 JYY720881:JYY720882 KIU720881:KIU720882 KSQ720881:KSQ720882 LCM720881:LCM720882 LMI720881:LMI720882 LWE720881:LWE720882 MGA720881:MGA720882 MPW720881:MPW720882 MZS720881:MZS720882 NJO720881:NJO720882 NTK720881:NTK720882 ODG720881:ODG720882 ONC720881:ONC720882 OWY720881:OWY720882 PGU720881:PGU720882 PQQ720881:PQQ720882 QAM720881:QAM720882 QKI720881:QKI720882 QUE720881:QUE720882 REA720881:REA720882 RNW720881:RNW720882 RXS720881:RXS720882 SHO720881:SHO720882 SRK720881:SRK720882 TBG720881:TBG720882 TLC720881:TLC720882 TUY720881:TUY720882 UEU720881:UEU720882 UOQ720881:UOQ720882 UYM720881:UYM720882 VII720881:VII720882 VSE720881:VSE720882 WCA720881:WCA720882 WLW720881:WLW720882 WVS720881:WVS720882 K786386:K786387 JG786417:JG786418 TC786417:TC786418 ACY786417:ACY786418 AMU786417:AMU786418 AWQ786417:AWQ786418 BGM786417:BGM786418 BQI786417:BQI786418 CAE786417:CAE786418 CKA786417:CKA786418 CTW786417:CTW786418 DDS786417:DDS786418 DNO786417:DNO786418 DXK786417:DXK786418 EHG786417:EHG786418 ERC786417:ERC786418 FAY786417:FAY786418 FKU786417:FKU786418 FUQ786417:FUQ786418 GEM786417:GEM786418 GOI786417:GOI786418 GYE786417:GYE786418 HIA786417:HIA786418 HRW786417:HRW786418 IBS786417:IBS786418 ILO786417:ILO786418 IVK786417:IVK786418 JFG786417:JFG786418 JPC786417:JPC786418 JYY786417:JYY786418 KIU786417:KIU786418 KSQ786417:KSQ786418 LCM786417:LCM786418 LMI786417:LMI786418 LWE786417:LWE786418 MGA786417:MGA786418 MPW786417:MPW786418 MZS786417:MZS786418 NJO786417:NJO786418 NTK786417:NTK786418 ODG786417:ODG786418 ONC786417:ONC786418 OWY786417:OWY786418 PGU786417:PGU786418 PQQ786417:PQQ786418 QAM786417:QAM786418 QKI786417:QKI786418 QUE786417:QUE786418 REA786417:REA786418 RNW786417:RNW786418 RXS786417:RXS786418 SHO786417:SHO786418 SRK786417:SRK786418 TBG786417:TBG786418 TLC786417:TLC786418 TUY786417:TUY786418 UEU786417:UEU786418 UOQ786417:UOQ786418 UYM786417:UYM786418 VII786417:VII786418 VSE786417:VSE786418 WCA786417:WCA786418 WLW786417:WLW786418 WVS786417:WVS786418 K851922:K851923 JG851953:JG851954 TC851953:TC851954 ACY851953:ACY851954 AMU851953:AMU851954 AWQ851953:AWQ851954 BGM851953:BGM851954 BQI851953:BQI851954 CAE851953:CAE851954 CKA851953:CKA851954 CTW851953:CTW851954 DDS851953:DDS851954 DNO851953:DNO851954 DXK851953:DXK851954 EHG851953:EHG851954 ERC851953:ERC851954 FAY851953:FAY851954 FKU851953:FKU851954 FUQ851953:FUQ851954 GEM851953:GEM851954 GOI851953:GOI851954 GYE851953:GYE851954 HIA851953:HIA851954 HRW851953:HRW851954 IBS851953:IBS851954 ILO851953:ILO851954 IVK851953:IVK851954 JFG851953:JFG851954 JPC851953:JPC851954 JYY851953:JYY851954 KIU851953:KIU851954 KSQ851953:KSQ851954 LCM851953:LCM851954 LMI851953:LMI851954 LWE851953:LWE851954 MGA851953:MGA851954 MPW851953:MPW851954 MZS851953:MZS851954 NJO851953:NJO851954 NTK851953:NTK851954 ODG851953:ODG851954 ONC851953:ONC851954 OWY851953:OWY851954 PGU851953:PGU851954 PQQ851953:PQQ851954 QAM851953:QAM851954 QKI851953:QKI851954 QUE851953:QUE851954 REA851953:REA851954 RNW851953:RNW851954 RXS851953:RXS851954 SHO851953:SHO851954 SRK851953:SRK851954 TBG851953:TBG851954 TLC851953:TLC851954 TUY851953:TUY851954 UEU851953:UEU851954 UOQ851953:UOQ851954 UYM851953:UYM851954 VII851953:VII851954 VSE851953:VSE851954 WCA851953:WCA851954 WLW851953:WLW851954 WVS851953:WVS851954 K917458:K917459 JG917489:JG917490 TC917489:TC917490 ACY917489:ACY917490 AMU917489:AMU917490 AWQ917489:AWQ917490 BGM917489:BGM917490 BQI917489:BQI917490 CAE917489:CAE917490 CKA917489:CKA917490 CTW917489:CTW917490 DDS917489:DDS917490 DNO917489:DNO917490 DXK917489:DXK917490 EHG917489:EHG917490 ERC917489:ERC917490 FAY917489:FAY917490 FKU917489:FKU917490 FUQ917489:FUQ917490 GEM917489:GEM917490 GOI917489:GOI917490 GYE917489:GYE917490 HIA917489:HIA917490 HRW917489:HRW917490 IBS917489:IBS917490 ILO917489:ILO917490 IVK917489:IVK917490 JFG917489:JFG917490 JPC917489:JPC917490 JYY917489:JYY917490 KIU917489:KIU917490 KSQ917489:KSQ917490 LCM917489:LCM917490 LMI917489:LMI917490 LWE917489:LWE917490 MGA917489:MGA917490 MPW917489:MPW917490 MZS917489:MZS917490 NJO917489:NJO917490 NTK917489:NTK917490 ODG917489:ODG917490 ONC917489:ONC917490 OWY917489:OWY917490 PGU917489:PGU917490 PQQ917489:PQQ917490 QAM917489:QAM917490 QKI917489:QKI917490 QUE917489:QUE917490 REA917489:REA917490 RNW917489:RNW917490 RXS917489:RXS917490 SHO917489:SHO917490 SRK917489:SRK917490 TBG917489:TBG917490 TLC917489:TLC917490 TUY917489:TUY917490 UEU917489:UEU917490 UOQ917489:UOQ917490 UYM917489:UYM917490 VII917489:VII917490 VSE917489:VSE917490 WCA917489:WCA917490 WLW917489:WLW917490 WVS917489:WVS917490 K982994:K982995 JG983025:JG983026 TC983025:TC983026 ACY983025:ACY983026 AMU983025:AMU983026 AWQ983025:AWQ983026 BGM983025:BGM983026 BQI983025:BQI983026 CAE983025:CAE983026 CKA983025:CKA983026 CTW983025:CTW983026 DDS983025:DDS983026 DNO983025:DNO983026 DXK983025:DXK983026 EHG983025:EHG983026 ERC983025:ERC983026 FAY983025:FAY983026 FKU983025:FKU983026 FUQ983025:FUQ983026 GEM983025:GEM983026 GOI983025:GOI983026 GYE983025:GYE983026 HIA983025:HIA983026 HRW983025:HRW983026 IBS983025:IBS983026 ILO983025:ILO983026 IVK983025:IVK983026 JFG983025:JFG983026 JPC983025:JPC983026 JYY983025:JYY983026 KIU983025:KIU983026 KSQ983025:KSQ983026 LCM983025:LCM983026 LMI983025:LMI983026 LWE983025:LWE983026 MGA983025:MGA983026 MPW983025:MPW983026 MZS983025:MZS983026 NJO983025:NJO983026 NTK983025:NTK983026 ODG983025:ODG983026 ONC983025:ONC983026 OWY983025:OWY983026 PGU983025:PGU983026 PQQ983025:PQQ983026 QAM983025:QAM983026 QKI983025:QKI983026 QUE983025:QUE983026 REA983025:REA983026 RNW983025:RNW983026 RXS983025:RXS983026 SHO983025:SHO983026 SRK983025:SRK983026 TBG983025:TBG983026 TLC983025:TLC983026 TUY983025:TUY983026 UEU983025:UEU983026 UOQ983025:UOQ983026 UYM983025:UYM983026 VII983025:VII983026 VSE983025:VSE983026 WCA983025:WCA983026 WLW983025:WLW983026 WVS983025:WVS983026"/>
    <dataValidation allowBlank="1" showInputMessage="1" showErrorMessage="1" sqref="JD65526:JD65563 SZ65526:SZ65563 ACV65526:ACV65563 AMR65526:AMR65563 AWN65526:AWN65563 BGJ65526:BGJ65563 BQF65526:BQF65563 CAB65526:CAB65563 CJX65526:CJX65563 CTT65526:CTT65563 DDP65526:DDP65563 DNL65526:DNL65563 DXH65526:DXH65563 EHD65526:EHD65563 EQZ65526:EQZ65563 FAV65526:FAV65563 FKR65526:FKR65563 FUN65526:FUN65563 GEJ65526:GEJ65563 GOF65526:GOF65563 GYB65526:GYB65563 HHX65526:HHX65563 HRT65526:HRT65563 IBP65526:IBP65563 ILL65526:ILL65563 IVH65526:IVH65563 JFD65526:JFD65563 JOZ65526:JOZ65563 JYV65526:JYV65563 KIR65526:KIR65563 KSN65526:KSN65563 LCJ65526:LCJ65563 LMF65526:LMF65563 LWB65526:LWB65563 MFX65526:MFX65563 MPT65526:MPT65563 MZP65526:MZP65563 NJL65526:NJL65563 NTH65526:NTH65563 ODD65526:ODD65563 OMZ65526:OMZ65563 OWV65526:OWV65563 PGR65526:PGR65563 PQN65526:PQN65563 QAJ65526:QAJ65563 QKF65526:QKF65563 QUB65526:QUB65563 RDX65526:RDX65563 RNT65526:RNT65563 RXP65526:RXP65563 SHL65526:SHL65563 SRH65526:SRH65563 TBD65526:TBD65563 TKZ65526:TKZ65563 TUV65526:TUV65563 UER65526:UER65563 UON65526:UON65563 UYJ65526:UYJ65563 VIF65526:VIF65563 VSB65526:VSB65563 WBX65526:WBX65563 WLT65526:WLT65563 WVP65526:WVP65563 JD131062:JD131099 SZ131062:SZ131099 ACV131062:ACV131099 AMR131062:AMR131099 AWN131062:AWN131099 BGJ131062:BGJ131099 BQF131062:BQF131099 CAB131062:CAB131099 CJX131062:CJX131099 CTT131062:CTT131099 DDP131062:DDP131099 DNL131062:DNL131099 DXH131062:DXH131099 EHD131062:EHD131099 EQZ131062:EQZ131099 FAV131062:FAV131099 FKR131062:FKR131099 FUN131062:FUN131099 GEJ131062:GEJ131099 GOF131062:GOF131099 GYB131062:GYB131099 HHX131062:HHX131099 HRT131062:HRT131099 IBP131062:IBP131099 ILL131062:ILL131099 IVH131062:IVH131099 JFD131062:JFD131099 JOZ131062:JOZ131099 JYV131062:JYV131099 KIR131062:KIR131099 KSN131062:KSN131099 LCJ131062:LCJ131099 LMF131062:LMF131099 LWB131062:LWB131099 MFX131062:MFX131099 MPT131062:MPT131099 MZP131062:MZP131099 NJL131062:NJL131099 NTH131062:NTH131099 ODD131062:ODD131099 OMZ131062:OMZ131099 OWV131062:OWV131099 PGR131062:PGR131099 PQN131062:PQN131099 QAJ131062:QAJ131099 QKF131062:QKF131099 QUB131062:QUB131099 RDX131062:RDX131099 RNT131062:RNT131099 RXP131062:RXP131099 SHL131062:SHL131099 SRH131062:SRH131099 TBD131062:TBD131099 TKZ131062:TKZ131099 TUV131062:TUV131099 UER131062:UER131099 UON131062:UON131099 UYJ131062:UYJ131099 VIF131062:VIF131099 VSB131062:VSB131099 WBX131062:WBX131099 WLT131062:WLT131099 WVP131062:WVP131099 JD196598:JD196635 SZ196598:SZ196635 ACV196598:ACV196635 AMR196598:AMR196635 AWN196598:AWN196635 BGJ196598:BGJ196635 BQF196598:BQF196635 CAB196598:CAB196635 CJX196598:CJX196635 CTT196598:CTT196635 DDP196598:DDP196635 DNL196598:DNL196635 DXH196598:DXH196635 EHD196598:EHD196635 EQZ196598:EQZ196635 FAV196598:FAV196635 FKR196598:FKR196635 FUN196598:FUN196635 GEJ196598:GEJ196635 GOF196598:GOF196635 GYB196598:GYB196635 HHX196598:HHX196635 HRT196598:HRT196635 IBP196598:IBP196635 ILL196598:ILL196635 IVH196598:IVH196635 JFD196598:JFD196635 JOZ196598:JOZ196635 JYV196598:JYV196635 KIR196598:KIR196635 KSN196598:KSN196635 LCJ196598:LCJ196635 LMF196598:LMF196635 LWB196598:LWB196635 MFX196598:MFX196635 MPT196598:MPT196635 MZP196598:MZP196635 NJL196598:NJL196635 NTH196598:NTH196635 ODD196598:ODD196635 OMZ196598:OMZ196635 OWV196598:OWV196635 PGR196598:PGR196635 PQN196598:PQN196635 QAJ196598:QAJ196635 QKF196598:QKF196635 QUB196598:QUB196635 RDX196598:RDX196635 RNT196598:RNT196635 RXP196598:RXP196635 SHL196598:SHL196635 SRH196598:SRH196635 TBD196598:TBD196635 TKZ196598:TKZ196635 TUV196598:TUV196635 UER196598:UER196635 UON196598:UON196635 UYJ196598:UYJ196635 VIF196598:VIF196635 VSB196598:VSB196635 WBX196598:WBX196635 WLT196598:WLT196635 WVP196598:WVP196635 JD262134:JD262171 SZ262134:SZ262171 ACV262134:ACV262171 AMR262134:AMR262171 AWN262134:AWN262171 BGJ262134:BGJ262171 BQF262134:BQF262171 CAB262134:CAB262171 CJX262134:CJX262171 CTT262134:CTT262171 DDP262134:DDP262171 DNL262134:DNL262171 DXH262134:DXH262171 EHD262134:EHD262171 EQZ262134:EQZ262171 FAV262134:FAV262171 FKR262134:FKR262171 FUN262134:FUN262171 GEJ262134:GEJ262171 GOF262134:GOF262171 GYB262134:GYB262171 HHX262134:HHX262171 HRT262134:HRT262171 IBP262134:IBP262171 ILL262134:ILL262171 IVH262134:IVH262171 JFD262134:JFD262171 JOZ262134:JOZ262171 JYV262134:JYV262171 KIR262134:KIR262171 KSN262134:KSN262171 LCJ262134:LCJ262171 LMF262134:LMF262171 LWB262134:LWB262171 MFX262134:MFX262171 MPT262134:MPT262171 MZP262134:MZP262171 NJL262134:NJL262171 NTH262134:NTH262171 ODD262134:ODD262171 OMZ262134:OMZ262171 OWV262134:OWV262171 PGR262134:PGR262171 PQN262134:PQN262171 QAJ262134:QAJ262171 QKF262134:QKF262171 QUB262134:QUB262171 RDX262134:RDX262171 RNT262134:RNT262171 RXP262134:RXP262171 SHL262134:SHL262171 SRH262134:SRH262171 TBD262134:TBD262171 TKZ262134:TKZ262171 TUV262134:TUV262171 UER262134:UER262171 UON262134:UON262171 UYJ262134:UYJ262171 VIF262134:VIF262171 VSB262134:VSB262171 WBX262134:WBX262171 WLT262134:WLT262171 WVP262134:WVP262171 JD327670:JD327707 SZ327670:SZ327707 ACV327670:ACV327707 AMR327670:AMR327707 AWN327670:AWN327707 BGJ327670:BGJ327707 BQF327670:BQF327707 CAB327670:CAB327707 CJX327670:CJX327707 CTT327670:CTT327707 DDP327670:DDP327707 DNL327670:DNL327707 DXH327670:DXH327707 EHD327670:EHD327707 EQZ327670:EQZ327707 FAV327670:FAV327707 FKR327670:FKR327707 FUN327670:FUN327707 GEJ327670:GEJ327707 GOF327670:GOF327707 GYB327670:GYB327707 HHX327670:HHX327707 HRT327670:HRT327707 IBP327670:IBP327707 ILL327670:ILL327707 IVH327670:IVH327707 JFD327670:JFD327707 JOZ327670:JOZ327707 JYV327670:JYV327707 KIR327670:KIR327707 KSN327670:KSN327707 LCJ327670:LCJ327707 LMF327670:LMF327707 LWB327670:LWB327707 MFX327670:MFX327707 MPT327670:MPT327707 MZP327670:MZP327707 NJL327670:NJL327707 NTH327670:NTH327707 ODD327670:ODD327707 OMZ327670:OMZ327707 OWV327670:OWV327707 PGR327670:PGR327707 PQN327670:PQN327707 QAJ327670:QAJ327707 QKF327670:QKF327707 QUB327670:QUB327707 RDX327670:RDX327707 RNT327670:RNT327707 RXP327670:RXP327707 SHL327670:SHL327707 SRH327670:SRH327707 TBD327670:TBD327707 TKZ327670:TKZ327707 TUV327670:TUV327707 UER327670:UER327707 UON327670:UON327707 UYJ327670:UYJ327707 VIF327670:VIF327707 VSB327670:VSB327707 WBX327670:WBX327707 WLT327670:WLT327707 WVP327670:WVP327707 JD393206:JD393243 SZ393206:SZ393243 ACV393206:ACV393243 AMR393206:AMR393243 AWN393206:AWN393243 BGJ393206:BGJ393243 BQF393206:BQF393243 CAB393206:CAB393243 CJX393206:CJX393243 CTT393206:CTT393243 DDP393206:DDP393243 DNL393206:DNL393243 DXH393206:DXH393243 EHD393206:EHD393243 EQZ393206:EQZ393243 FAV393206:FAV393243 FKR393206:FKR393243 FUN393206:FUN393243 GEJ393206:GEJ393243 GOF393206:GOF393243 GYB393206:GYB393243 HHX393206:HHX393243 HRT393206:HRT393243 IBP393206:IBP393243 ILL393206:ILL393243 IVH393206:IVH393243 JFD393206:JFD393243 JOZ393206:JOZ393243 JYV393206:JYV393243 KIR393206:KIR393243 KSN393206:KSN393243 LCJ393206:LCJ393243 LMF393206:LMF393243 LWB393206:LWB393243 MFX393206:MFX393243 MPT393206:MPT393243 MZP393206:MZP393243 NJL393206:NJL393243 NTH393206:NTH393243 ODD393206:ODD393243 OMZ393206:OMZ393243 OWV393206:OWV393243 PGR393206:PGR393243 PQN393206:PQN393243 QAJ393206:QAJ393243 QKF393206:QKF393243 QUB393206:QUB393243 RDX393206:RDX393243 RNT393206:RNT393243 RXP393206:RXP393243 SHL393206:SHL393243 SRH393206:SRH393243 TBD393206:TBD393243 TKZ393206:TKZ393243 TUV393206:TUV393243 UER393206:UER393243 UON393206:UON393243 UYJ393206:UYJ393243 VIF393206:VIF393243 VSB393206:VSB393243 WBX393206:WBX393243 WLT393206:WLT393243 WVP393206:WVP393243 JD458742:JD458779 SZ458742:SZ458779 ACV458742:ACV458779 AMR458742:AMR458779 AWN458742:AWN458779 BGJ458742:BGJ458779 BQF458742:BQF458779 CAB458742:CAB458779 CJX458742:CJX458779 CTT458742:CTT458779 DDP458742:DDP458779 DNL458742:DNL458779 DXH458742:DXH458779 EHD458742:EHD458779 EQZ458742:EQZ458779 FAV458742:FAV458779 FKR458742:FKR458779 FUN458742:FUN458779 GEJ458742:GEJ458779 GOF458742:GOF458779 GYB458742:GYB458779 HHX458742:HHX458779 HRT458742:HRT458779 IBP458742:IBP458779 ILL458742:ILL458779 IVH458742:IVH458779 JFD458742:JFD458779 JOZ458742:JOZ458779 JYV458742:JYV458779 KIR458742:KIR458779 KSN458742:KSN458779 LCJ458742:LCJ458779 LMF458742:LMF458779 LWB458742:LWB458779 MFX458742:MFX458779 MPT458742:MPT458779 MZP458742:MZP458779 NJL458742:NJL458779 NTH458742:NTH458779 ODD458742:ODD458779 OMZ458742:OMZ458779 OWV458742:OWV458779 PGR458742:PGR458779 PQN458742:PQN458779 QAJ458742:QAJ458779 QKF458742:QKF458779 QUB458742:QUB458779 RDX458742:RDX458779 RNT458742:RNT458779 RXP458742:RXP458779 SHL458742:SHL458779 SRH458742:SRH458779 TBD458742:TBD458779 TKZ458742:TKZ458779 TUV458742:TUV458779 UER458742:UER458779 UON458742:UON458779 UYJ458742:UYJ458779 VIF458742:VIF458779 VSB458742:VSB458779 WBX458742:WBX458779 WLT458742:WLT458779 WVP458742:WVP458779 JD524278:JD524315 SZ524278:SZ524315 ACV524278:ACV524315 AMR524278:AMR524315 AWN524278:AWN524315 BGJ524278:BGJ524315 BQF524278:BQF524315 CAB524278:CAB524315 CJX524278:CJX524315 CTT524278:CTT524315 DDP524278:DDP524315 DNL524278:DNL524315 DXH524278:DXH524315 EHD524278:EHD524315 EQZ524278:EQZ524315 FAV524278:FAV524315 FKR524278:FKR524315 FUN524278:FUN524315 GEJ524278:GEJ524315 GOF524278:GOF524315 GYB524278:GYB524315 HHX524278:HHX524315 HRT524278:HRT524315 IBP524278:IBP524315 ILL524278:ILL524315 IVH524278:IVH524315 JFD524278:JFD524315 JOZ524278:JOZ524315 JYV524278:JYV524315 KIR524278:KIR524315 KSN524278:KSN524315 LCJ524278:LCJ524315 LMF524278:LMF524315 LWB524278:LWB524315 MFX524278:MFX524315 MPT524278:MPT524315 MZP524278:MZP524315 NJL524278:NJL524315 NTH524278:NTH524315 ODD524278:ODD524315 OMZ524278:OMZ524315 OWV524278:OWV524315 PGR524278:PGR524315 PQN524278:PQN524315 QAJ524278:QAJ524315 QKF524278:QKF524315 QUB524278:QUB524315 RDX524278:RDX524315 RNT524278:RNT524315 RXP524278:RXP524315 SHL524278:SHL524315 SRH524278:SRH524315 TBD524278:TBD524315 TKZ524278:TKZ524315 TUV524278:TUV524315 UER524278:UER524315 UON524278:UON524315 UYJ524278:UYJ524315 VIF524278:VIF524315 VSB524278:VSB524315 WBX524278:WBX524315 WLT524278:WLT524315 WVP524278:WVP524315 JD589814:JD589851 SZ589814:SZ589851 ACV589814:ACV589851 AMR589814:AMR589851 AWN589814:AWN589851 BGJ589814:BGJ589851 BQF589814:BQF589851 CAB589814:CAB589851 CJX589814:CJX589851 CTT589814:CTT589851 DDP589814:DDP589851 DNL589814:DNL589851 DXH589814:DXH589851 EHD589814:EHD589851 EQZ589814:EQZ589851 FAV589814:FAV589851 FKR589814:FKR589851 FUN589814:FUN589851 GEJ589814:GEJ589851 GOF589814:GOF589851 GYB589814:GYB589851 HHX589814:HHX589851 HRT589814:HRT589851 IBP589814:IBP589851 ILL589814:ILL589851 IVH589814:IVH589851 JFD589814:JFD589851 JOZ589814:JOZ589851 JYV589814:JYV589851 KIR589814:KIR589851 KSN589814:KSN589851 LCJ589814:LCJ589851 LMF589814:LMF589851 LWB589814:LWB589851 MFX589814:MFX589851 MPT589814:MPT589851 MZP589814:MZP589851 NJL589814:NJL589851 NTH589814:NTH589851 ODD589814:ODD589851 OMZ589814:OMZ589851 OWV589814:OWV589851 PGR589814:PGR589851 PQN589814:PQN589851 QAJ589814:QAJ589851 QKF589814:QKF589851 QUB589814:QUB589851 RDX589814:RDX589851 RNT589814:RNT589851 RXP589814:RXP589851 SHL589814:SHL589851 SRH589814:SRH589851 TBD589814:TBD589851 TKZ589814:TKZ589851 TUV589814:TUV589851 UER589814:UER589851 UON589814:UON589851 UYJ589814:UYJ589851 VIF589814:VIF589851 VSB589814:VSB589851 WBX589814:WBX589851 WLT589814:WLT589851 WVP589814:WVP589851 JD655350:JD655387 SZ655350:SZ655387 ACV655350:ACV655387 AMR655350:AMR655387 AWN655350:AWN655387 BGJ655350:BGJ655387 BQF655350:BQF655387 CAB655350:CAB655387 CJX655350:CJX655387 CTT655350:CTT655387 DDP655350:DDP655387 DNL655350:DNL655387 DXH655350:DXH655387 EHD655350:EHD655387 EQZ655350:EQZ655387 FAV655350:FAV655387 FKR655350:FKR655387 FUN655350:FUN655387 GEJ655350:GEJ655387 GOF655350:GOF655387 GYB655350:GYB655387 HHX655350:HHX655387 HRT655350:HRT655387 IBP655350:IBP655387 ILL655350:ILL655387 IVH655350:IVH655387 JFD655350:JFD655387 JOZ655350:JOZ655387 JYV655350:JYV655387 KIR655350:KIR655387 KSN655350:KSN655387 LCJ655350:LCJ655387 LMF655350:LMF655387 LWB655350:LWB655387 MFX655350:MFX655387 MPT655350:MPT655387 MZP655350:MZP655387 NJL655350:NJL655387 NTH655350:NTH655387 ODD655350:ODD655387 OMZ655350:OMZ655387 OWV655350:OWV655387 PGR655350:PGR655387 PQN655350:PQN655387 QAJ655350:QAJ655387 QKF655350:QKF655387 QUB655350:QUB655387 RDX655350:RDX655387 RNT655350:RNT655387 RXP655350:RXP655387 SHL655350:SHL655387 SRH655350:SRH655387 TBD655350:TBD655387 TKZ655350:TKZ655387 TUV655350:TUV655387 UER655350:UER655387 UON655350:UON655387 UYJ655350:UYJ655387 VIF655350:VIF655387 VSB655350:VSB655387 WBX655350:WBX655387 WLT655350:WLT655387 WVP655350:WVP655387 JD720886:JD720923 SZ720886:SZ720923 ACV720886:ACV720923 AMR720886:AMR720923 AWN720886:AWN720923 BGJ720886:BGJ720923 BQF720886:BQF720923 CAB720886:CAB720923 CJX720886:CJX720923 CTT720886:CTT720923 DDP720886:DDP720923 DNL720886:DNL720923 DXH720886:DXH720923 EHD720886:EHD720923 EQZ720886:EQZ720923 FAV720886:FAV720923 FKR720886:FKR720923 FUN720886:FUN720923 GEJ720886:GEJ720923 GOF720886:GOF720923 GYB720886:GYB720923 HHX720886:HHX720923 HRT720886:HRT720923 IBP720886:IBP720923 ILL720886:ILL720923 IVH720886:IVH720923 JFD720886:JFD720923 JOZ720886:JOZ720923 JYV720886:JYV720923 KIR720886:KIR720923 KSN720886:KSN720923 LCJ720886:LCJ720923 LMF720886:LMF720923 LWB720886:LWB720923 MFX720886:MFX720923 MPT720886:MPT720923 MZP720886:MZP720923 NJL720886:NJL720923 NTH720886:NTH720923 ODD720886:ODD720923 OMZ720886:OMZ720923 OWV720886:OWV720923 PGR720886:PGR720923 PQN720886:PQN720923 QAJ720886:QAJ720923 QKF720886:QKF720923 QUB720886:QUB720923 RDX720886:RDX720923 RNT720886:RNT720923 RXP720886:RXP720923 SHL720886:SHL720923 SRH720886:SRH720923 TBD720886:TBD720923 TKZ720886:TKZ720923 TUV720886:TUV720923 UER720886:UER720923 UON720886:UON720923 UYJ720886:UYJ720923 VIF720886:VIF720923 VSB720886:VSB720923 WBX720886:WBX720923 WLT720886:WLT720923 WVP720886:WVP720923 JD786422:JD786459 SZ786422:SZ786459 ACV786422:ACV786459 AMR786422:AMR786459 AWN786422:AWN786459 BGJ786422:BGJ786459 BQF786422:BQF786459 CAB786422:CAB786459 CJX786422:CJX786459 CTT786422:CTT786459 DDP786422:DDP786459 DNL786422:DNL786459 DXH786422:DXH786459 EHD786422:EHD786459 EQZ786422:EQZ786459 FAV786422:FAV786459 FKR786422:FKR786459 FUN786422:FUN786459 GEJ786422:GEJ786459 GOF786422:GOF786459 GYB786422:GYB786459 HHX786422:HHX786459 HRT786422:HRT786459 IBP786422:IBP786459 ILL786422:ILL786459 IVH786422:IVH786459 JFD786422:JFD786459 JOZ786422:JOZ786459 JYV786422:JYV786459 KIR786422:KIR786459 KSN786422:KSN786459 LCJ786422:LCJ786459 LMF786422:LMF786459 LWB786422:LWB786459 MFX786422:MFX786459 MPT786422:MPT786459 MZP786422:MZP786459 NJL786422:NJL786459 NTH786422:NTH786459 ODD786422:ODD786459 OMZ786422:OMZ786459 OWV786422:OWV786459 PGR786422:PGR786459 PQN786422:PQN786459 QAJ786422:QAJ786459 QKF786422:QKF786459 QUB786422:QUB786459 RDX786422:RDX786459 RNT786422:RNT786459 RXP786422:RXP786459 SHL786422:SHL786459 SRH786422:SRH786459 TBD786422:TBD786459 TKZ786422:TKZ786459 TUV786422:TUV786459 UER786422:UER786459 UON786422:UON786459 UYJ786422:UYJ786459 VIF786422:VIF786459 VSB786422:VSB786459 WBX786422:WBX786459 WLT786422:WLT786459 WVP786422:WVP786459 JD851958:JD851995 SZ851958:SZ851995 ACV851958:ACV851995 AMR851958:AMR851995 AWN851958:AWN851995 BGJ851958:BGJ851995 BQF851958:BQF851995 CAB851958:CAB851995 CJX851958:CJX851995 CTT851958:CTT851995 DDP851958:DDP851995 DNL851958:DNL851995 DXH851958:DXH851995 EHD851958:EHD851995 EQZ851958:EQZ851995 FAV851958:FAV851995 FKR851958:FKR851995 FUN851958:FUN851995 GEJ851958:GEJ851995 GOF851958:GOF851995 GYB851958:GYB851995 HHX851958:HHX851995 HRT851958:HRT851995 IBP851958:IBP851995 ILL851958:ILL851995 IVH851958:IVH851995 JFD851958:JFD851995 JOZ851958:JOZ851995 JYV851958:JYV851995 KIR851958:KIR851995 KSN851958:KSN851995 LCJ851958:LCJ851995 LMF851958:LMF851995 LWB851958:LWB851995 MFX851958:MFX851995 MPT851958:MPT851995 MZP851958:MZP851995 NJL851958:NJL851995 NTH851958:NTH851995 ODD851958:ODD851995 OMZ851958:OMZ851995 OWV851958:OWV851995 PGR851958:PGR851995 PQN851958:PQN851995 QAJ851958:QAJ851995 QKF851958:QKF851995 QUB851958:QUB851995 RDX851958:RDX851995 RNT851958:RNT851995 RXP851958:RXP851995 SHL851958:SHL851995 SRH851958:SRH851995 TBD851958:TBD851995 TKZ851958:TKZ851995 TUV851958:TUV851995 UER851958:UER851995 UON851958:UON851995 UYJ851958:UYJ851995 VIF851958:VIF851995 VSB851958:VSB851995 WBX851958:WBX851995 WLT851958:WLT851995 WVP851958:WVP851995 JD917494:JD917531 SZ917494:SZ917531 ACV917494:ACV917531 AMR917494:AMR917531 AWN917494:AWN917531 BGJ917494:BGJ917531 BQF917494:BQF917531 CAB917494:CAB917531 CJX917494:CJX917531 CTT917494:CTT917531 DDP917494:DDP917531 DNL917494:DNL917531 DXH917494:DXH917531 EHD917494:EHD917531 EQZ917494:EQZ917531 FAV917494:FAV917531 FKR917494:FKR917531 FUN917494:FUN917531 GEJ917494:GEJ917531 GOF917494:GOF917531 GYB917494:GYB917531 HHX917494:HHX917531 HRT917494:HRT917531 IBP917494:IBP917531 ILL917494:ILL917531 IVH917494:IVH917531 JFD917494:JFD917531 JOZ917494:JOZ917531 JYV917494:JYV917531 KIR917494:KIR917531 KSN917494:KSN917531 LCJ917494:LCJ917531 LMF917494:LMF917531 LWB917494:LWB917531 MFX917494:MFX917531 MPT917494:MPT917531 MZP917494:MZP917531 NJL917494:NJL917531 NTH917494:NTH917531 ODD917494:ODD917531 OMZ917494:OMZ917531 OWV917494:OWV917531 PGR917494:PGR917531 PQN917494:PQN917531 QAJ917494:QAJ917531 QKF917494:QKF917531 QUB917494:QUB917531 RDX917494:RDX917531 RNT917494:RNT917531 RXP917494:RXP917531 SHL917494:SHL917531 SRH917494:SRH917531 TBD917494:TBD917531 TKZ917494:TKZ917531 TUV917494:TUV917531 UER917494:UER917531 UON917494:UON917531 UYJ917494:UYJ917531 VIF917494:VIF917531 VSB917494:VSB917531 WBX917494:WBX917531 WLT917494:WLT917531 WVP917494:WVP917531 JD983030:JD983067 SZ983030:SZ983067 ACV983030:ACV983067 AMR983030:AMR983067 AWN983030:AWN983067 BGJ983030:BGJ983067 BQF983030:BQF983067 CAB983030:CAB983067 CJX983030:CJX983067 CTT983030:CTT983067 DDP983030:DDP983067 DNL983030:DNL983067 DXH983030:DXH983067 EHD983030:EHD983067 EQZ983030:EQZ983067 FAV983030:FAV983067 FKR983030:FKR983067 FUN983030:FUN983067 GEJ983030:GEJ983067 GOF983030:GOF983067 GYB983030:GYB983067 HHX983030:HHX983067 HRT983030:HRT983067 IBP983030:IBP983067 ILL983030:ILL983067 IVH983030:IVH983067 JFD983030:JFD983067 JOZ983030:JOZ983067 JYV983030:JYV983067 KIR983030:KIR983067 KSN983030:KSN983067 LCJ983030:LCJ983067 LMF983030:LMF983067 LWB983030:LWB983067 MFX983030:MFX983067 MPT983030:MPT983067 MZP983030:MZP983067 NJL983030:NJL983067 NTH983030:NTH983067 ODD983030:ODD983067 OMZ983030:OMZ983067 OWV983030:OWV983067 PGR983030:PGR983067 PQN983030:PQN983067 QAJ983030:QAJ983067 QKF983030:QKF983067 QUB983030:QUB983067 RDX983030:RDX983067 RNT983030:RNT983067 RXP983030:RXP983067 SHL983030:SHL983067 SRH983030:SRH983067 TBD983030:TBD983067 TKZ983030:TKZ983067 TUV983030:TUV983067 UER983030:UER983067 UON983030:UON983067 UYJ983030:UYJ983067 VIF983030:VIF983067 VSB983030:VSB983067 WBX983030:WBX983067 WLT983030:WLT983067 WVP983030:WVP983067"/>
    <dataValidation type="list" allowBlank="1" showInputMessage="1" showErrorMessage="1" sqref="F9">
      <formula1>"Cá nhân, Tổ chức"</formula1>
    </dataValidation>
    <dataValidation type="list" allowBlank="1" showInputMessage="1" showErrorMessage="1" sqref="F21">
      <formula1>$I$10:$I$11</formula1>
    </dataValidation>
    <dataValidation type="list" allowBlank="1" showInputMessage="1" showErrorMessage="1" sqref="F10">
      <formula1>$I$6:$I$9</formula1>
    </dataValidation>
    <dataValidation type="list" allowBlank="1" showInputMessage="1" showErrorMessage="1" sqref="F8">
      <formula1>$M$8:$M$22</formula1>
    </dataValidation>
    <dataValidation type="list" allowBlank="1" showInputMessage="1" showErrorMessage="1" sqref="IV1:JC2 SR1:SY2 ACN1:ACU2 AMJ1:AMQ2 AWF1:AWM2 BGB1:BGI2 BPX1:BQE2 BZT1:CAA2 CJP1:CJW2 CTL1:CTS2 DDH1:DDO2 DND1:DNK2 DWZ1:DXG2 EGV1:EHC2 EQR1:EQY2 FAN1:FAU2 FKJ1:FKQ2 FUF1:FUM2 GEB1:GEI2 GNX1:GOE2 GXT1:GYA2 HHP1:HHW2 HRL1:HRS2 IBH1:IBO2 ILD1:ILK2 IUZ1:IVG2 JEV1:JFC2 JOR1:JOY2 JYN1:JYU2 KIJ1:KIQ2 KSF1:KSM2 LCB1:LCI2 LLX1:LME2 LVT1:LWA2 MFP1:MFW2 MPL1:MPS2 MZH1:MZO2 NJD1:NJK2 NSZ1:NTG2 OCV1:ODC2 OMR1:OMY2 OWN1:OWU2 PGJ1:PGQ2 PQF1:PQM2 QAB1:QAI2 QJX1:QKE2 QTT1:QUA2 RDP1:RDW2 RNL1:RNS2 RXH1:RXO2 SHD1:SHK2 SQZ1:SRG2 TAV1:TBC2 TKR1:TKY2 TUN1:TUU2 UEJ1:UEQ2 UOF1:UOM2 UYB1:UYI2 VHX1:VIE2 VRT1:VSA2 WBP1:WBW2 WLL1:WLS2 WVH1:WVO2 IV65496:JC65496 SR65496:SY65496 ACN65496:ACU65496 AMJ65496:AMQ65496 AWF65496:AWM65496 BGB65496:BGI65496 BPX65496:BQE65496 BZT65496:CAA65496 CJP65496:CJW65496 CTL65496:CTS65496 DDH65496:DDO65496 DND65496:DNK65496 DWZ65496:DXG65496 EGV65496:EHC65496 EQR65496:EQY65496 FAN65496:FAU65496 FKJ65496:FKQ65496 FUF65496:FUM65496 GEB65496:GEI65496 GNX65496:GOE65496 GXT65496:GYA65496 HHP65496:HHW65496 HRL65496:HRS65496 IBH65496:IBO65496 ILD65496:ILK65496 IUZ65496:IVG65496 JEV65496:JFC65496 JOR65496:JOY65496 JYN65496:JYU65496 KIJ65496:KIQ65496 KSF65496:KSM65496 LCB65496:LCI65496 LLX65496:LME65496 LVT65496:LWA65496 MFP65496:MFW65496 MPL65496:MPS65496 MZH65496:MZO65496 NJD65496:NJK65496 NSZ65496:NTG65496 OCV65496:ODC65496 OMR65496:OMY65496 OWN65496:OWU65496 PGJ65496:PGQ65496 PQF65496:PQM65496 QAB65496:QAI65496 QJX65496:QKE65496 QTT65496:QUA65496 RDP65496:RDW65496 RNL65496:RNS65496 RXH65496:RXO65496 SHD65496:SHK65496 SQZ65496:SRG65496 TAV65496:TBC65496 TKR65496:TKY65496 TUN65496:TUU65496 UEJ65496:UEQ65496 UOF65496:UOM65496 UYB65496:UYI65496 VHX65496:VIE65496 VRT65496:VSA65496 WBP65496:WBW65496 WLL65496:WLS65496 WVH65496:WVO65496 B65505:E65505 A65508 F65513 IV131032:JC131032 SR131032:SY131032 ACN131032:ACU131032 AMJ131032:AMQ131032 AWF131032:AWM131032 BGB131032:BGI131032 BPX131032:BQE131032 BZT131032:CAA131032 CJP131032:CJW131032 CTL131032:CTS131032 DDH131032:DDO131032 DND131032:DNK131032 DWZ131032:DXG131032 EGV131032:EHC131032 EQR131032:EQY131032 FAN131032:FAU131032 FKJ131032:FKQ131032 FUF131032:FUM131032 GEB131032:GEI131032 GNX131032:GOE131032 GXT131032:GYA131032 HHP131032:HHW131032 HRL131032:HRS131032 IBH131032:IBO131032 ILD131032:ILK131032 IUZ131032:IVG131032 JEV131032:JFC131032 JOR131032:JOY131032 JYN131032:JYU131032 KIJ131032:KIQ131032 KSF131032:KSM131032 LCB131032:LCI131032 LLX131032:LME131032 LVT131032:LWA131032 MFP131032:MFW131032 MPL131032:MPS131032 MZH131032:MZO131032 NJD131032:NJK131032 NSZ131032:NTG131032 OCV131032:ODC131032 OMR131032:OMY131032 OWN131032:OWU131032 PGJ131032:PGQ131032 PQF131032:PQM131032 QAB131032:QAI131032 QJX131032:QKE131032 QTT131032:QUA131032 RDP131032:RDW131032 RNL131032:RNS131032 RXH131032:RXO131032 SHD131032:SHK131032 SQZ131032:SRG131032 TAV131032:TBC131032 TKR131032:TKY131032 TUN131032:TUU131032 UEJ131032:UEQ131032 UOF131032:UOM131032 UYB131032:UYI131032 VHX131032:VIE131032 VRT131032:VSA131032 WBP131032:WBW131032 WLL131032:WLS131032 WVH131032:WVO131032 B131041:E131041 A131044 F131049 IV196568:JC196568 SR196568:SY196568 ACN196568:ACU196568 AMJ196568:AMQ196568 AWF196568:AWM196568 BGB196568:BGI196568 BPX196568:BQE196568 BZT196568:CAA196568 CJP196568:CJW196568 CTL196568:CTS196568 DDH196568:DDO196568 DND196568:DNK196568 DWZ196568:DXG196568 EGV196568:EHC196568 EQR196568:EQY196568 FAN196568:FAU196568 FKJ196568:FKQ196568 FUF196568:FUM196568 GEB196568:GEI196568 GNX196568:GOE196568 GXT196568:GYA196568 HHP196568:HHW196568 HRL196568:HRS196568 IBH196568:IBO196568 ILD196568:ILK196568 IUZ196568:IVG196568 JEV196568:JFC196568 JOR196568:JOY196568 JYN196568:JYU196568 KIJ196568:KIQ196568 KSF196568:KSM196568 LCB196568:LCI196568 LLX196568:LME196568 LVT196568:LWA196568 MFP196568:MFW196568 MPL196568:MPS196568 MZH196568:MZO196568 NJD196568:NJK196568 NSZ196568:NTG196568 OCV196568:ODC196568 OMR196568:OMY196568 OWN196568:OWU196568 PGJ196568:PGQ196568 PQF196568:PQM196568 QAB196568:QAI196568 QJX196568:QKE196568 QTT196568:QUA196568 RDP196568:RDW196568 RNL196568:RNS196568 RXH196568:RXO196568 SHD196568:SHK196568 SQZ196568:SRG196568 TAV196568:TBC196568 TKR196568:TKY196568 TUN196568:TUU196568 UEJ196568:UEQ196568 UOF196568:UOM196568 UYB196568:UYI196568 VHX196568:VIE196568 VRT196568:VSA196568 WBP196568:WBW196568 WLL196568:WLS196568 WVH196568:WVO196568 B196577:E196577 A196580 F196585 IV262104:JC262104 SR262104:SY262104 ACN262104:ACU262104 AMJ262104:AMQ262104 AWF262104:AWM262104 BGB262104:BGI262104 BPX262104:BQE262104 BZT262104:CAA262104 CJP262104:CJW262104 CTL262104:CTS262104 DDH262104:DDO262104 DND262104:DNK262104 DWZ262104:DXG262104 EGV262104:EHC262104 EQR262104:EQY262104 FAN262104:FAU262104 FKJ262104:FKQ262104 FUF262104:FUM262104 GEB262104:GEI262104 GNX262104:GOE262104 GXT262104:GYA262104 HHP262104:HHW262104 HRL262104:HRS262104 IBH262104:IBO262104 ILD262104:ILK262104 IUZ262104:IVG262104 JEV262104:JFC262104 JOR262104:JOY262104 JYN262104:JYU262104 KIJ262104:KIQ262104 KSF262104:KSM262104 LCB262104:LCI262104 LLX262104:LME262104 LVT262104:LWA262104 MFP262104:MFW262104 MPL262104:MPS262104 MZH262104:MZO262104 NJD262104:NJK262104 NSZ262104:NTG262104 OCV262104:ODC262104 OMR262104:OMY262104 OWN262104:OWU262104 PGJ262104:PGQ262104 PQF262104:PQM262104 QAB262104:QAI262104 QJX262104:QKE262104 QTT262104:QUA262104 RDP262104:RDW262104 RNL262104:RNS262104 RXH262104:RXO262104 SHD262104:SHK262104 SQZ262104:SRG262104 TAV262104:TBC262104 TKR262104:TKY262104 TUN262104:TUU262104 UEJ262104:UEQ262104 UOF262104:UOM262104 UYB262104:UYI262104 VHX262104:VIE262104 VRT262104:VSA262104 WBP262104:WBW262104 WLL262104:WLS262104 WVH262104:WVO262104 B262113:E262113 A262116 F262121 IV327640:JC327640 SR327640:SY327640 ACN327640:ACU327640 AMJ327640:AMQ327640 AWF327640:AWM327640 BGB327640:BGI327640 BPX327640:BQE327640 BZT327640:CAA327640 CJP327640:CJW327640 CTL327640:CTS327640 DDH327640:DDO327640 DND327640:DNK327640 DWZ327640:DXG327640 EGV327640:EHC327640 EQR327640:EQY327640 FAN327640:FAU327640 FKJ327640:FKQ327640 FUF327640:FUM327640 GEB327640:GEI327640 GNX327640:GOE327640 GXT327640:GYA327640 HHP327640:HHW327640 HRL327640:HRS327640 IBH327640:IBO327640 ILD327640:ILK327640 IUZ327640:IVG327640 JEV327640:JFC327640 JOR327640:JOY327640 JYN327640:JYU327640 KIJ327640:KIQ327640 KSF327640:KSM327640 LCB327640:LCI327640 LLX327640:LME327640 LVT327640:LWA327640 MFP327640:MFW327640 MPL327640:MPS327640 MZH327640:MZO327640 NJD327640:NJK327640 NSZ327640:NTG327640 OCV327640:ODC327640 OMR327640:OMY327640 OWN327640:OWU327640 PGJ327640:PGQ327640 PQF327640:PQM327640 QAB327640:QAI327640 QJX327640:QKE327640 QTT327640:QUA327640 RDP327640:RDW327640 RNL327640:RNS327640 RXH327640:RXO327640 SHD327640:SHK327640 SQZ327640:SRG327640 TAV327640:TBC327640 TKR327640:TKY327640 TUN327640:TUU327640 UEJ327640:UEQ327640 UOF327640:UOM327640 UYB327640:UYI327640 VHX327640:VIE327640 VRT327640:VSA327640 WBP327640:WBW327640 WLL327640:WLS327640 WVH327640:WVO327640 B327649:E327649 A327652 F327657 IV393176:JC393176 SR393176:SY393176 ACN393176:ACU393176 AMJ393176:AMQ393176 AWF393176:AWM393176 BGB393176:BGI393176 BPX393176:BQE393176 BZT393176:CAA393176 CJP393176:CJW393176 CTL393176:CTS393176 DDH393176:DDO393176 DND393176:DNK393176 DWZ393176:DXG393176 EGV393176:EHC393176 EQR393176:EQY393176 FAN393176:FAU393176 FKJ393176:FKQ393176 FUF393176:FUM393176 GEB393176:GEI393176 GNX393176:GOE393176 GXT393176:GYA393176 HHP393176:HHW393176 HRL393176:HRS393176 IBH393176:IBO393176 ILD393176:ILK393176 IUZ393176:IVG393176 JEV393176:JFC393176 JOR393176:JOY393176 JYN393176:JYU393176 KIJ393176:KIQ393176 KSF393176:KSM393176 LCB393176:LCI393176 LLX393176:LME393176 LVT393176:LWA393176 MFP393176:MFW393176 MPL393176:MPS393176 MZH393176:MZO393176 NJD393176:NJK393176 NSZ393176:NTG393176 OCV393176:ODC393176 OMR393176:OMY393176 OWN393176:OWU393176 PGJ393176:PGQ393176 PQF393176:PQM393176 QAB393176:QAI393176 QJX393176:QKE393176 QTT393176:QUA393176 RDP393176:RDW393176 RNL393176:RNS393176 RXH393176:RXO393176 SHD393176:SHK393176 SQZ393176:SRG393176 TAV393176:TBC393176 TKR393176:TKY393176 TUN393176:TUU393176 UEJ393176:UEQ393176 UOF393176:UOM393176 UYB393176:UYI393176 VHX393176:VIE393176 VRT393176:VSA393176 WBP393176:WBW393176 WLL393176:WLS393176 WVH393176:WVO393176 B393185:E393185 A393188 F393193 IV458712:JC458712 SR458712:SY458712 ACN458712:ACU458712 AMJ458712:AMQ458712 AWF458712:AWM458712 BGB458712:BGI458712 BPX458712:BQE458712 BZT458712:CAA458712 CJP458712:CJW458712 CTL458712:CTS458712 DDH458712:DDO458712 DND458712:DNK458712 DWZ458712:DXG458712 EGV458712:EHC458712 EQR458712:EQY458712 FAN458712:FAU458712 FKJ458712:FKQ458712 FUF458712:FUM458712 GEB458712:GEI458712 GNX458712:GOE458712 GXT458712:GYA458712 HHP458712:HHW458712 HRL458712:HRS458712 IBH458712:IBO458712 ILD458712:ILK458712 IUZ458712:IVG458712 JEV458712:JFC458712 JOR458712:JOY458712 JYN458712:JYU458712 KIJ458712:KIQ458712 KSF458712:KSM458712 LCB458712:LCI458712 LLX458712:LME458712 LVT458712:LWA458712 MFP458712:MFW458712 MPL458712:MPS458712 MZH458712:MZO458712 NJD458712:NJK458712 NSZ458712:NTG458712 OCV458712:ODC458712 OMR458712:OMY458712 OWN458712:OWU458712 PGJ458712:PGQ458712 PQF458712:PQM458712 QAB458712:QAI458712 QJX458712:QKE458712 QTT458712:QUA458712 RDP458712:RDW458712 RNL458712:RNS458712 RXH458712:RXO458712 SHD458712:SHK458712 SQZ458712:SRG458712 TAV458712:TBC458712 TKR458712:TKY458712 TUN458712:TUU458712 UEJ458712:UEQ458712 UOF458712:UOM458712 UYB458712:UYI458712 VHX458712:VIE458712 VRT458712:VSA458712 WBP458712:WBW458712 WLL458712:WLS458712 WVH458712:WVO458712 B458721:E458721 A458724 F458729 IV524248:JC524248 SR524248:SY524248 ACN524248:ACU524248 AMJ524248:AMQ524248 AWF524248:AWM524248 BGB524248:BGI524248 BPX524248:BQE524248 BZT524248:CAA524248 CJP524248:CJW524248 CTL524248:CTS524248 DDH524248:DDO524248 DND524248:DNK524248 DWZ524248:DXG524248 EGV524248:EHC524248 EQR524248:EQY524248 FAN524248:FAU524248 FKJ524248:FKQ524248 FUF524248:FUM524248 GEB524248:GEI524248 GNX524248:GOE524248 GXT524248:GYA524248 HHP524248:HHW524248 HRL524248:HRS524248 IBH524248:IBO524248 ILD524248:ILK524248 IUZ524248:IVG524248 JEV524248:JFC524248 JOR524248:JOY524248 JYN524248:JYU524248 KIJ524248:KIQ524248 KSF524248:KSM524248 LCB524248:LCI524248 LLX524248:LME524248 LVT524248:LWA524248 MFP524248:MFW524248 MPL524248:MPS524248 MZH524248:MZO524248 NJD524248:NJK524248 NSZ524248:NTG524248 OCV524248:ODC524248 OMR524248:OMY524248 OWN524248:OWU524248 PGJ524248:PGQ524248 PQF524248:PQM524248 QAB524248:QAI524248 QJX524248:QKE524248 QTT524248:QUA524248 RDP524248:RDW524248 RNL524248:RNS524248 RXH524248:RXO524248 SHD524248:SHK524248 SQZ524248:SRG524248 TAV524248:TBC524248 TKR524248:TKY524248 TUN524248:TUU524248 UEJ524248:UEQ524248 UOF524248:UOM524248 UYB524248:UYI524248 VHX524248:VIE524248 VRT524248:VSA524248 WBP524248:WBW524248 WLL524248:WLS524248 WVH524248:WVO524248 B524257:E524257 A524260 F524265 IV589784:JC589784 SR589784:SY589784 ACN589784:ACU589784 AMJ589784:AMQ589784 AWF589784:AWM589784 BGB589784:BGI589784 BPX589784:BQE589784 BZT589784:CAA589784 CJP589784:CJW589784 CTL589784:CTS589784 DDH589784:DDO589784 DND589784:DNK589784 DWZ589784:DXG589784 EGV589784:EHC589784 EQR589784:EQY589784 FAN589784:FAU589784 FKJ589784:FKQ589784 FUF589784:FUM589784 GEB589784:GEI589784 GNX589784:GOE589784 GXT589784:GYA589784 HHP589784:HHW589784 HRL589784:HRS589784 IBH589784:IBO589784 ILD589784:ILK589784 IUZ589784:IVG589784 JEV589784:JFC589784 JOR589784:JOY589784 JYN589784:JYU589784 KIJ589784:KIQ589784 KSF589784:KSM589784 LCB589784:LCI589784 LLX589784:LME589784 LVT589784:LWA589784 MFP589784:MFW589784 MPL589784:MPS589784 MZH589784:MZO589784 NJD589784:NJK589784 NSZ589784:NTG589784 OCV589784:ODC589784 OMR589784:OMY589784 OWN589784:OWU589784 PGJ589784:PGQ589784 PQF589784:PQM589784 QAB589784:QAI589784 QJX589784:QKE589784 QTT589784:QUA589784 RDP589784:RDW589784 RNL589784:RNS589784 RXH589784:RXO589784 SHD589784:SHK589784 SQZ589784:SRG589784 TAV589784:TBC589784 TKR589784:TKY589784 TUN589784:TUU589784 UEJ589784:UEQ589784 UOF589784:UOM589784 UYB589784:UYI589784 VHX589784:VIE589784 VRT589784:VSA589784 WBP589784:WBW589784 WLL589784:WLS589784 WVH589784:WVO589784 B589793:E589793 A589796 F589801 IV655320:JC655320 SR655320:SY655320 ACN655320:ACU655320 AMJ655320:AMQ655320 AWF655320:AWM655320 BGB655320:BGI655320 BPX655320:BQE655320 BZT655320:CAA655320 CJP655320:CJW655320 CTL655320:CTS655320 DDH655320:DDO655320 DND655320:DNK655320 DWZ655320:DXG655320 EGV655320:EHC655320 EQR655320:EQY655320 FAN655320:FAU655320 FKJ655320:FKQ655320 FUF655320:FUM655320 GEB655320:GEI655320 GNX655320:GOE655320 GXT655320:GYA655320 HHP655320:HHW655320 HRL655320:HRS655320 IBH655320:IBO655320 ILD655320:ILK655320 IUZ655320:IVG655320 JEV655320:JFC655320 JOR655320:JOY655320 JYN655320:JYU655320 KIJ655320:KIQ655320 KSF655320:KSM655320 LCB655320:LCI655320 LLX655320:LME655320 LVT655320:LWA655320 MFP655320:MFW655320 MPL655320:MPS655320 MZH655320:MZO655320 NJD655320:NJK655320 NSZ655320:NTG655320 OCV655320:ODC655320 OMR655320:OMY655320 OWN655320:OWU655320 PGJ655320:PGQ655320 PQF655320:PQM655320 QAB655320:QAI655320 QJX655320:QKE655320 QTT655320:QUA655320 RDP655320:RDW655320 RNL655320:RNS655320 RXH655320:RXO655320 SHD655320:SHK655320 SQZ655320:SRG655320 TAV655320:TBC655320 TKR655320:TKY655320 TUN655320:TUU655320 UEJ655320:UEQ655320 UOF655320:UOM655320 UYB655320:UYI655320 VHX655320:VIE655320 VRT655320:VSA655320 WBP655320:WBW655320 WLL655320:WLS655320 WVH655320:WVO655320 B655329:E655329 A655332 F655337 IV720856:JC720856 SR720856:SY720856 ACN720856:ACU720856 AMJ720856:AMQ720856 AWF720856:AWM720856 BGB720856:BGI720856 BPX720856:BQE720856 BZT720856:CAA720856 CJP720856:CJW720856 CTL720856:CTS720856 DDH720856:DDO720856 DND720856:DNK720856 DWZ720856:DXG720856 EGV720856:EHC720856 EQR720856:EQY720856 FAN720856:FAU720856 FKJ720856:FKQ720856 FUF720856:FUM720856 GEB720856:GEI720856 GNX720856:GOE720856 GXT720856:GYA720856 HHP720856:HHW720856 HRL720856:HRS720856 IBH720856:IBO720856 ILD720856:ILK720856 IUZ720856:IVG720856 JEV720856:JFC720856 JOR720856:JOY720856 JYN720856:JYU720856 KIJ720856:KIQ720856 KSF720856:KSM720856 LCB720856:LCI720856 LLX720856:LME720856 LVT720856:LWA720856 MFP720856:MFW720856 MPL720856:MPS720856 MZH720856:MZO720856 NJD720856:NJK720856 NSZ720856:NTG720856 OCV720856:ODC720856 OMR720856:OMY720856 OWN720856:OWU720856 PGJ720856:PGQ720856 PQF720856:PQM720856 QAB720856:QAI720856 QJX720856:QKE720856 QTT720856:QUA720856 RDP720856:RDW720856 RNL720856:RNS720856 RXH720856:RXO720856 SHD720856:SHK720856 SQZ720856:SRG720856 TAV720856:TBC720856 TKR720856:TKY720856 TUN720856:TUU720856 UEJ720856:UEQ720856 UOF720856:UOM720856 UYB720856:UYI720856 VHX720856:VIE720856 VRT720856:VSA720856 WBP720856:WBW720856 WLL720856:WLS720856 WVH720856:WVO720856 B720865:E720865 A720868 F720873 IV786392:JC786392 SR786392:SY786392 ACN786392:ACU786392 AMJ786392:AMQ786392 AWF786392:AWM786392 BGB786392:BGI786392 BPX786392:BQE786392 BZT786392:CAA786392 CJP786392:CJW786392 CTL786392:CTS786392 DDH786392:DDO786392 DND786392:DNK786392 DWZ786392:DXG786392 EGV786392:EHC786392 EQR786392:EQY786392 FAN786392:FAU786392 FKJ786392:FKQ786392 FUF786392:FUM786392 GEB786392:GEI786392 GNX786392:GOE786392 GXT786392:GYA786392 HHP786392:HHW786392 HRL786392:HRS786392 IBH786392:IBO786392 ILD786392:ILK786392 IUZ786392:IVG786392 JEV786392:JFC786392 JOR786392:JOY786392 JYN786392:JYU786392 KIJ786392:KIQ786392 KSF786392:KSM786392 LCB786392:LCI786392 LLX786392:LME786392 LVT786392:LWA786392 MFP786392:MFW786392 MPL786392:MPS786392 MZH786392:MZO786392 NJD786392:NJK786392 NSZ786392:NTG786392 OCV786392:ODC786392 OMR786392:OMY786392 OWN786392:OWU786392 PGJ786392:PGQ786392 PQF786392:PQM786392 QAB786392:QAI786392 QJX786392:QKE786392 QTT786392:QUA786392 RDP786392:RDW786392 RNL786392:RNS786392 RXH786392:RXO786392 SHD786392:SHK786392 SQZ786392:SRG786392 TAV786392:TBC786392 TKR786392:TKY786392 TUN786392:TUU786392 UEJ786392:UEQ786392 UOF786392:UOM786392 UYB786392:UYI786392 VHX786392:VIE786392 VRT786392:VSA786392 WBP786392:WBW786392 WLL786392:WLS786392 WVH786392:WVO786392 B786401:E786401 A786404 F786409 IV851928:JC851928 SR851928:SY851928 ACN851928:ACU851928 AMJ851928:AMQ851928 AWF851928:AWM851928 BGB851928:BGI851928 BPX851928:BQE851928 BZT851928:CAA851928 CJP851928:CJW851928 CTL851928:CTS851928 DDH851928:DDO851928 DND851928:DNK851928 DWZ851928:DXG851928 EGV851928:EHC851928 EQR851928:EQY851928 FAN851928:FAU851928 FKJ851928:FKQ851928 FUF851928:FUM851928 GEB851928:GEI851928 GNX851928:GOE851928 GXT851928:GYA851928 HHP851928:HHW851928 HRL851928:HRS851928 IBH851928:IBO851928 ILD851928:ILK851928 IUZ851928:IVG851928 JEV851928:JFC851928 JOR851928:JOY851928 JYN851928:JYU851928 KIJ851928:KIQ851928 KSF851928:KSM851928 LCB851928:LCI851928 LLX851928:LME851928 LVT851928:LWA851928 MFP851928:MFW851928 MPL851928:MPS851928 MZH851928:MZO851928 NJD851928:NJK851928 NSZ851928:NTG851928 OCV851928:ODC851928 OMR851928:OMY851928 OWN851928:OWU851928 PGJ851928:PGQ851928 PQF851928:PQM851928 QAB851928:QAI851928 QJX851928:QKE851928 QTT851928:QUA851928 RDP851928:RDW851928 RNL851928:RNS851928 RXH851928:RXO851928 SHD851928:SHK851928 SQZ851928:SRG851928 TAV851928:TBC851928 TKR851928:TKY851928 TUN851928:TUU851928 UEJ851928:UEQ851928 UOF851928:UOM851928 UYB851928:UYI851928 VHX851928:VIE851928 VRT851928:VSA851928 WBP851928:WBW851928 WLL851928:WLS851928 WVH851928:WVO851928 B851937:E851937 A851940 F851945 IV917464:JC917464 SR917464:SY917464 ACN917464:ACU917464 AMJ917464:AMQ917464 AWF917464:AWM917464 BGB917464:BGI917464 BPX917464:BQE917464 BZT917464:CAA917464 CJP917464:CJW917464 CTL917464:CTS917464 DDH917464:DDO917464 DND917464:DNK917464 DWZ917464:DXG917464 EGV917464:EHC917464 EQR917464:EQY917464 FAN917464:FAU917464 FKJ917464:FKQ917464 FUF917464:FUM917464 GEB917464:GEI917464 GNX917464:GOE917464 GXT917464:GYA917464 HHP917464:HHW917464 HRL917464:HRS917464 IBH917464:IBO917464 ILD917464:ILK917464 IUZ917464:IVG917464 JEV917464:JFC917464 JOR917464:JOY917464 JYN917464:JYU917464 KIJ917464:KIQ917464 KSF917464:KSM917464 LCB917464:LCI917464 LLX917464:LME917464 LVT917464:LWA917464 MFP917464:MFW917464 MPL917464:MPS917464 MZH917464:MZO917464 NJD917464:NJK917464 NSZ917464:NTG917464 OCV917464:ODC917464 OMR917464:OMY917464 OWN917464:OWU917464 PGJ917464:PGQ917464 PQF917464:PQM917464 QAB917464:QAI917464 QJX917464:QKE917464 QTT917464:QUA917464 RDP917464:RDW917464 RNL917464:RNS917464 RXH917464:RXO917464 SHD917464:SHK917464 SQZ917464:SRG917464 TAV917464:TBC917464 TKR917464:TKY917464 TUN917464:TUU917464 UEJ917464:UEQ917464 UOF917464:UOM917464 UYB917464:UYI917464 VHX917464:VIE917464 VRT917464:VSA917464 WBP917464:WBW917464 WLL917464:WLS917464 WVH917464:WVO917464 B917473:E917473 A917476 F917481 IV983000:JC983000 SR983000:SY983000 ACN983000:ACU983000 AMJ983000:AMQ983000 AWF983000:AWM983000 BGB983000:BGI983000 BPX983000:BQE983000 BZT983000:CAA983000 CJP983000:CJW983000 CTL983000:CTS983000 DDH983000:DDO983000 DND983000:DNK983000 DWZ983000:DXG983000 EGV983000:EHC983000 EQR983000:EQY983000 FAN983000:FAU983000 FKJ983000:FKQ983000 FUF983000:FUM983000 GEB983000:GEI983000 GNX983000:GOE983000 GXT983000:GYA983000 HHP983000:HHW983000 HRL983000:HRS983000 IBH983000:IBO983000 ILD983000:ILK983000 IUZ983000:IVG983000 JEV983000:JFC983000 JOR983000:JOY983000 JYN983000:JYU983000 KIJ983000:KIQ983000 KSF983000:KSM983000 LCB983000:LCI983000 LLX983000:LME983000 LVT983000:LWA983000 MFP983000:MFW983000 MPL983000:MPS983000 MZH983000:MZO983000">
      <formula1>$P$3:$P$7</formula1>
    </dataValidation>
    <dataValidation type="list" allowBlank="1" showInputMessage="1" showErrorMessage="1" sqref="NJD983000:NJK983000 NSZ983000:NTG983000 OCV983000:ODC983000 OMR983000:OMY983000 OWN983000:OWU983000 PGJ983000:PGQ983000 PQF983000:PQM983000 QAB983000:QAI983000 QJX983000:QKE983000 QTT983000:QUA983000 RDP983000:RDW983000 RNL983000:RNS983000 RXH983000:RXO983000 SHD983000:SHK983000 SQZ983000:SRG983000 TAV983000:TBC983000 TKR983000:TKY983000 TUN983000:TUU983000 UEJ983000:UEQ983000 UOF983000:UOM983000 UYB983000:UYI983000 VHX983000:VIE983000 VRT983000:VSA983000 WBP983000:WBW983000 WLL983000:WLS983000 WVH983000:WVO983000 B983009:E983009 A983012 F983017">
      <formula1>$P$3:$P$7</formula1>
    </dataValidation>
  </dataValidations>
  <printOptions horizontalCentered="1"/>
  <pageMargins left="0.31496062992126" right="0.15748031496063" top="0.393700787401575" bottom="0.78740157480315" header="0.15748031496063" footer="0.31496062992126"/>
  <pageSetup orientation="portrait" paperSize="9" scale="70" r:id="rId2"/>
  <headerFooter>
    <oddFooter>&amp;C&amp;G</oddFooter>
  </headerFooter>
  <legacyDrawingHF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6dff3e8-6c2f-44d1-96af-73984c42f354}">
  <sheetPr codeName="">
    <tabColor rgb="FFFFFF00"/>
  </sheetPr>
  <dimension ref="A1:AM115"/>
  <sheetViews>
    <sheetView showGridLines="0" zoomScale="70" zoomScaleNormal="70" workbookViewId="0" topLeftCell="A10">
      <selection pane="topLeft" activeCell="B50" sqref="B50:C50"/>
    </sheetView>
  </sheetViews>
  <sheetFormatPr defaultColWidth="9.14285714285714" defaultRowHeight="13.9"/>
  <cols>
    <col min="1" max="1" width="6" style="114" customWidth="1"/>
    <col min="2" max="2" width="24.5714285714286" style="114" customWidth="1"/>
    <col min="3" max="3" width="34.7142857142857" style="114" customWidth="1"/>
    <col min="4" max="4" width="10.8571428571429" style="114" customWidth="1"/>
    <col min="5" max="5" width="19" style="114" customWidth="1"/>
    <col min="6" max="7" width="21.2857142857143" style="114" customWidth="1"/>
    <col min="8" max="8" width="18.7142857142857" style="114" customWidth="1"/>
    <col min="9" max="9" width="16.7142857142857" style="114" customWidth="1"/>
    <col min="10" max="10" width="29.4285714285714" style="114" customWidth="1"/>
    <col min="11" max="11" width="12.4285714285714" style="114" customWidth="1"/>
    <col min="12" max="12" width="17.7142857142857" style="114" customWidth="1"/>
    <col min="13" max="13" width="26.7142857142857" style="116" customWidth="1"/>
    <col min="14" max="14" width="17" style="117" customWidth="1"/>
    <col min="15" max="15" width="15.5714285714286" style="114" customWidth="1"/>
    <col min="16" max="16" width="16.4285714285714" style="114" customWidth="1"/>
    <col min="17" max="17" width="19.4285714285714" style="114" customWidth="1"/>
    <col min="18" max="18" width="15.2857142857143" style="182" customWidth="1"/>
    <col min="19" max="19" width="16.2857142857143" style="114" customWidth="1"/>
    <col min="20" max="20" width="23.2857142857143" style="114" customWidth="1"/>
    <col min="21" max="21" width="17.8571428571429" style="114" customWidth="1"/>
    <col min="22" max="22" width="17.2857142857143" style="114" customWidth="1"/>
    <col min="23" max="23" width="19" style="114" customWidth="1"/>
    <col min="24" max="24" width="16.5714285714286" style="114" customWidth="1"/>
    <col min="25" max="25" width="20.7142857142857" style="114" customWidth="1"/>
    <col min="26" max="255" width="8.71428571428571" style="114"/>
    <col min="256" max="256" width="9.85714285714286" style="114" customWidth="1"/>
    <col min="257" max="257" width="16" style="114" customWidth="1"/>
    <col min="258" max="258" width="17.5714285714286" style="114" customWidth="1"/>
    <col min="259" max="259" width="16.2857142857143" style="114" customWidth="1"/>
    <col min="260" max="260" width="6.28571428571429" style="114" customWidth="1"/>
    <col min="261" max="261" width="17.2857142857143" style="114" customWidth="1"/>
    <col min="262" max="262" width="15.8571428571429" style="114" customWidth="1"/>
    <col min="263" max="263" width="13.2857142857143" style="114" customWidth="1"/>
    <col min="264" max="264" width="6.28571428571429" style="114" customWidth="1"/>
    <col min="265" max="265" width="8.28571428571429" style="114" customWidth="1"/>
    <col min="266" max="266" width="17" style="114" customWidth="1"/>
    <col min="267" max="267" width="16.5714285714286" style="114" customWidth="1"/>
    <col min="268" max="268" width="15.5714285714286" style="114" customWidth="1"/>
    <col min="269" max="269" width="17" style="114" customWidth="1"/>
    <col min="270" max="270" width="16.5714285714286" style="114" customWidth="1"/>
    <col min="271" max="271" width="15.5714285714286" style="114" customWidth="1"/>
    <col min="272" max="272" width="0" style="114" hidden="1" customWidth="1"/>
    <col min="273" max="276" width="8" style="114" customWidth="1"/>
    <col min="277" max="511" width="8.71428571428571" style="114"/>
    <col min="512" max="512" width="9.85714285714286" style="114" customWidth="1"/>
    <col min="513" max="513" width="16" style="114" customWidth="1"/>
    <col min="514" max="514" width="17.5714285714286" style="114" customWidth="1"/>
    <col min="515" max="515" width="16.2857142857143" style="114" customWidth="1"/>
    <col min="516" max="516" width="6.28571428571429" style="114" customWidth="1"/>
    <col min="517" max="517" width="17.2857142857143" style="114" customWidth="1"/>
    <col min="518" max="518" width="15.8571428571429" style="114" customWidth="1"/>
    <col min="519" max="519" width="13.2857142857143" style="114" customWidth="1"/>
    <col min="520" max="520" width="6.28571428571429" style="114" customWidth="1"/>
    <col min="521" max="521" width="8.28571428571429" style="114" customWidth="1"/>
    <col min="522" max="522" width="17" style="114" customWidth="1"/>
    <col min="523" max="523" width="16.5714285714286" style="114" customWidth="1"/>
    <col min="524" max="524" width="15.5714285714286" style="114" customWidth="1"/>
    <col min="525" max="525" width="17" style="114" customWidth="1"/>
    <col min="526" max="526" width="16.5714285714286" style="114" customWidth="1"/>
    <col min="527" max="527" width="15.5714285714286" style="114" customWidth="1"/>
    <col min="528" max="528" width="0" style="114" hidden="1" customWidth="1"/>
    <col min="529" max="532" width="8" style="114" customWidth="1"/>
    <col min="533" max="767" width="8.71428571428571" style="114"/>
    <col min="768" max="768" width="9.85714285714286" style="114" customWidth="1"/>
    <col min="769" max="769" width="16" style="114" customWidth="1"/>
    <col min="770" max="770" width="17.5714285714286" style="114" customWidth="1"/>
    <col min="771" max="771" width="16.2857142857143" style="114" customWidth="1"/>
    <col min="772" max="772" width="6.28571428571429" style="114" customWidth="1"/>
    <col min="773" max="773" width="17.2857142857143" style="114" customWidth="1"/>
    <col min="774" max="774" width="15.8571428571429" style="114" customWidth="1"/>
    <col min="775" max="775" width="13.2857142857143" style="114" customWidth="1"/>
    <col min="776" max="776" width="6.28571428571429" style="114" customWidth="1"/>
    <col min="777" max="777" width="8.28571428571429" style="114" customWidth="1"/>
    <col min="778" max="778" width="17" style="114" customWidth="1"/>
    <col min="779" max="779" width="16.5714285714286" style="114" customWidth="1"/>
    <col min="780" max="780" width="15.5714285714286" style="114" customWidth="1"/>
    <col min="781" max="781" width="17" style="114" customWidth="1"/>
    <col min="782" max="782" width="16.5714285714286" style="114" customWidth="1"/>
    <col min="783" max="783" width="15.5714285714286" style="114" customWidth="1"/>
    <col min="784" max="784" width="0" style="114" hidden="1" customWidth="1"/>
    <col min="785" max="788" width="8" style="114" customWidth="1"/>
    <col min="789" max="1023" width="8.71428571428571" style="114"/>
    <col min="1024" max="1024" width="9.85714285714286" style="114" customWidth="1"/>
    <col min="1025" max="1025" width="16" style="114" customWidth="1"/>
    <col min="1026" max="1026" width="17.5714285714286" style="114" customWidth="1"/>
    <col min="1027" max="1027" width="16.2857142857143" style="114" customWidth="1"/>
    <col min="1028" max="1028" width="6.28571428571429" style="114" customWidth="1"/>
    <col min="1029" max="1029" width="17.2857142857143" style="114" customWidth="1"/>
    <col min="1030" max="1030" width="15.8571428571429" style="114" customWidth="1"/>
    <col min="1031" max="1031" width="13.2857142857143" style="114" customWidth="1"/>
    <col min="1032" max="1032" width="6.28571428571429" style="114" customWidth="1"/>
    <col min="1033" max="1033" width="8.28571428571429" style="114" customWidth="1"/>
    <col min="1034" max="1034" width="17" style="114" customWidth="1"/>
    <col min="1035" max="1035" width="16.5714285714286" style="114" customWidth="1"/>
    <col min="1036" max="1036" width="15.5714285714286" style="114" customWidth="1"/>
    <col min="1037" max="1037" width="17" style="114" customWidth="1"/>
    <col min="1038" max="1038" width="16.5714285714286" style="114" customWidth="1"/>
    <col min="1039" max="1039" width="15.5714285714286" style="114" customWidth="1"/>
    <col min="1040" max="1040" width="0" style="114" hidden="1" customWidth="1"/>
    <col min="1041" max="1044" width="8" style="114" customWidth="1"/>
    <col min="1045" max="1279" width="8.71428571428571" style="114"/>
    <col min="1280" max="1280" width="9.85714285714286" style="114" customWidth="1"/>
    <col min="1281" max="1281" width="16" style="114" customWidth="1"/>
    <col min="1282" max="1282" width="17.5714285714286" style="114" customWidth="1"/>
    <col min="1283" max="1283" width="16.2857142857143" style="114" customWidth="1"/>
    <col min="1284" max="1284" width="6.28571428571429" style="114" customWidth="1"/>
    <col min="1285" max="1285" width="17.2857142857143" style="114" customWidth="1"/>
    <col min="1286" max="1286" width="15.8571428571429" style="114" customWidth="1"/>
    <col min="1287" max="1287" width="13.2857142857143" style="114" customWidth="1"/>
    <col min="1288" max="1288" width="6.28571428571429" style="114" customWidth="1"/>
    <col min="1289" max="1289" width="8.28571428571429" style="114" customWidth="1"/>
    <col min="1290" max="1290" width="17" style="114" customWidth="1"/>
    <col min="1291" max="1291" width="16.5714285714286" style="114" customWidth="1"/>
    <col min="1292" max="1292" width="15.5714285714286" style="114" customWidth="1"/>
    <col min="1293" max="1293" width="17" style="114" customWidth="1"/>
    <col min="1294" max="1294" width="16.5714285714286" style="114" customWidth="1"/>
    <col min="1295" max="1295" width="15.5714285714286" style="114" customWidth="1"/>
    <col min="1296" max="1296" width="0" style="114" hidden="1" customWidth="1"/>
    <col min="1297" max="1300" width="8" style="114" customWidth="1"/>
    <col min="1301" max="1535" width="8.71428571428571" style="114"/>
    <col min="1536" max="1536" width="9.85714285714286" style="114" customWidth="1"/>
    <col min="1537" max="1537" width="16" style="114" customWidth="1"/>
    <col min="1538" max="1538" width="17.5714285714286" style="114" customWidth="1"/>
    <col min="1539" max="1539" width="16.2857142857143" style="114" customWidth="1"/>
    <col min="1540" max="1540" width="6.28571428571429" style="114" customWidth="1"/>
    <col min="1541" max="1541" width="17.2857142857143" style="114" customWidth="1"/>
    <col min="1542" max="1542" width="15.8571428571429" style="114" customWidth="1"/>
    <col min="1543" max="1543" width="13.2857142857143" style="114" customWidth="1"/>
    <col min="1544" max="1544" width="6.28571428571429" style="114" customWidth="1"/>
    <col min="1545" max="1545" width="8.28571428571429" style="114" customWidth="1"/>
    <col min="1546" max="1546" width="17" style="114" customWidth="1"/>
    <col min="1547" max="1547" width="16.5714285714286" style="114" customWidth="1"/>
    <col min="1548" max="1548" width="15.5714285714286" style="114" customWidth="1"/>
    <col min="1549" max="1549" width="17" style="114" customWidth="1"/>
    <col min="1550" max="1550" width="16.5714285714286" style="114" customWidth="1"/>
    <col min="1551" max="1551" width="15.5714285714286" style="114" customWidth="1"/>
    <col min="1552" max="1552" width="0" style="114" hidden="1" customWidth="1"/>
    <col min="1553" max="1556" width="8" style="114" customWidth="1"/>
    <col min="1557" max="1791" width="8.71428571428571" style="114"/>
    <col min="1792" max="1792" width="9.85714285714286" style="114" customWidth="1"/>
    <col min="1793" max="1793" width="16" style="114" customWidth="1"/>
    <col min="1794" max="1794" width="17.5714285714286" style="114" customWidth="1"/>
    <col min="1795" max="1795" width="16.2857142857143" style="114" customWidth="1"/>
    <col min="1796" max="1796" width="6.28571428571429" style="114" customWidth="1"/>
    <col min="1797" max="1797" width="17.2857142857143" style="114" customWidth="1"/>
    <col min="1798" max="1798" width="15.8571428571429" style="114" customWidth="1"/>
    <col min="1799" max="1799" width="13.2857142857143" style="114" customWidth="1"/>
    <col min="1800" max="1800" width="6.28571428571429" style="114" customWidth="1"/>
    <col min="1801" max="1801" width="8.28571428571429" style="114" customWidth="1"/>
    <col min="1802" max="1802" width="17" style="114" customWidth="1"/>
    <col min="1803" max="1803" width="16.5714285714286" style="114" customWidth="1"/>
    <col min="1804" max="1804" width="15.5714285714286" style="114" customWidth="1"/>
    <col min="1805" max="1805" width="17" style="114" customWidth="1"/>
    <col min="1806" max="1806" width="16.5714285714286" style="114" customWidth="1"/>
    <col min="1807" max="1807" width="15.5714285714286" style="114" customWidth="1"/>
    <col min="1808" max="1808" width="0" style="114" hidden="1" customWidth="1"/>
    <col min="1809" max="1812" width="8" style="114" customWidth="1"/>
    <col min="1813" max="2047" width="8.71428571428571" style="114"/>
    <col min="2048" max="2048" width="9.85714285714286" style="114" customWidth="1"/>
    <col min="2049" max="2049" width="16" style="114" customWidth="1"/>
    <col min="2050" max="2050" width="17.5714285714286" style="114" customWidth="1"/>
    <col min="2051" max="2051" width="16.2857142857143" style="114" customWidth="1"/>
    <col min="2052" max="2052" width="6.28571428571429" style="114" customWidth="1"/>
    <col min="2053" max="2053" width="17.2857142857143" style="114" customWidth="1"/>
    <col min="2054" max="2054" width="15.8571428571429" style="114" customWidth="1"/>
    <col min="2055" max="2055" width="13.2857142857143" style="114" customWidth="1"/>
    <col min="2056" max="2056" width="6.28571428571429" style="114" customWidth="1"/>
    <col min="2057" max="2057" width="8.28571428571429" style="114" customWidth="1"/>
    <col min="2058" max="2058" width="17" style="114" customWidth="1"/>
    <col min="2059" max="2059" width="16.5714285714286" style="114" customWidth="1"/>
    <col min="2060" max="2060" width="15.5714285714286" style="114" customWidth="1"/>
    <col min="2061" max="2061" width="17" style="114" customWidth="1"/>
    <col min="2062" max="2062" width="16.5714285714286" style="114" customWidth="1"/>
    <col min="2063" max="2063" width="15.5714285714286" style="114" customWidth="1"/>
    <col min="2064" max="2064" width="0" style="114" hidden="1" customWidth="1"/>
    <col min="2065" max="2068" width="8" style="114" customWidth="1"/>
    <col min="2069" max="2303" width="8.71428571428571" style="114"/>
    <col min="2304" max="2304" width="9.85714285714286" style="114" customWidth="1"/>
    <col min="2305" max="2305" width="16" style="114" customWidth="1"/>
    <col min="2306" max="2306" width="17.5714285714286" style="114" customWidth="1"/>
    <col min="2307" max="2307" width="16.2857142857143" style="114" customWidth="1"/>
    <col min="2308" max="2308" width="6.28571428571429" style="114" customWidth="1"/>
    <col min="2309" max="2309" width="17.2857142857143" style="114" customWidth="1"/>
    <col min="2310" max="2310" width="15.8571428571429" style="114" customWidth="1"/>
    <col min="2311" max="2311" width="13.2857142857143" style="114" customWidth="1"/>
    <col min="2312" max="2312" width="6.28571428571429" style="114" customWidth="1"/>
    <col min="2313" max="2313" width="8.28571428571429" style="114" customWidth="1"/>
    <col min="2314" max="2314" width="17" style="114" customWidth="1"/>
    <col min="2315" max="2315" width="16.5714285714286" style="114" customWidth="1"/>
    <col min="2316" max="2316" width="15.5714285714286" style="114" customWidth="1"/>
    <col min="2317" max="2317" width="17" style="114" customWidth="1"/>
    <col min="2318" max="2318" width="16.5714285714286" style="114" customWidth="1"/>
    <col min="2319" max="2319" width="15.5714285714286" style="114" customWidth="1"/>
    <col min="2320" max="2320" width="0" style="114" hidden="1" customWidth="1"/>
    <col min="2321" max="2324" width="8" style="114" customWidth="1"/>
    <col min="2325" max="2559" width="8.71428571428571" style="114"/>
    <col min="2560" max="2560" width="9.85714285714286" style="114" customWidth="1"/>
    <col min="2561" max="2561" width="16" style="114" customWidth="1"/>
    <col min="2562" max="2562" width="17.5714285714286" style="114" customWidth="1"/>
    <col min="2563" max="2563" width="16.2857142857143" style="114" customWidth="1"/>
    <col min="2564" max="2564" width="6.28571428571429" style="114" customWidth="1"/>
    <col min="2565" max="2565" width="17.2857142857143" style="114" customWidth="1"/>
    <col min="2566" max="2566" width="15.8571428571429" style="114" customWidth="1"/>
    <col min="2567" max="2567" width="13.2857142857143" style="114" customWidth="1"/>
    <col min="2568" max="2568" width="6.28571428571429" style="114" customWidth="1"/>
    <col min="2569" max="2569" width="8.28571428571429" style="114" customWidth="1"/>
    <col min="2570" max="2570" width="17" style="114" customWidth="1"/>
    <col min="2571" max="2571" width="16.5714285714286" style="114" customWidth="1"/>
    <col min="2572" max="2572" width="15.5714285714286" style="114" customWidth="1"/>
    <col min="2573" max="2573" width="17" style="114" customWidth="1"/>
    <col min="2574" max="2574" width="16.5714285714286" style="114" customWidth="1"/>
    <col min="2575" max="2575" width="15.5714285714286" style="114" customWidth="1"/>
    <col min="2576" max="2576" width="0" style="114" hidden="1" customWidth="1"/>
    <col min="2577" max="2580" width="8" style="114" customWidth="1"/>
    <col min="2581" max="2815" width="8.71428571428571" style="114"/>
    <col min="2816" max="2816" width="9.85714285714286" style="114" customWidth="1"/>
    <col min="2817" max="2817" width="16" style="114" customWidth="1"/>
    <col min="2818" max="2818" width="17.5714285714286" style="114" customWidth="1"/>
    <col min="2819" max="2819" width="16.2857142857143" style="114" customWidth="1"/>
    <col min="2820" max="2820" width="6.28571428571429" style="114" customWidth="1"/>
    <col min="2821" max="2821" width="17.2857142857143" style="114" customWidth="1"/>
    <col min="2822" max="2822" width="15.8571428571429" style="114" customWidth="1"/>
    <col min="2823" max="2823" width="13.2857142857143" style="114" customWidth="1"/>
    <col min="2824" max="2824" width="6.28571428571429" style="114" customWidth="1"/>
    <col min="2825" max="2825" width="8.28571428571429" style="114" customWidth="1"/>
    <col min="2826" max="2826" width="17" style="114" customWidth="1"/>
    <col min="2827" max="2827" width="16.5714285714286" style="114" customWidth="1"/>
    <col min="2828" max="2828" width="15.5714285714286" style="114" customWidth="1"/>
    <col min="2829" max="2829" width="17" style="114" customWidth="1"/>
    <col min="2830" max="2830" width="16.5714285714286" style="114" customWidth="1"/>
    <col min="2831" max="2831" width="15.5714285714286" style="114" customWidth="1"/>
    <col min="2832" max="2832" width="0" style="114" hidden="1" customWidth="1"/>
    <col min="2833" max="2836" width="8" style="114" customWidth="1"/>
    <col min="2837" max="3071" width="8.71428571428571" style="114"/>
    <col min="3072" max="3072" width="9.85714285714286" style="114" customWidth="1"/>
    <col min="3073" max="3073" width="16" style="114" customWidth="1"/>
    <col min="3074" max="3074" width="17.5714285714286" style="114" customWidth="1"/>
    <col min="3075" max="3075" width="16.2857142857143" style="114" customWidth="1"/>
    <col min="3076" max="3076" width="6.28571428571429" style="114" customWidth="1"/>
    <col min="3077" max="3077" width="17.2857142857143" style="114" customWidth="1"/>
    <col min="3078" max="3078" width="15.8571428571429" style="114" customWidth="1"/>
    <col min="3079" max="3079" width="13.2857142857143" style="114" customWidth="1"/>
    <col min="3080" max="3080" width="6.28571428571429" style="114" customWidth="1"/>
    <col min="3081" max="3081" width="8.28571428571429" style="114" customWidth="1"/>
    <col min="3082" max="3082" width="17" style="114" customWidth="1"/>
    <col min="3083" max="3083" width="16.5714285714286" style="114" customWidth="1"/>
    <col min="3084" max="3084" width="15.5714285714286" style="114" customWidth="1"/>
    <col min="3085" max="3085" width="17" style="114" customWidth="1"/>
    <col min="3086" max="3086" width="16.5714285714286" style="114" customWidth="1"/>
    <col min="3087" max="3087" width="15.5714285714286" style="114" customWidth="1"/>
    <col min="3088" max="3088" width="0" style="114" hidden="1" customWidth="1"/>
    <col min="3089" max="3092" width="8" style="114" customWidth="1"/>
    <col min="3093" max="3327" width="8.71428571428571" style="114"/>
    <col min="3328" max="3328" width="9.85714285714286" style="114" customWidth="1"/>
    <col min="3329" max="3329" width="16" style="114" customWidth="1"/>
    <col min="3330" max="3330" width="17.5714285714286" style="114" customWidth="1"/>
    <col min="3331" max="3331" width="16.2857142857143" style="114" customWidth="1"/>
    <col min="3332" max="3332" width="6.28571428571429" style="114" customWidth="1"/>
    <col min="3333" max="3333" width="17.2857142857143" style="114" customWidth="1"/>
    <col min="3334" max="3334" width="15.8571428571429" style="114" customWidth="1"/>
    <col min="3335" max="3335" width="13.2857142857143" style="114" customWidth="1"/>
    <col min="3336" max="3336" width="6.28571428571429" style="114" customWidth="1"/>
    <col min="3337" max="3337" width="8.28571428571429" style="114" customWidth="1"/>
    <col min="3338" max="3338" width="17" style="114" customWidth="1"/>
    <col min="3339" max="3339" width="16.5714285714286" style="114" customWidth="1"/>
    <col min="3340" max="3340" width="15.5714285714286" style="114" customWidth="1"/>
    <col min="3341" max="3341" width="17" style="114" customWidth="1"/>
    <col min="3342" max="3342" width="16.5714285714286" style="114" customWidth="1"/>
    <col min="3343" max="3343" width="15.5714285714286" style="114" customWidth="1"/>
    <col min="3344" max="3344" width="0" style="114" hidden="1" customWidth="1"/>
    <col min="3345" max="3348" width="8" style="114" customWidth="1"/>
    <col min="3349" max="3583" width="8.71428571428571" style="114"/>
    <col min="3584" max="3584" width="9.85714285714286" style="114" customWidth="1"/>
    <col min="3585" max="3585" width="16" style="114" customWidth="1"/>
    <col min="3586" max="3586" width="17.5714285714286" style="114" customWidth="1"/>
    <col min="3587" max="3587" width="16.2857142857143" style="114" customWidth="1"/>
    <col min="3588" max="3588" width="6.28571428571429" style="114" customWidth="1"/>
    <col min="3589" max="3589" width="17.2857142857143" style="114" customWidth="1"/>
    <col min="3590" max="3590" width="15.8571428571429" style="114" customWidth="1"/>
    <col min="3591" max="3591" width="13.2857142857143" style="114" customWidth="1"/>
    <col min="3592" max="3592" width="6.28571428571429" style="114" customWidth="1"/>
    <col min="3593" max="3593" width="8.28571428571429" style="114" customWidth="1"/>
    <col min="3594" max="3594" width="17" style="114" customWidth="1"/>
    <col min="3595" max="3595" width="16.5714285714286" style="114" customWidth="1"/>
    <col min="3596" max="3596" width="15.5714285714286" style="114" customWidth="1"/>
    <col min="3597" max="3597" width="17" style="114" customWidth="1"/>
    <col min="3598" max="3598" width="16.5714285714286" style="114" customWidth="1"/>
    <col min="3599" max="3599" width="15.5714285714286" style="114" customWidth="1"/>
    <col min="3600" max="3600" width="0" style="114" hidden="1" customWidth="1"/>
    <col min="3601" max="3604" width="8" style="114" customWidth="1"/>
    <col min="3605" max="3839" width="8.71428571428571" style="114"/>
    <col min="3840" max="3840" width="9.85714285714286" style="114" customWidth="1"/>
    <col min="3841" max="3841" width="16" style="114" customWidth="1"/>
    <col min="3842" max="3842" width="17.5714285714286" style="114" customWidth="1"/>
    <col min="3843" max="3843" width="16.2857142857143" style="114" customWidth="1"/>
    <col min="3844" max="3844" width="6.28571428571429" style="114" customWidth="1"/>
    <col min="3845" max="3845" width="17.2857142857143" style="114" customWidth="1"/>
    <col min="3846" max="3846" width="15.8571428571429" style="114" customWidth="1"/>
    <col min="3847" max="3847" width="13.2857142857143" style="114" customWidth="1"/>
    <col min="3848" max="3848" width="6.28571428571429" style="114" customWidth="1"/>
    <col min="3849" max="3849" width="8.28571428571429" style="114" customWidth="1"/>
    <col min="3850" max="3850" width="17" style="114" customWidth="1"/>
    <col min="3851" max="3851" width="16.5714285714286" style="114" customWidth="1"/>
    <col min="3852" max="3852" width="15.5714285714286" style="114" customWidth="1"/>
    <col min="3853" max="3853" width="17" style="114" customWidth="1"/>
    <col min="3854" max="3854" width="16.5714285714286" style="114" customWidth="1"/>
    <col min="3855" max="3855" width="15.5714285714286" style="114" customWidth="1"/>
    <col min="3856" max="3856" width="0" style="114" hidden="1" customWidth="1"/>
    <col min="3857" max="3860" width="8" style="114" customWidth="1"/>
    <col min="3861" max="4095" width="8.71428571428571" style="114"/>
    <col min="4096" max="4096" width="9.85714285714286" style="114" customWidth="1"/>
    <col min="4097" max="4097" width="16" style="114" customWidth="1"/>
    <col min="4098" max="4098" width="17.5714285714286" style="114" customWidth="1"/>
    <col min="4099" max="4099" width="16.2857142857143" style="114" customWidth="1"/>
    <col min="4100" max="4100" width="6.28571428571429" style="114" customWidth="1"/>
    <col min="4101" max="4101" width="17.2857142857143" style="114" customWidth="1"/>
    <col min="4102" max="4102" width="15.8571428571429" style="114" customWidth="1"/>
    <col min="4103" max="4103" width="13.2857142857143" style="114" customWidth="1"/>
    <col min="4104" max="4104" width="6.28571428571429" style="114" customWidth="1"/>
    <col min="4105" max="4105" width="8.28571428571429" style="114" customWidth="1"/>
    <col min="4106" max="4106" width="17" style="114" customWidth="1"/>
    <col min="4107" max="4107" width="16.5714285714286" style="114" customWidth="1"/>
    <col min="4108" max="4108" width="15.5714285714286" style="114" customWidth="1"/>
    <col min="4109" max="4109" width="17" style="114" customWidth="1"/>
    <col min="4110" max="4110" width="16.5714285714286" style="114" customWidth="1"/>
    <col min="4111" max="4111" width="15.5714285714286" style="114" customWidth="1"/>
    <col min="4112" max="4112" width="0" style="114" hidden="1" customWidth="1"/>
    <col min="4113" max="4116" width="8" style="114" customWidth="1"/>
    <col min="4117" max="4351" width="8.71428571428571" style="114"/>
    <col min="4352" max="4352" width="9.85714285714286" style="114" customWidth="1"/>
    <col min="4353" max="4353" width="16" style="114" customWidth="1"/>
    <col min="4354" max="4354" width="17.5714285714286" style="114" customWidth="1"/>
    <col min="4355" max="4355" width="16.2857142857143" style="114" customWidth="1"/>
    <col min="4356" max="4356" width="6.28571428571429" style="114" customWidth="1"/>
    <col min="4357" max="4357" width="17.2857142857143" style="114" customWidth="1"/>
    <col min="4358" max="4358" width="15.8571428571429" style="114" customWidth="1"/>
    <col min="4359" max="4359" width="13.2857142857143" style="114" customWidth="1"/>
    <col min="4360" max="4360" width="6.28571428571429" style="114" customWidth="1"/>
    <col min="4361" max="4361" width="8.28571428571429" style="114" customWidth="1"/>
    <col min="4362" max="4362" width="17" style="114" customWidth="1"/>
    <col min="4363" max="4363" width="16.5714285714286" style="114" customWidth="1"/>
    <col min="4364" max="4364" width="15.5714285714286" style="114" customWidth="1"/>
    <col min="4365" max="4365" width="17" style="114" customWidth="1"/>
    <col min="4366" max="4366" width="16.5714285714286" style="114" customWidth="1"/>
    <col min="4367" max="4367" width="15.5714285714286" style="114" customWidth="1"/>
    <col min="4368" max="4368" width="0" style="114" hidden="1" customWidth="1"/>
    <col min="4369" max="4372" width="8" style="114" customWidth="1"/>
    <col min="4373" max="4607" width="8.71428571428571" style="114"/>
    <col min="4608" max="4608" width="9.85714285714286" style="114" customWidth="1"/>
    <col min="4609" max="4609" width="16" style="114" customWidth="1"/>
    <col min="4610" max="4610" width="17.5714285714286" style="114" customWidth="1"/>
    <col min="4611" max="4611" width="16.2857142857143" style="114" customWidth="1"/>
    <col min="4612" max="4612" width="6.28571428571429" style="114" customWidth="1"/>
    <col min="4613" max="4613" width="17.2857142857143" style="114" customWidth="1"/>
    <col min="4614" max="4614" width="15.8571428571429" style="114" customWidth="1"/>
    <col min="4615" max="4615" width="13.2857142857143" style="114" customWidth="1"/>
    <col min="4616" max="4616" width="6.28571428571429" style="114" customWidth="1"/>
    <col min="4617" max="4617" width="8.28571428571429" style="114" customWidth="1"/>
    <col min="4618" max="4618" width="17" style="114" customWidth="1"/>
    <col min="4619" max="4619" width="16.5714285714286" style="114" customWidth="1"/>
    <col min="4620" max="4620" width="15.5714285714286" style="114" customWidth="1"/>
    <col min="4621" max="4621" width="17" style="114" customWidth="1"/>
    <col min="4622" max="4622" width="16.5714285714286" style="114" customWidth="1"/>
    <col min="4623" max="4623" width="15.5714285714286" style="114" customWidth="1"/>
    <col min="4624" max="4624" width="0" style="114" hidden="1" customWidth="1"/>
    <col min="4625" max="4628" width="8" style="114" customWidth="1"/>
    <col min="4629" max="4863" width="8.71428571428571" style="114"/>
    <col min="4864" max="4864" width="9.85714285714286" style="114" customWidth="1"/>
    <col min="4865" max="4865" width="16" style="114" customWidth="1"/>
    <col min="4866" max="4866" width="17.5714285714286" style="114" customWidth="1"/>
    <col min="4867" max="4867" width="16.2857142857143" style="114" customWidth="1"/>
    <col min="4868" max="4868" width="6.28571428571429" style="114" customWidth="1"/>
    <col min="4869" max="4869" width="17.2857142857143" style="114" customWidth="1"/>
    <col min="4870" max="4870" width="15.8571428571429" style="114" customWidth="1"/>
    <col min="4871" max="4871" width="13.2857142857143" style="114" customWidth="1"/>
    <col min="4872" max="4872" width="6.28571428571429" style="114" customWidth="1"/>
    <col min="4873" max="4873" width="8.28571428571429" style="114" customWidth="1"/>
    <col min="4874" max="4874" width="17" style="114" customWidth="1"/>
    <col min="4875" max="4875" width="16.5714285714286" style="114" customWidth="1"/>
    <col min="4876" max="4876" width="15.5714285714286" style="114" customWidth="1"/>
    <col min="4877" max="4877" width="17" style="114" customWidth="1"/>
    <col min="4878" max="4878" width="16.5714285714286" style="114" customWidth="1"/>
    <col min="4879" max="4879" width="15.5714285714286" style="114" customWidth="1"/>
    <col min="4880" max="4880" width="0" style="114" hidden="1" customWidth="1"/>
    <col min="4881" max="4884" width="8" style="114" customWidth="1"/>
    <col min="4885" max="5119" width="8.71428571428571" style="114"/>
    <col min="5120" max="5120" width="9.85714285714286" style="114" customWidth="1"/>
    <col min="5121" max="5121" width="16" style="114" customWidth="1"/>
    <col min="5122" max="5122" width="17.5714285714286" style="114" customWidth="1"/>
    <col min="5123" max="5123" width="16.2857142857143" style="114" customWidth="1"/>
    <col min="5124" max="5124" width="6.28571428571429" style="114" customWidth="1"/>
    <col min="5125" max="5125" width="17.2857142857143" style="114" customWidth="1"/>
    <col min="5126" max="5126" width="15.8571428571429" style="114" customWidth="1"/>
    <col min="5127" max="5127" width="13.2857142857143" style="114" customWidth="1"/>
    <col min="5128" max="5128" width="6.28571428571429" style="114" customWidth="1"/>
    <col min="5129" max="5129" width="8.28571428571429" style="114" customWidth="1"/>
    <col min="5130" max="5130" width="17" style="114" customWidth="1"/>
    <col min="5131" max="5131" width="16.5714285714286" style="114" customWidth="1"/>
    <col min="5132" max="5132" width="15.5714285714286" style="114" customWidth="1"/>
    <col min="5133" max="5133" width="17" style="114" customWidth="1"/>
    <col min="5134" max="5134" width="16.5714285714286" style="114" customWidth="1"/>
    <col min="5135" max="5135" width="15.5714285714286" style="114" customWidth="1"/>
    <col min="5136" max="5136" width="0" style="114" hidden="1" customWidth="1"/>
    <col min="5137" max="5140" width="8" style="114" customWidth="1"/>
    <col min="5141" max="5375" width="8.71428571428571" style="114"/>
    <col min="5376" max="5376" width="9.85714285714286" style="114" customWidth="1"/>
    <col min="5377" max="5377" width="16" style="114" customWidth="1"/>
    <col min="5378" max="5378" width="17.5714285714286" style="114" customWidth="1"/>
    <col min="5379" max="5379" width="16.2857142857143" style="114" customWidth="1"/>
    <col min="5380" max="5380" width="6.28571428571429" style="114" customWidth="1"/>
    <col min="5381" max="5381" width="17.2857142857143" style="114" customWidth="1"/>
    <col min="5382" max="5382" width="15.8571428571429" style="114" customWidth="1"/>
    <col min="5383" max="5383" width="13.2857142857143" style="114" customWidth="1"/>
    <col min="5384" max="5384" width="6.28571428571429" style="114" customWidth="1"/>
    <col min="5385" max="5385" width="8.28571428571429" style="114" customWidth="1"/>
    <col min="5386" max="5386" width="17" style="114" customWidth="1"/>
    <col min="5387" max="5387" width="16.5714285714286" style="114" customWidth="1"/>
    <col min="5388" max="5388" width="15.5714285714286" style="114" customWidth="1"/>
    <col min="5389" max="5389" width="17" style="114" customWidth="1"/>
    <col min="5390" max="5390" width="16.5714285714286" style="114" customWidth="1"/>
    <col min="5391" max="5391" width="15.5714285714286" style="114" customWidth="1"/>
    <col min="5392" max="5392" width="0" style="114" hidden="1" customWidth="1"/>
    <col min="5393" max="5396" width="8" style="114" customWidth="1"/>
    <col min="5397" max="5631" width="8.71428571428571" style="114"/>
    <col min="5632" max="5632" width="9.85714285714286" style="114" customWidth="1"/>
    <col min="5633" max="5633" width="16" style="114" customWidth="1"/>
    <col min="5634" max="5634" width="17.5714285714286" style="114" customWidth="1"/>
    <col min="5635" max="5635" width="16.2857142857143" style="114" customWidth="1"/>
    <col min="5636" max="5636" width="6.28571428571429" style="114" customWidth="1"/>
    <col min="5637" max="5637" width="17.2857142857143" style="114" customWidth="1"/>
    <col min="5638" max="5638" width="15.8571428571429" style="114" customWidth="1"/>
    <col min="5639" max="5639" width="13.2857142857143" style="114" customWidth="1"/>
    <col min="5640" max="5640" width="6.28571428571429" style="114" customWidth="1"/>
    <col min="5641" max="5641" width="8.28571428571429" style="114" customWidth="1"/>
    <col min="5642" max="5642" width="17" style="114" customWidth="1"/>
    <col min="5643" max="5643" width="16.5714285714286" style="114" customWidth="1"/>
    <col min="5644" max="5644" width="15.5714285714286" style="114" customWidth="1"/>
    <col min="5645" max="5645" width="17" style="114" customWidth="1"/>
    <col min="5646" max="5646" width="16.5714285714286" style="114" customWidth="1"/>
    <col min="5647" max="5647" width="15.5714285714286" style="114" customWidth="1"/>
    <col min="5648" max="5648" width="0" style="114" hidden="1" customWidth="1"/>
    <col min="5649" max="5652" width="8" style="114" customWidth="1"/>
    <col min="5653" max="5887" width="8.71428571428571" style="114"/>
    <col min="5888" max="5888" width="9.85714285714286" style="114" customWidth="1"/>
    <col min="5889" max="5889" width="16" style="114" customWidth="1"/>
    <col min="5890" max="5890" width="17.5714285714286" style="114" customWidth="1"/>
    <col min="5891" max="5891" width="16.2857142857143" style="114" customWidth="1"/>
    <col min="5892" max="5892" width="6.28571428571429" style="114" customWidth="1"/>
    <col min="5893" max="5893" width="17.2857142857143" style="114" customWidth="1"/>
    <col min="5894" max="5894" width="15.8571428571429" style="114" customWidth="1"/>
    <col min="5895" max="5895" width="13.2857142857143" style="114" customWidth="1"/>
    <col min="5896" max="5896" width="6.28571428571429" style="114" customWidth="1"/>
    <col min="5897" max="5897" width="8.28571428571429" style="114" customWidth="1"/>
    <col min="5898" max="5898" width="17" style="114" customWidth="1"/>
    <col min="5899" max="5899" width="16.5714285714286" style="114" customWidth="1"/>
    <col min="5900" max="5900" width="15.5714285714286" style="114" customWidth="1"/>
    <col min="5901" max="5901" width="17" style="114" customWidth="1"/>
    <col min="5902" max="5902" width="16.5714285714286" style="114" customWidth="1"/>
    <col min="5903" max="5903" width="15.5714285714286" style="114" customWidth="1"/>
    <col min="5904" max="5904" width="0" style="114" hidden="1" customWidth="1"/>
    <col min="5905" max="5908" width="8" style="114" customWidth="1"/>
    <col min="5909" max="6143" width="8.71428571428571" style="114"/>
    <col min="6144" max="6144" width="9.85714285714286" style="114" customWidth="1"/>
    <col min="6145" max="6145" width="16" style="114" customWidth="1"/>
    <col min="6146" max="6146" width="17.5714285714286" style="114" customWidth="1"/>
    <col min="6147" max="6147" width="16.2857142857143" style="114" customWidth="1"/>
    <col min="6148" max="6148" width="6.28571428571429" style="114" customWidth="1"/>
    <col min="6149" max="6149" width="17.2857142857143" style="114" customWidth="1"/>
    <col min="6150" max="6150" width="15.8571428571429" style="114" customWidth="1"/>
    <col min="6151" max="6151" width="13.2857142857143" style="114" customWidth="1"/>
    <col min="6152" max="6152" width="6.28571428571429" style="114" customWidth="1"/>
    <col min="6153" max="6153" width="8.28571428571429" style="114" customWidth="1"/>
    <col min="6154" max="6154" width="17" style="114" customWidth="1"/>
    <col min="6155" max="6155" width="16.5714285714286" style="114" customWidth="1"/>
    <col min="6156" max="6156" width="15.5714285714286" style="114" customWidth="1"/>
    <col min="6157" max="6157" width="17" style="114" customWidth="1"/>
    <col min="6158" max="6158" width="16.5714285714286" style="114" customWidth="1"/>
    <col min="6159" max="6159" width="15.5714285714286" style="114" customWidth="1"/>
    <col min="6160" max="6160" width="0" style="114" hidden="1" customWidth="1"/>
    <col min="6161" max="6164" width="8" style="114" customWidth="1"/>
    <col min="6165" max="6399" width="8.71428571428571" style="114"/>
    <col min="6400" max="6400" width="9.85714285714286" style="114" customWidth="1"/>
    <col min="6401" max="6401" width="16" style="114" customWidth="1"/>
    <col min="6402" max="6402" width="17.5714285714286" style="114" customWidth="1"/>
    <col min="6403" max="6403" width="16.2857142857143" style="114" customWidth="1"/>
    <col min="6404" max="6404" width="6.28571428571429" style="114" customWidth="1"/>
    <col min="6405" max="6405" width="17.2857142857143" style="114" customWidth="1"/>
    <col min="6406" max="6406" width="15.8571428571429" style="114" customWidth="1"/>
    <col min="6407" max="6407" width="13.2857142857143" style="114" customWidth="1"/>
    <col min="6408" max="6408" width="6.28571428571429" style="114" customWidth="1"/>
    <col min="6409" max="6409" width="8.28571428571429" style="114" customWidth="1"/>
    <col min="6410" max="6410" width="17" style="114" customWidth="1"/>
    <col min="6411" max="6411" width="16.5714285714286" style="114" customWidth="1"/>
    <col min="6412" max="6412" width="15.5714285714286" style="114" customWidth="1"/>
    <col min="6413" max="6413" width="17" style="114" customWidth="1"/>
    <col min="6414" max="6414" width="16.5714285714286" style="114" customWidth="1"/>
    <col min="6415" max="6415" width="15.5714285714286" style="114" customWidth="1"/>
    <col min="6416" max="6416" width="0" style="114" hidden="1" customWidth="1"/>
    <col min="6417" max="6420" width="8" style="114" customWidth="1"/>
    <col min="6421" max="6655" width="8.71428571428571" style="114"/>
    <col min="6656" max="6656" width="9.85714285714286" style="114" customWidth="1"/>
    <col min="6657" max="6657" width="16" style="114" customWidth="1"/>
    <col min="6658" max="6658" width="17.5714285714286" style="114" customWidth="1"/>
    <col min="6659" max="6659" width="16.2857142857143" style="114" customWidth="1"/>
    <col min="6660" max="6660" width="6.28571428571429" style="114" customWidth="1"/>
    <col min="6661" max="6661" width="17.2857142857143" style="114" customWidth="1"/>
    <col min="6662" max="6662" width="15.8571428571429" style="114" customWidth="1"/>
    <col min="6663" max="6663" width="13.2857142857143" style="114" customWidth="1"/>
    <col min="6664" max="6664" width="6.28571428571429" style="114" customWidth="1"/>
    <col min="6665" max="6665" width="8.28571428571429" style="114" customWidth="1"/>
    <col min="6666" max="6666" width="17" style="114" customWidth="1"/>
    <col min="6667" max="6667" width="16.5714285714286" style="114" customWidth="1"/>
    <col min="6668" max="6668" width="15.5714285714286" style="114" customWidth="1"/>
    <col min="6669" max="6669" width="17" style="114" customWidth="1"/>
    <col min="6670" max="6670" width="16.5714285714286" style="114" customWidth="1"/>
    <col min="6671" max="6671" width="15.5714285714286" style="114" customWidth="1"/>
    <col min="6672" max="6672" width="0" style="114" hidden="1" customWidth="1"/>
    <col min="6673" max="6676" width="8" style="114" customWidth="1"/>
    <col min="6677" max="6911" width="8.71428571428571" style="114"/>
    <col min="6912" max="6912" width="9.85714285714286" style="114" customWidth="1"/>
    <col min="6913" max="6913" width="16" style="114" customWidth="1"/>
    <col min="6914" max="6914" width="17.5714285714286" style="114" customWidth="1"/>
    <col min="6915" max="6915" width="16.2857142857143" style="114" customWidth="1"/>
    <col min="6916" max="6916" width="6.28571428571429" style="114" customWidth="1"/>
    <col min="6917" max="6917" width="17.2857142857143" style="114" customWidth="1"/>
    <col min="6918" max="6918" width="15.8571428571429" style="114" customWidth="1"/>
    <col min="6919" max="6919" width="13.2857142857143" style="114" customWidth="1"/>
    <col min="6920" max="6920" width="6.28571428571429" style="114" customWidth="1"/>
    <col min="6921" max="6921" width="8.28571428571429" style="114" customWidth="1"/>
    <col min="6922" max="6922" width="17" style="114" customWidth="1"/>
    <col min="6923" max="6923" width="16.5714285714286" style="114" customWidth="1"/>
    <col min="6924" max="6924" width="15.5714285714286" style="114" customWidth="1"/>
    <col min="6925" max="6925" width="17" style="114" customWidth="1"/>
    <col min="6926" max="6926" width="16.5714285714286" style="114" customWidth="1"/>
    <col min="6927" max="6927" width="15.5714285714286" style="114" customWidth="1"/>
    <col min="6928" max="6928" width="0" style="114" hidden="1" customWidth="1"/>
    <col min="6929" max="6932" width="8" style="114" customWidth="1"/>
    <col min="6933" max="7167" width="8.71428571428571" style="114"/>
    <col min="7168" max="7168" width="9.85714285714286" style="114" customWidth="1"/>
    <col min="7169" max="7169" width="16" style="114" customWidth="1"/>
    <col min="7170" max="7170" width="17.5714285714286" style="114" customWidth="1"/>
    <col min="7171" max="7171" width="16.2857142857143" style="114" customWidth="1"/>
    <col min="7172" max="7172" width="6.28571428571429" style="114" customWidth="1"/>
    <col min="7173" max="7173" width="17.2857142857143" style="114" customWidth="1"/>
    <col min="7174" max="7174" width="15.8571428571429" style="114" customWidth="1"/>
    <col min="7175" max="7175" width="13.2857142857143" style="114" customWidth="1"/>
    <col min="7176" max="7176" width="6.28571428571429" style="114" customWidth="1"/>
    <col min="7177" max="7177" width="8.28571428571429" style="114" customWidth="1"/>
    <col min="7178" max="7178" width="17" style="114" customWidth="1"/>
    <col min="7179" max="7179" width="16.5714285714286" style="114" customWidth="1"/>
    <col min="7180" max="7180" width="15.5714285714286" style="114" customWidth="1"/>
    <col min="7181" max="7181" width="17" style="114" customWidth="1"/>
    <col min="7182" max="7182" width="16.5714285714286" style="114" customWidth="1"/>
    <col min="7183" max="7183" width="15.5714285714286" style="114" customWidth="1"/>
    <col min="7184" max="7184" width="0" style="114" hidden="1" customWidth="1"/>
    <col min="7185" max="7188" width="8" style="114" customWidth="1"/>
    <col min="7189" max="7423" width="8.71428571428571" style="114"/>
    <col min="7424" max="7424" width="9.85714285714286" style="114" customWidth="1"/>
    <col min="7425" max="7425" width="16" style="114" customWidth="1"/>
    <col min="7426" max="7426" width="17.5714285714286" style="114" customWidth="1"/>
    <col min="7427" max="7427" width="16.2857142857143" style="114" customWidth="1"/>
    <col min="7428" max="7428" width="6.28571428571429" style="114" customWidth="1"/>
    <col min="7429" max="7429" width="17.2857142857143" style="114" customWidth="1"/>
    <col min="7430" max="7430" width="15.8571428571429" style="114" customWidth="1"/>
    <col min="7431" max="7431" width="13.2857142857143" style="114" customWidth="1"/>
    <col min="7432" max="7432" width="6.28571428571429" style="114" customWidth="1"/>
    <col min="7433" max="7433" width="8.28571428571429" style="114" customWidth="1"/>
    <col min="7434" max="7434" width="17" style="114" customWidth="1"/>
    <col min="7435" max="7435" width="16.5714285714286" style="114" customWidth="1"/>
    <col min="7436" max="7436" width="15.5714285714286" style="114" customWidth="1"/>
    <col min="7437" max="7437" width="17" style="114" customWidth="1"/>
    <col min="7438" max="7438" width="16.5714285714286" style="114" customWidth="1"/>
    <col min="7439" max="7439" width="15.5714285714286" style="114" customWidth="1"/>
    <col min="7440" max="7440" width="0" style="114" hidden="1" customWidth="1"/>
    <col min="7441" max="7444" width="8" style="114" customWidth="1"/>
    <col min="7445" max="7679" width="8.71428571428571" style="114"/>
    <col min="7680" max="7680" width="9.85714285714286" style="114" customWidth="1"/>
    <col min="7681" max="7681" width="16" style="114" customWidth="1"/>
    <col min="7682" max="7682" width="17.5714285714286" style="114" customWidth="1"/>
    <col min="7683" max="7683" width="16.2857142857143" style="114" customWidth="1"/>
    <col min="7684" max="7684" width="6.28571428571429" style="114" customWidth="1"/>
    <col min="7685" max="7685" width="17.2857142857143" style="114" customWidth="1"/>
    <col min="7686" max="7686" width="15.8571428571429" style="114" customWidth="1"/>
    <col min="7687" max="7687" width="13.2857142857143" style="114" customWidth="1"/>
    <col min="7688" max="7688" width="6.28571428571429" style="114" customWidth="1"/>
    <col min="7689" max="7689" width="8.28571428571429" style="114" customWidth="1"/>
    <col min="7690" max="7690" width="17" style="114" customWidth="1"/>
    <col min="7691" max="7691" width="16.5714285714286" style="114" customWidth="1"/>
    <col min="7692" max="7692" width="15.5714285714286" style="114" customWidth="1"/>
    <col min="7693" max="7693" width="17" style="114" customWidth="1"/>
    <col min="7694" max="7694" width="16.5714285714286" style="114" customWidth="1"/>
    <col min="7695" max="7695" width="15.5714285714286" style="114" customWidth="1"/>
    <col min="7696" max="7696" width="0" style="114" hidden="1" customWidth="1"/>
    <col min="7697" max="7700" width="8" style="114" customWidth="1"/>
    <col min="7701" max="7935" width="8.71428571428571" style="114"/>
    <col min="7936" max="7936" width="9.85714285714286" style="114" customWidth="1"/>
    <col min="7937" max="7937" width="16" style="114" customWidth="1"/>
    <col min="7938" max="7938" width="17.5714285714286" style="114" customWidth="1"/>
    <col min="7939" max="7939" width="16.2857142857143" style="114" customWidth="1"/>
    <col min="7940" max="7940" width="6.28571428571429" style="114" customWidth="1"/>
    <col min="7941" max="7941" width="17.2857142857143" style="114" customWidth="1"/>
    <col min="7942" max="7942" width="15.8571428571429" style="114" customWidth="1"/>
    <col min="7943" max="7943" width="13.2857142857143" style="114" customWidth="1"/>
    <col min="7944" max="7944" width="6.28571428571429" style="114" customWidth="1"/>
    <col min="7945" max="7945" width="8.28571428571429" style="114" customWidth="1"/>
    <col min="7946" max="7946" width="17" style="114" customWidth="1"/>
    <col min="7947" max="7947" width="16.5714285714286" style="114" customWidth="1"/>
    <col min="7948" max="7948" width="15.5714285714286" style="114" customWidth="1"/>
    <col min="7949" max="7949" width="17" style="114" customWidth="1"/>
    <col min="7950" max="7950" width="16.5714285714286" style="114" customWidth="1"/>
    <col min="7951" max="7951" width="15.5714285714286" style="114" customWidth="1"/>
    <col min="7952" max="7952" width="0" style="114" hidden="1" customWidth="1"/>
    <col min="7953" max="7956" width="8" style="114" customWidth="1"/>
    <col min="7957" max="8191" width="8.71428571428571" style="114"/>
    <col min="8192" max="8192" width="9.85714285714286" style="114" customWidth="1"/>
    <col min="8193" max="8193" width="16" style="114" customWidth="1"/>
    <col min="8194" max="8194" width="17.5714285714286" style="114" customWidth="1"/>
    <col min="8195" max="8195" width="16.2857142857143" style="114" customWidth="1"/>
    <col min="8196" max="8196" width="6.28571428571429" style="114" customWidth="1"/>
    <col min="8197" max="8197" width="17.2857142857143" style="114" customWidth="1"/>
    <col min="8198" max="8198" width="15.8571428571429" style="114" customWidth="1"/>
    <col min="8199" max="8199" width="13.2857142857143" style="114" customWidth="1"/>
    <col min="8200" max="8200" width="6.28571428571429" style="114" customWidth="1"/>
    <col min="8201" max="8201" width="8.28571428571429" style="114" customWidth="1"/>
    <col min="8202" max="8202" width="17" style="114" customWidth="1"/>
    <col min="8203" max="8203" width="16.5714285714286" style="114" customWidth="1"/>
    <col min="8204" max="8204" width="15.5714285714286" style="114" customWidth="1"/>
    <col min="8205" max="8205" width="17" style="114" customWidth="1"/>
    <col min="8206" max="8206" width="16.5714285714286" style="114" customWidth="1"/>
    <col min="8207" max="8207" width="15.5714285714286" style="114" customWidth="1"/>
    <col min="8208" max="8208" width="0" style="114" hidden="1" customWidth="1"/>
    <col min="8209" max="8212" width="8" style="114" customWidth="1"/>
    <col min="8213" max="8447" width="8.71428571428571" style="114"/>
    <col min="8448" max="8448" width="9.85714285714286" style="114" customWidth="1"/>
    <col min="8449" max="8449" width="16" style="114" customWidth="1"/>
    <col min="8450" max="8450" width="17.5714285714286" style="114" customWidth="1"/>
    <col min="8451" max="8451" width="16.2857142857143" style="114" customWidth="1"/>
    <col min="8452" max="8452" width="6.28571428571429" style="114" customWidth="1"/>
    <col min="8453" max="8453" width="17.2857142857143" style="114" customWidth="1"/>
    <col min="8454" max="8454" width="15.8571428571429" style="114" customWidth="1"/>
    <col min="8455" max="8455" width="13.2857142857143" style="114" customWidth="1"/>
    <col min="8456" max="8456" width="6.28571428571429" style="114" customWidth="1"/>
    <col min="8457" max="8457" width="8.28571428571429" style="114" customWidth="1"/>
    <col min="8458" max="8458" width="17" style="114" customWidth="1"/>
    <col min="8459" max="8459" width="16.5714285714286" style="114" customWidth="1"/>
    <col min="8460" max="8460" width="15.5714285714286" style="114" customWidth="1"/>
    <col min="8461" max="8461" width="17" style="114" customWidth="1"/>
    <col min="8462" max="8462" width="16.5714285714286" style="114" customWidth="1"/>
    <col min="8463" max="8463" width="15.5714285714286" style="114" customWidth="1"/>
    <col min="8464" max="8464" width="0" style="114" hidden="1" customWidth="1"/>
    <col min="8465" max="8468" width="8" style="114" customWidth="1"/>
    <col min="8469" max="8703" width="8.71428571428571" style="114"/>
    <col min="8704" max="8704" width="9.85714285714286" style="114" customWidth="1"/>
    <col min="8705" max="8705" width="16" style="114" customWidth="1"/>
    <col min="8706" max="8706" width="17.5714285714286" style="114" customWidth="1"/>
    <col min="8707" max="8707" width="16.2857142857143" style="114" customWidth="1"/>
    <col min="8708" max="8708" width="6.28571428571429" style="114" customWidth="1"/>
    <col min="8709" max="8709" width="17.2857142857143" style="114" customWidth="1"/>
    <col min="8710" max="8710" width="15.8571428571429" style="114" customWidth="1"/>
    <col min="8711" max="8711" width="13.2857142857143" style="114" customWidth="1"/>
    <col min="8712" max="8712" width="6.28571428571429" style="114" customWidth="1"/>
    <col min="8713" max="8713" width="8.28571428571429" style="114" customWidth="1"/>
    <col min="8714" max="8714" width="17" style="114" customWidth="1"/>
    <col min="8715" max="8715" width="16.5714285714286" style="114" customWidth="1"/>
    <col min="8716" max="8716" width="15.5714285714286" style="114" customWidth="1"/>
    <col min="8717" max="8717" width="17" style="114" customWidth="1"/>
    <col min="8718" max="8718" width="16.5714285714286" style="114" customWidth="1"/>
    <col min="8719" max="8719" width="15.5714285714286" style="114" customWidth="1"/>
    <col min="8720" max="8720" width="0" style="114" hidden="1" customWidth="1"/>
    <col min="8721" max="8724" width="8" style="114" customWidth="1"/>
    <col min="8725" max="8959" width="8.71428571428571" style="114"/>
    <col min="8960" max="8960" width="9.85714285714286" style="114" customWidth="1"/>
    <col min="8961" max="8961" width="16" style="114" customWidth="1"/>
    <col min="8962" max="8962" width="17.5714285714286" style="114" customWidth="1"/>
    <col min="8963" max="8963" width="16.2857142857143" style="114" customWidth="1"/>
    <col min="8964" max="8964" width="6.28571428571429" style="114" customWidth="1"/>
    <col min="8965" max="8965" width="17.2857142857143" style="114" customWidth="1"/>
    <col min="8966" max="8966" width="15.8571428571429" style="114" customWidth="1"/>
    <col min="8967" max="8967" width="13.2857142857143" style="114" customWidth="1"/>
    <col min="8968" max="8968" width="6.28571428571429" style="114" customWidth="1"/>
    <col min="8969" max="8969" width="8.28571428571429" style="114" customWidth="1"/>
    <col min="8970" max="8970" width="17" style="114" customWidth="1"/>
    <col min="8971" max="8971" width="16.5714285714286" style="114" customWidth="1"/>
    <col min="8972" max="8972" width="15.5714285714286" style="114" customWidth="1"/>
    <col min="8973" max="8973" width="17" style="114" customWidth="1"/>
    <col min="8974" max="8974" width="16.5714285714286" style="114" customWidth="1"/>
    <col min="8975" max="8975" width="15.5714285714286" style="114" customWidth="1"/>
    <col min="8976" max="8976" width="0" style="114" hidden="1" customWidth="1"/>
    <col min="8977" max="8980" width="8" style="114" customWidth="1"/>
    <col min="8981" max="9215" width="8.71428571428571" style="114"/>
    <col min="9216" max="9216" width="9.85714285714286" style="114" customWidth="1"/>
    <col min="9217" max="9217" width="16" style="114" customWidth="1"/>
    <col min="9218" max="9218" width="17.5714285714286" style="114" customWidth="1"/>
    <col min="9219" max="9219" width="16.2857142857143" style="114" customWidth="1"/>
    <col min="9220" max="9220" width="6.28571428571429" style="114" customWidth="1"/>
    <col min="9221" max="9221" width="17.2857142857143" style="114" customWidth="1"/>
    <col min="9222" max="9222" width="15.8571428571429" style="114" customWidth="1"/>
    <col min="9223" max="9223" width="13.2857142857143" style="114" customWidth="1"/>
    <col min="9224" max="9224" width="6.28571428571429" style="114" customWidth="1"/>
    <col min="9225" max="9225" width="8.28571428571429" style="114" customWidth="1"/>
    <col min="9226" max="9226" width="17" style="114" customWidth="1"/>
    <col min="9227" max="9227" width="16.5714285714286" style="114" customWidth="1"/>
    <col min="9228" max="9228" width="15.5714285714286" style="114" customWidth="1"/>
    <col min="9229" max="9229" width="17" style="114" customWidth="1"/>
    <col min="9230" max="9230" width="16.5714285714286" style="114" customWidth="1"/>
    <col min="9231" max="9231" width="15.5714285714286" style="114" customWidth="1"/>
    <col min="9232" max="9232" width="0" style="114" hidden="1" customWidth="1"/>
    <col min="9233" max="9236" width="8" style="114" customWidth="1"/>
    <col min="9237" max="9471" width="8.71428571428571" style="114"/>
    <col min="9472" max="9472" width="9.85714285714286" style="114" customWidth="1"/>
    <col min="9473" max="9473" width="16" style="114" customWidth="1"/>
    <col min="9474" max="9474" width="17.5714285714286" style="114" customWidth="1"/>
    <col min="9475" max="9475" width="16.2857142857143" style="114" customWidth="1"/>
    <col min="9476" max="9476" width="6.28571428571429" style="114" customWidth="1"/>
    <col min="9477" max="9477" width="17.2857142857143" style="114" customWidth="1"/>
    <col min="9478" max="9478" width="15.8571428571429" style="114" customWidth="1"/>
    <col min="9479" max="9479" width="13.2857142857143" style="114" customWidth="1"/>
    <col min="9480" max="9480" width="6.28571428571429" style="114" customWidth="1"/>
    <col min="9481" max="9481" width="8.28571428571429" style="114" customWidth="1"/>
    <col min="9482" max="9482" width="17" style="114" customWidth="1"/>
    <col min="9483" max="9483" width="16.5714285714286" style="114" customWidth="1"/>
    <col min="9484" max="9484" width="15.5714285714286" style="114" customWidth="1"/>
    <col min="9485" max="9485" width="17" style="114" customWidth="1"/>
    <col min="9486" max="9486" width="16.5714285714286" style="114" customWidth="1"/>
    <col min="9487" max="9487" width="15.5714285714286" style="114" customWidth="1"/>
    <col min="9488" max="9488" width="0" style="114" hidden="1" customWidth="1"/>
    <col min="9489" max="9492" width="8" style="114" customWidth="1"/>
    <col min="9493" max="9727" width="8.71428571428571" style="114"/>
    <col min="9728" max="9728" width="9.85714285714286" style="114" customWidth="1"/>
    <col min="9729" max="9729" width="16" style="114" customWidth="1"/>
    <col min="9730" max="9730" width="17.5714285714286" style="114" customWidth="1"/>
    <col min="9731" max="9731" width="16.2857142857143" style="114" customWidth="1"/>
    <col min="9732" max="9732" width="6.28571428571429" style="114" customWidth="1"/>
    <col min="9733" max="9733" width="17.2857142857143" style="114" customWidth="1"/>
    <col min="9734" max="9734" width="15.8571428571429" style="114" customWidth="1"/>
    <col min="9735" max="9735" width="13.2857142857143" style="114" customWidth="1"/>
    <col min="9736" max="9736" width="6.28571428571429" style="114" customWidth="1"/>
    <col min="9737" max="9737" width="8.28571428571429" style="114" customWidth="1"/>
    <col min="9738" max="9738" width="17" style="114" customWidth="1"/>
    <col min="9739" max="9739" width="16.5714285714286" style="114" customWidth="1"/>
    <col min="9740" max="9740" width="15.5714285714286" style="114" customWidth="1"/>
    <col min="9741" max="9741" width="17" style="114" customWidth="1"/>
    <col min="9742" max="9742" width="16.5714285714286" style="114" customWidth="1"/>
    <col min="9743" max="9743" width="15.5714285714286" style="114" customWidth="1"/>
    <col min="9744" max="9744" width="0" style="114" hidden="1" customWidth="1"/>
    <col min="9745" max="9748" width="8" style="114" customWidth="1"/>
    <col min="9749" max="9983" width="8.71428571428571" style="114"/>
    <col min="9984" max="9984" width="9.85714285714286" style="114" customWidth="1"/>
    <col min="9985" max="9985" width="16" style="114" customWidth="1"/>
    <col min="9986" max="9986" width="17.5714285714286" style="114" customWidth="1"/>
    <col min="9987" max="9987" width="16.2857142857143" style="114" customWidth="1"/>
    <col min="9988" max="9988" width="6.28571428571429" style="114" customWidth="1"/>
    <col min="9989" max="9989" width="17.2857142857143" style="114" customWidth="1"/>
    <col min="9990" max="9990" width="15.8571428571429" style="114" customWidth="1"/>
    <col min="9991" max="9991" width="13.2857142857143" style="114" customWidth="1"/>
    <col min="9992" max="9992" width="6.28571428571429" style="114" customWidth="1"/>
    <col min="9993" max="9993" width="8.28571428571429" style="114" customWidth="1"/>
    <col min="9994" max="9994" width="17" style="114" customWidth="1"/>
    <col min="9995" max="9995" width="16.5714285714286" style="114" customWidth="1"/>
    <col min="9996" max="9996" width="15.5714285714286" style="114" customWidth="1"/>
    <col min="9997" max="9997" width="17" style="114" customWidth="1"/>
    <col min="9998" max="9998" width="16.5714285714286" style="114" customWidth="1"/>
    <col min="9999" max="9999" width="15.5714285714286" style="114" customWidth="1"/>
    <col min="10000" max="10000" width="0" style="114" hidden="1" customWidth="1"/>
    <col min="10001" max="10004" width="8" style="114" customWidth="1"/>
    <col min="10005" max="10239" width="8.71428571428571" style="114"/>
    <col min="10240" max="10240" width="9.85714285714286" style="114" customWidth="1"/>
    <col min="10241" max="10241" width="16" style="114" customWidth="1"/>
    <col min="10242" max="10242" width="17.5714285714286" style="114" customWidth="1"/>
    <col min="10243" max="10243" width="16.2857142857143" style="114" customWidth="1"/>
    <col min="10244" max="10244" width="6.28571428571429" style="114" customWidth="1"/>
    <col min="10245" max="10245" width="17.2857142857143" style="114" customWidth="1"/>
    <col min="10246" max="10246" width="15.8571428571429" style="114" customWidth="1"/>
    <col min="10247" max="10247" width="13.2857142857143" style="114" customWidth="1"/>
    <col min="10248" max="10248" width="6.28571428571429" style="114" customWidth="1"/>
    <col min="10249" max="10249" width="8.28571428571429" style="114" customWidth="1"/>
    <col min="10250" max="10250" width="17" style="114" customWidth="1"/>
    <col min="10251" max="10251" width="16.5714285714286" style="114" customWidth="1"/>
    <col min="10252" max="10252" width="15.5714285714286" style="114" customWidth="1"/>
    <col min="10253" max="10253" width="17" style="114" customWidth="1"/>
    <col min="10254" max="10254" width="16.5714285714286" style="114" customWidth="1"/>
    <col min="10255" max="10255" width="15.5714285714286" style="114" customWidth="1"/>
    <col min="10256" max="10256" width="0" style="114" hidden="1" customWidth="1"/>
    <col min="10257" max="10260" width="8" style="114" customWidth="1"/>
    <col min="10261" max="10495" width="8.71428571428571" style="114"/>
    <col min="10496" max="10496" width="9.85714285714286" style="114" customWidth="1"/>
    <col min="10497" max="10497" width="16" style="114" customWidth="1"/>
    <col min="10498" max="10498" width="17.5714285714286" style="114" customWidth="1"/>
    <col min="10499" max="10499" width="16.2857142857143" style="114" customWidth="1"/>
    <col min="10500" max="10500" width="6.28571428571429" style="114" customWidth="1"/>
    <col min="10501" max="10501" width="17.2857142857143" style="114" customWidth="1"/>
    <col min="10502" max="10502" width="15.8571428571429" style="114" customWidth="1"/>
    <col min="10503" max="10503" width="13.2857142857143" style="114" customWidth="1"/>
    <col min="10504" max="10504" width="6.28571428571429" style="114" customWidth="1"/>
    <col min="10505" max="10505" width="8.28571428571429" style="114" customWidth="1"/>
    <col min="10506" max="10506" width="17" style="114" customWidth="1"/>
    <col min="10507" max="10507" width="16.5714285714286" style="114" customWidth="1"/>
    <col min="10508" max="10508" width="15.5714285714286" style="114" customWidth="1"/>
    <col min="10509" max="10509" width="17" style="114" customWidth="1"/>
    <col min="10510" max="10510" width="16.5714285714286" style="114" customWidth="1"/>
    <col min="10511" max="10511" width="15.5714285714286" style="114" customWidth="1"/>
    <col min="10512" max="10512" width="0" style="114" hidden="1" customWidth="1"/>
    <col min="10513" max="10516" width="8" style="114" customWidth="1"/>
    <col min="10517" max="10751" width="8.71428571428571" style="114"/>
    <col min="10752" max="10752" width="9.85714285714286" style="114" customWidth="1"/>
    <col min="10753" max="10753" width="16" style="114" customWidth="1"/>
    <col min="10754" max="10754" width="17.5714285714286" style="114" customWidth="1"/>
    <col min="10755" max="10755" width="16.2857142857143" style="114" customWidth="1"/>
    <col min="10756" max="10756" width="6.28571428571429" style="114" customWidth="1"/>
    <col min="10757" max="10757" width="17.2857142857143" style="114" customWidth="1"/>
    <col min="10758" max="10758" width="15.8571428571429" style="114" customWidth="1"/>
    <col min="10759" max="10759" width="13.2857142857143" style="114" customWidth="1"/>
    <col min="10760" max="10760" width="6.28571428571429" style="114" customWidth="1"/>
    <col min="10761" max="10761" width="8.28571428571429" style="114" customWidth="1"/>
    <col min="10762" max="10762" width="17" style="114" customWidth="1"/>
    <col min="10763" max="10763" width="16.5714285714286" style="114" customWidth="1"/>
    <col min="10764" max="10764" width="15.5714285714286" style="114" customWidth="1"/>
    <col min="10765" max="10765" width="17" style="114" customWidth="1"/>
    <col min="10766" max="10766" width="16.5714285714286" style="114" customWidth="1"/>
    <col min="10767" max="10767" width="15.5714285714286" style="114" customWidth="1"/>
    <col min="10768" max="10768" width="0" style="114" hidden="1" customWidth="1"/>
    <col min="10769" max="10772" width="8" style="114" customWidth="1"/>
    <col min="10773" max="11007" width="8.71428571428571" style="114"/>
    <col min="11008" max="11008" width="9.85714285714286" style="114" customWidth="1"/>
    <col min="11009" max="11009" width="16" style="114" customWidth="1"/>
    <col min="11010" max="11010" width="17.5714285714286" style="114" customWidth="1"/>
    <col min="11011" max="11011" width="16.2857142857143" style="114" customWidth="1"/>
    <col min="11012" max="11012" width="6.28571428571429" style="114" customWidth="1"/>
    <col min="11013" max="11013" width="17.2857142857143" style="114" customWidth="1"/>
    <col min="11014" max="11014" width="15.8571428571429" style="114" customWidth="1"/>
    <col min="11015" max="11015" width="13.2857142857143" style="114" customWidth="1"/>
    <col min="11016" max="11016" width="6.28571428571429" style="114" customWidth="1"/>
    <col min="11017" max="11017" width="8.28571428571429" style="114" customWidth="1"/>
    <col min="11018" max="11018" width="17" style="114" customWidth="1"/>
    <col min="11019" max="11019" width="16.5714285714286" style="114" customWidth="1"/>
    <col min="11020" max="11020" width="15.5714285714286" style="114" customWidth="1"/>
    <col min="11021" max="11021" width="17" style="114" customWidth="1"/>
    <col min="11022" max="11022" width="16.5714285714286" style="114" customWidth="1"/>
    <col min="11023" max="11023" width="15.5714285714286" style="114" customWidth="1"/>
    <col min="11024" max="11024" width="0" style="114" hidden="1" customWidth="1"/>
    <col min="11025" max="11028" width="8" style="114" customWidth="1"/>
    <col min="11029" max="11263" width="8.71428571428571" style="114"/>
    <col min="11264" max="11264" width="9.85714285714286" style="114" customWidth="1"/>
    <col min="11265" max="11265" width="16" style="114" customWidth="1"/>
    <col min="11266" max="11266" width="17.5714285714286" style="114" customWidth="1"/>
    <col min="11267" max="11267" width="16.2857142857143" style="114" customWidth="1"/>
    <col min="11268" max="11268" width="6.28571428571429" style="114" customWidth="1"/>
    <col min="11269" max="11269" width="17.2857142857143" style="114" customWidth="1"/>
    <col min="11270" max="11270" width="15.8571428571429" style="114" customWidth="1"/>
    <col min="11271" max="11271" width="13.2857142857143" style="114" customWidth="1"/>
    <col min="11272" max="11272" width="6.28571428571429" style="114" customWidth="1"/>
    <col min="11273" max="11273" width="8.28571428571429" style="114" customWidth="1"/>
    <col min="11274" max="11274" width="17" style="114" customWidth="1"/>
    <col min="11275" max="11275" width="16.5714285714286" style="114" customWidth="1"/>
    <col min="11276" max="11276" width="15.5714285714286" style="114" customWidth="1"/>
    <col min="11277" max="11277" width="17" style="114" customWidth="1"/>
    <col min="11278" max="11278" width="16.5714285714286" style="114" customWidth="1"/>
    <col min="11279" max="11279" width="15.5714285714286" style="114" customWidth="1"/>
    <col min="11280" max="11280" width="0" style="114" hidden="1" customWidth="1"/>
    <col min="11281" max="11284" width="8" style="114" customWidth="1"/>
    <col min="11285" max="11519" width="8.71428571428571" style="114"/>
    <col min="11520" max="11520" width="9.85714285714286" style="114" customWidth="1"/>
    <col min="11521" max="11521" width="16" style="114" customWidth="1"/>
    <col min="11522" max="11522" width="17.5714285714286" style="114" customWidth="1"/>
    <col min="11523" max="11523" width="16.2857142857143" style="114" customWidth="1"/>
    <col min="11524" max="11524" width="6.28571428571429" style="114" customWidth="1"/>
    <col min="11525" max="11525" width="17.2857142857143" style="114" customWidth="1"/>
    <col min="11526" max="11526" width="15.8571428571429" style="114" customWidth="1"/>
    <col min="11527" max="11527" width="13.2857142857143" style="114" customWidth="1"/>
    <col min="11528" max="11528" width="6.28571428571429" style="114" customWidth="1"/>
    <col min="11529" max="11529" width="8.28571428571429" style="114" customWidth="1"/>
    <col min="11530" max="11530" width="17" style="114" customWidth="1"/>
    <col min="11531" max="11531" width="16.5714285714286" style="114" customWidth="1"/>
    <col min="11532" max="11532" width="15.5714285714286" style="114" customWidth="1"/>
    <col min="11533" max="11533" width="17" style="114" customWidth="1"/>
    <col min="11534" max="11534" width="16.5714285714286" style="114" customWidth="1"/>
    <col min="11535" max="11535" width="15.5714285714286" style="114" customWidth="1"/>
    <col min="11536" max="11536" width="0" style="114" hidden="1" customWidth="1"/>
    <col min="11537" max="11540" width="8" style="114" customWidth="1"/>
    <col min="11541" max="11775" width="8.71428571428571" style="114"/>
    <col min="11776" max="11776" width="9.85714285714286" style="114" customWidth="1"/>
    <col min="11777" max="11777" width="16" style="114" customWidth="1"/>
    <col min="11778" max="11778" width="17.5714285714286" style="114" customWidth="1"/>
    <col min="11779" max="11779" width="16.2857142857143" style="114" customWidth="1"/>
    <col min="11780" max="11780" width="6.28571428571429" style="114" customWidth="1"/>
    <col min="11781" max="11781" width="17.2857142857143" style="114" customWidth="1"/>
    <col min="11782" max="11782" width="15.8571428571429" style="114" customWidth="1"/>
    <col min="11783" max="11783" width="13.2857142857143" style="114" customWidth="1"/>
    <col min="11784" max="11784" width="6.28571428571429" style="114" customWidth="1"/>
    <col min="11785" max="11785" width="8.28571428571429" style="114" customWidth="1"/>
    <col min="11786" max="11786" width="17" style="114" customWidth="1"/>
    <col min="11787" max="11787" width="16.5714285714286" style="114" customWidth="1"/>
    <col min="11788" max="11788" width="15.5714285714286" style="114" customWidth="1"/>
    <col min="11789" max="11789" width="17" style="114" customWidth="1"/>
    <col min="11790" max="11790" width="16.5714285714286" style="114" customWidth="1"/>
    <col min="11791" max="11791" width="15.5714285714286" style="114" customWidth="1"/>
    <col min="11792" max="11792" width="0" style="114" hidden="1" customWidth="1"/>
    <col min="11793" max="11796" width="8" style="114" customWidth="1"/>
    <col min="11797" max="12031" width="8.71428571428571" style="114"/>
    <col min="12032" max="12032" width="9.85714285714286" style="114" customWidth="1"/>
    <col min="12033" max="12033" width="16" style="114" customWidth="1"/>
    <col min="12034" max="12034" width="17.5714285714286" style="114" customWidth="1"/>
    <col min="12035" max="12035" width="16.2857142857143" style="114" customWidth="1"/>
    <col min="12036" max="12036" width="6.28571428571429" style="114" customWidth="1"/>
    <col min="12037" max="12037" width="17.2857142857143" style="114" customWidth="1"/>
    <col min="12038" max="12038" width="15.8571428571429" style="114" customWidth="1"/>
    <col min="12039" max="12039" width="13.2857142857143" style="114" customWidth="1"/>
    <col min="12040" max="12040" width="6.28571428571429" style="114" customWidth="1"/>
    <col min="12041" max="12041" width="8.28571428571429" style="114" customWidth="1"/>
    <col min="12042" max="12042" width="17" style="114" customWidth="1"/>
    <col min="12043" max="12043" width="16.5714285714286" style="114" customWidth="1"/>
    <col min="12044" max="12044" width="15.5714285714286" style="114" customWidth="1"/>
    <col min="12045" max="12045" width="17" style="114" customWidth="1"/>
    <col min="12046" max="12046" width="16.5714285714286" style="114" customWidth="1"/>
    <col min="12047" max="12047" width="15.5714285714286" style="114" customWidth="1"/>
    <col min="12048" max="12048" width="0" style="114" hidden="1" customWidth="1"/>
    <col min="12049" max="12052" width="8" style="114" customWidth="1"/>
    <col min="12053" max="12287" width="8.71428571428571" style="114"/>
    <col min="12288" max="12288" width="9.85714285714286" style="114" customWidth="1"/>
    <col min="12289" max="12289" width="16" style="114" customWidth="1"/>
    <col min="12290" max="12290" width="17.5714285714286" style="114" customWidth="1"/>
    <col min="12291" max="12291" width="16.2857142857143" style="114" customWidth="1"/>
    <col min="12292" max="12292" width="6.28571428571429" style="114" customWidth="1"/>
    <col min="12293" max="12293" width="17.2857142857143" style="114" customWidth="1"/>
    <col min="12294" max="12294" width="15.8571428571429" style="114" customWidth="1"/>
    <col min="12295" max="12295" width="13.2857142857143" style="114" customWidth="1"/>
    <col min="12296" max="12296" width="6.28571428571429" style="114" customWidth="1"/>
    <col min="12297" max="12297" width="8.28571428571429" style="114" customWidth="1"/>
    <col min="12298" max="12298" width="17" style="114" customWidth="1"/>
    <col min="12299" max="12299" width="16.5714285714286" style="114" customWidth="1"/>
    <col min="12300" max="12300" width="15.5714285714286" style="114" customWidth="1"/>
    <col min="12301" max="12301" width="17" style="114" customWidth="1"/>
    <col min="12302" max="12302" width="16.5714285714286" style="114" customWidth="1"/>
    <col min="12303" max="12303" width="15.5714285714286" style="114" customWidth="1"/>
    <col min="12304" max="12304" width="0" style="114" hidden="1" customWidth="1"/>
    <col min="12305" max="12308" width="8" style="114" customWidth="1"/>
    <col min="12309" max="12543" width="8.71428571428571" style="114"/>
    <col min="12544" max="12544" width="9.85714285714286" style="114" customWidth="1"/>
    <col min="12545" max="12545" width="16" style="114" customWidth="1"/>
    <col min="12546" max="12546" width="17.5714285714286" style="114" customWidth="1"/>
    <col min="12547" max="12547" width="16.2857142857143" style="114" customWidth="1"/>
    <col min="12548" max="12548" width="6.28571428571429" style="114" customWidth="1"/>
    <col min="12549" max="12549" width="17.2857142857143" style="114" customWidth="1"/>
    <col min="12550" max="12550" width="15.8571428571429" style="114" customWidth="1"/>
    <col min="12551" max="12551" width="13.2857142857143" style="114" customWidth="1"/>
    <col min="12552" max="12552" width="6.28571428571429" style="114" customWidth="1"/>
    <col min="12553" max="12553" width="8.28571428571429" style="114" customWidth="1"/>
    <col min="12554" max="12554" width="17" style="114" customWidth="1"/>
    <col min="12555" max="12555" width="16.5714285714286" style="114" customWidth="1"/>
    <col min="12556" max="12556" width="15.5714285714286" style="114" customWidth="1"/>
    <col min="12557" max="12557" width="17" style="114" customWidth="1"/>
    <col min="12558" max="12558" width="16.5714285714286" style="114" customWidth="1"/>
    <col min="12559" max="12559" width="15.5714285714286" style="114" customWidth="1"/>
    <col min="12560" max="12560" width="0" style="114" hidden="1" customWidth="1"/>
    <col min="12561" max="12564" width="8" style="114" customWidth="1"/>
    <col min="12565" max="12799" width="8.71428571428571" style="114"/>
    <col min="12800" max="12800" width="9.85714285714286" style="114" customWidth="1"/>
    <col min="12801" max="12801" width="16" style="114" customWidth="1"/>
    <col min="12802" max="12802" width="17.5714285714286" style="114" customWidth="1"/>
    <col min="12803" max="12803" width="16.2857142857143" style="114" customWidth="1"/>
    <col min="12804" max="12804" width="6.28571428571429" style="114" customWidth="1"/>
    <col min="12805" max="12805" width="17.2857142857143" style="114" customWidth="1"/>
    <col min="12806" max="12806" width="15.8571428571429" style="114" customWidth="1"/>
    <col min="12807" max="12807" width="13.2857142857143" style="114" customWidth="1"/>
    <col min="12808" max="12808" width="6.28571428571429" style="114" customWidth="1"/>
    <col min="12809" max="12809" width="8.28571428571429" style="114" customWidth="1"/>
    <col min="12810" max="12810" width="17" style="114" customWidth="1"/>
    <col min="12811" max="12811" width="16.5714285714286" style="114" customWidth="1"/>
    <col min="12812" max="12812" width="15.5714285714286" style="114" customWidth="1"/>
    <col min="12813" max="12813" width="17" style="114" customWidth="1"/>
    <col min="12814" max="12814" width="16.5714285714286" style="114" customWidth="1"/>
    <col min="12815" max="12815" width="15.5714285714286" style="114" customWidth="1"/>
    <col min="12816" max="12816" width="0" style="114" hidden="1" customWidth="1"/>
    <col min="12817" max="12820" width="8" style="114" customWidth="1"/>
    <col min="12821" max="13055" width="8.71428571428571" style="114"/>
    <col min="13056" max="13056" width="9.85714285714286" style="114" customWidth="1"/>
    <col min="13057" max="13057" width="16" style="114" customWidth="1"/>
    <col min="13058" max="13058" width="17.5714285714286" style="114" customWidth="1"/>
    <col min="13059" max="13059" width="16.2857142857143" style="114" customWidth="1"/>
    <col min="13060" max="13060" width="6.28571428571429" style="114" customWidth="1"/>
    <col min="13061" max="13061" width="17.2857142857143" style="114" customWidth="1"/>
    <col min="13062" max="13062" width="15.8571428571429" style="114" customWidth="1"/>
    <col min="13063" max="13063" width="13.2857142857143" style="114" customWidth="1"/>
    <col min="13064" max="13064" width="6.28571428571429" style="114" customWidth="1"/>
    <col min="13065" max="13065" width="8.28571428571429" style="114" customWidth="1"/>
    <col min="13066" max="13066" width="17" style="114" customWidth="1"/>
    <col min="13067" max="13067" width="16.5714285714286" style="114" customWidth="1"/>
    <col min="13068" max="13068" width="15.5714285714286" style="114" customWidth="1"/>
    <col min="13069" max="13069" width="17" style="114" customWidth="1"/>
    <col min="13070" max="13070" width="16.5714285714286" style="114" customWidth="1"/>
    <col min="13071" max="13071" width="15.5714285714286" style="114" customWidth="1"/>
    <col min="13072" max="13072" width="0" style="114" hidden="1" customWidth="1"/>
    <col min="13073" max="13076" width="8" style="114" customWidth="1"/>
    <col min="13077" max="13311" width="8.71428571428571" style="114"/>
    <col min="13312" max="13312" width="9.85714285714286" style="114" customWidth="1"/>
    <col min="13313" max="13313" width="16" style="114" customWidth="1"/>
    <col min="13314" max="13314" width="17.5714285714286" style="114" customWidth="1"/>
    <col min="13315" max="13315" width="16.2857142857143" style="114" customWidth="1"/>
    <col min="13316" max="13316" width="6.28571428571429" style="114" customWidth="1"/>
    <col min="13317" max="13317" width="17.2857142857143" style="114" customWidth="1"/>
    <col min="13318" max="13318" width="15.8571428571429" style="114" customWidth="1"/>
    <col min="13319" max="13319" width="13.2857142857143" style="114" customWidth="1"/>
    <col min="13320" max="13320" width="6.28571428571429" style="114" customWidth="1"/>
    <col min="13321" max="13321" width="8.28571428571429" style="114" customWidth="1"/>
    <col min="13322" max="13322" width="17" style="114" customWidth="1"/>
    <col min="13323" max="13323" width="16.5714285714286" style="114" customWidth="1"/>
    <col min="13324" max="13324" width="15.5714285714286" style="114" customWidth="1"/>
    <col min="13325" max="13325" width="17" style="114" customWidth="1"/>
    <col min="13326" max="13326" width="16.5714285714286" style="114" customWidth="1"/>
    <col min="13327" max="13327" width="15.5714285714286" style="114" customWidth="1"/>
    <col min="13328" max="13328" width="0" style="114" hidden="1" customWidth="1"/>
    <col min="13329" max="13332" width="8" style="114" customWidth="1"/>
    <col min="13333" max="13567" width="8.71428571428571" style="114"/>
    <col min="13568" max="13568" width="9.85714285714286" style="114" customWidth="1"/>
    <col min="13569" max="13569" width="16" style="114" customWidth="1"/>
    <col min="13570" max="13570" width="17.5714285714286" style="114" customWidth="1"/>
    <col min="13571" max="13571" width="16.2857142857143" style="114" customWidth="1"/>
    <col min="13572" max="13572" width="6.28571428571429" style="114" customWidth="1"/>
    <col min="13573" max="13573" width="17.2857142857143" style="114" customWidth="1"/>
    <col min="13574" max="13574" width="15.8571428571429" style="114" customWidth="1"/>
    <col min="13575" max="13575" width="13.2857142857143" style="114" customWidth="1"/>
    <col min="13576" max="13576" width="6.28571428571429" style="114" customWidth="1"/>
    <col min="13577" max="13577" width="8.28571428571429" style="114" customWidth="1"/>
    <col min="13578" max="13578" width="17" style="114" customWidth="1"/>
    <col min="13579" max="13579" width="16.5714285714286" style="114" customWidth="1"/>
    <col min="13580" max="13580" width="15.5714285714286" style="114" customWidth="1"/>
    <col min="13581" max="13581" width="17" style="114" customWidth="1"/>
    <col min="13582" max="13582" width="16.5714285714286" style="114" customWidth="1"/>
    <col min="13583" max="13583" width="15.5714285714286" style="114" customWidth="1"/>
    <col min="13584" max="13584" width="0" style="114" hidden="1" customWidth="1"/>
    <col min="13585" max="13588" width="8" style="114" customWidth="1"/>
    <col min="13589" max="13823" width="8.71428571428571" style="114"/>
    <col min="13824" max="13824" width="9.85714285714286" style="114" customWidth="1"/>
    <col min="13825" max="13825" width="16" style="114" customWidth="1"/>
    <col min="13826" max="13826" width="17.5714285714286" style="114" customWidth="1"/>
    <col min="13827" max="13827" width="16.2857142857143" style="114" customWidth="1"/>
    <col min="13828" max="13828" width="6.28571428571429" style="114" customWidth="1"/>
    <col min="13829" max="13829" width="17.2857142857143" style="114" customWidth="1"/>
    <col min="13830" max="13830" width="15.8571428571429" style="114" customWidth="1"/>
    <col min="13831" max="13831" width="13.2857142857143" style="114" customWidth="1"/>
    <col min="13832" max="13832" width="6.28571428571429" style="114" customWidth="1"/>
    <col min="13833" max="13833" width="8.28571428571429" style="114" customWidth="1"/>
    <col min="13834" max="13834" width="17" style="114" customWidth="1"/>
    <col min="13835" max="13835" width="16.5714285714286" style="114" customWidth="1"/>
    <col min="13836" max="13836" width="15.5714285714286" style="114" customWidth="1"/>
    <col min="13837" max="13837" width="17" style="114" customWidth="1"/>
    <col min="13838" max="13838" width="16.5714285714286" style="114" customWidth="1"/>
    <col min="13839" max="13839" width="15.5714285714286" style="114" customWidth="1"/>
    <col min="13840" max="13840" width="0" style="114" hidden="1" customWidth="1"/>
    <col min="13841" max="13844" width="8" style="114" customWidth="1"/>
    <col min="13845" max="14079" width="8.71428571428571" style="114"/>
    <col min="14080" max="14080" width="9.85714285714286" style="114" customWidth="1"/>
    <col min="14081" max="14081" width="16" style="114" customWidth="1"/>
    <col min="14082" max="14082" width="17.5714285714286" style="114" customWidth="1"/>
    <col min="14083" max="14083" width="16.2857142857143" style="114" customWidth="1"/>
    <col min="14084" max="14084" width="6.28571428571429" style="114" customWidth="1"/>
    <col min="14085" max="14085" width="17.2857142857143" style="114" customWidth="1"/>
    <col min="14086" max="14086" width="15.8571428571429" style="114" customWidth="1"/>
    <col min="14087" max="14087" width="13.2857142857143" style="114" customWidth="1"/>
    <col min="14088" max="14088" width="6.28571428571429" style="114" customWidth="1"/>
    <col min="14089" max="14089" width="8.28571428571429" style="114" customWidth="1"/>
    <col min="14090" max="14090" width="17" style="114" customWidth="1"/>
    <col min="14091" max="14091" width="16.5714285714286" style="114" customWidth="1"/>
    <col min="14092" max="14092" width="15.5714285714286" style="114" customWidth="1"/>
    <col min="14093" max="14093" width="17" style="114" customWidth="1"/>
    <col min="14094" max="14094" width="16.5714285714286" style="114" customWidth="1"/>
    <col min="14095" max="14095" width="15.5714285714286" style="114" customWidth="1"/>
    <col min="14096" max="14096" width="0" style="114" hidden="1" customWidth="1"/>
    <col min="14097" max="14100" width="8" style="114" customWidth="1"/>
    <col min="14101" max="14335" width="8.71428571428571" style="114"/>
    <col min="14336" max="14336" width="9.85714285714286" style="114" customWidth="1"/>
    <col min="14337" max="14337" width="16" style="114" customWidth="1"/>
    <col min="14338" max="14338" width="17.5714285714286" style="114" customWidth="1"/>
    <col min="14339" max="14339" width="16.2857142857143" style="114" customWidth="1"/>
    <col min="14340" max="14340" width="6.28571428571429" style="114" customWidth="1"/>
    <col min="14341" max="14341" width="17.2857142857143" style="114" customWidth="1"/>
    <col min="14342" max="14342" width="15.8571428571429" style="114" customWidth="1"/>
    <col min="14343" max="14343" width="13.2857142857143" style="114" customWidth="1"/>
    <col min="14344" max="14344" width="6.28571428571429" style="114" customWidth="1"/>
    <col min="14345" max="14345" width="8.28571428571429" style="114" customWidth="1"/>
    <col min="14346" max="14346" width="17" style="114" customWidth="1"/>
    <col min="14347" max="14347" width="16.5714285714286" style="114" customWidth="1"/>
    <col min="14348" max="14348" width="15.5714285714286" style="114" customWidth="1"/>
    <col min="14349" max="14349" width="17" style="114" customWidth="1"/>
    <col min="14350" max="14350" width="16.5714285714286" style="114" customWidth="1"/>
    <col min="14351" max="14351" width="15.5714285714286" style="114" customWidth="1"/>
    <col min="14352" max="14352" width="0" style="114" hidden="1" customWidth="1"/>
    <col min="14353" max="14356" width="8" style="114" customWidth="1"/>
    <col min="14357" max="14591" width="8.71428571428571" style="114"/>
    <col min="14592" max="14592" width="9.85714285714286" style="114" customWidth="1"/>
    <col min="14593" max="14593" width="16" style="114" customWidth="1"/>
    <col min="14594" max="14594" width="17.5714285714286" style="114" customWidth="1"/>
    <col min="14595" max="14595" width="16.2857142857143" style="114" customWidth="1"/>
    <col min="14596" max="14596" width="6.28571428571429" style="114" customWidth="1"/>
    <col min="14597" max="14597" width="17.2857142857143" style="114" customWidth="1"/>
    <col min="14598" max="14598" width="15.8571428571429" style="114" customWidth="1"/>
    <col min="14599" max="14599" width="13.2857142857143" style="114" customWidth="1"/>
    <col min="14600" max="14600" width="6.28571428571429" style="114" customWidth="1"/>
    <col min="14601" max="14601" width="8.28571428571429" style="114" customWidth="1"/>
    <col min="14602" max="14602" width="17" style="114" customWidth="1"/>
    <col min="14603" max="14603" width="16.5714285714286" style="114" customWidth="1"/>
    <col min="14604" max="14604" width="15.5714285714286" style="114" customWidth="1"/>
    <col min="14605" max="14605" width="17" style="114" customWidth="1"/>
    <col min="14606" max="14606" width="16.5714285714286" style="114" customWidth="1"/>
    <col min="14607" max="14607" width="15.5714285714286" style="114" customWidth="1"/>
    <col min="14608" max="14608" width="0" style="114" hidden="1" customWidth="1"/>
    <col min="14609" max="14612" width="8" style="114" customWidth="1"/>
    <col min="14613" max="14847" width="8.71428571428571" style="114"/>
    <col min="14848" max="14848" width="9.85714285714286" style="114" customWidth="1"/>
    <col min="14849" max="14849" width="16" style="114" customWidth="1"/>
    <col min="14850" max="14850" width="17.5714285714286" style="114" customWidth="1"/>
    <col min="14851" max="14851" width="16.2857142857143" style="114" customWidth="1"/>
    <col min="14852" max="14852" width="6.28571428571429" style="114" customWidth="1"/>
    <col min="14853" max="14853" width="17.2857142857143" style="114" customWidth="1"/>
    <col min="14854" max="14854" width="15.8571428571429" style="114" customWidth="1"/>
    <col min="14855" max="14855" width="13.2857142857143" style="114" customWidth="1"/>
    <col min="14856" max="14856" width="6.28571428571429" style="114" customWidth="1"/>
    <col min="14857" max="14857" width="8.28571428571429" style="114" customWidth="1"/>
    <col min="14858" max="14858" width="17" style="114" customWidth="1"/>
    <col min="14859" max="14859" width="16.5714285714286" style="114" customWidth="1"/>
    <col min="14860" max="14860" width="15.5714285714286" style="114" customWidth="1"/>
    <col min="14861" max="14861" width="17" style="114" customWidth="1"/>
    <col min="14862" max="14862" width="16.5714285714286" style="114" customWidth="1"/>
    <col min="14863" max="14863" width="15.5714285714286" style="114" customWidth="1"/>
    <col min="14864" max="14864" width="0" style="114" hidden="1" customWidth="1"/>
    <col min="14865" max="14868" width="8" style="114" customWidth="1"/>
    <col min="14869" max="15103" width="8.71428571428571" style="114"/>
    <col min="15104" max="15104" width="9.85714285714286" style="114" customWidth="1"/>
    <col min="15105" max="15105" width="16" style="114" customWidth="1"/>
    <col min="15106" max="15106" width="17.5714285714286" style="114" customWidth="1"/>
    <col min="15107" max="15107" width="16.2857142857143" style="114" customWidth="1"/>
    <col min="15108" max="15108" width="6.28571428571429" style="114" customWidth="1"/>
    <col min="15109" max="15109" width="17.2857142857143" style="114" customWidth="1"/>
    <col min="15110" max="15110" width="15.8571428571429" style="114" customWidth="1"/>
    <col min="15111" max="15111" width="13.2857142857143" style="114" customWidth="1"/>
    <col min="15112" max="15112" width="6.28571428571429" style="114" customWidth="1"/>
    <col min="15113" max="15113" width="8.28571428571429" style="114" customWidth="1"/>
    <col min="15114" max="15114" width="17" style="114" customWidth="1"/>
    <col min="15115" max="15115" width="16.5714285714286" style="114" customWidth="1"/>
    <col min="15116" max="15116" width="15.5714285714286" style="114" customWidth="1"/>
    <col min="15117" max="15117" width="17" style="114" customWidth="1"/>
    <col min="15118" max="15118" width="16.5714285714286" style="114" customWidth="1"/>
    <col min="15119" max="15119" width="15.5714285714286" style="114" customWidth="1"/>
    <col min="15120" max="15120" width="0" style="114" hidden="1" customWidth="1"/>
    <col min="15121" max="15124" width="8" style="114" customWidth="1"/>
    <col min="15125" max="15359" width="8.71428571428571" style="114"/>
    <col min="15360" max="15360" width="9.85714285714286" style="114" customWidth="1"/>
    <col min="15361" max="15361" width="16" style="114" customWidth="1"/>
    <col min="15362" max="15362" width="17.5714285714286" style="114" customWidth="1"/>
    <col min="15363" max="15363" width="16.2857142857143" style="114" customWidth="1"/>
    <col min="15364" max="15364" width="6.28571428571429" style="114" customWidth="1"/>
    <col min="15365" max="15365" width="17.2857142857143" style="114" customWidth="1"/>
    <col min="15366" max="15366" width="15.8571428571429" style="114" customWidth="1"/>
    <col min="15367" max="15367" width="13.2857142857143" style="114" customWidth="1"/>
    <col min="15368" max="15368" width="6.28571428571429" style="114" customWidth="1"/>
    <col min="15369" max="15369" width="8.28571428571429" style="114" customWidth="1"/>
    <col min="15370" max="15370" width="17" style="114" customWidth="1"/>
    <col min="15371" max="15371" width="16.5714285714286" style="114" customWidth="1"/>
    <col min="15372" max="15372" width="15.5714285714286" style="114" customWidth="1"/>
    <col min="15373" max="15373" width="17" style="114" customWidth="1"/>
    <col min="15374" max="15374" width="16.5714285714286" style="114" customWidth="1"/>
    <col min="15375" max="15375" width="15.5714285714286" style="114" customWidth="1"/>
    <col min="15376" max="15376" width="0" style="114" hidden="1" customWidth="1"/>
    <col min="15377" max="15380" width="8" style="114" customWidth="1"/>
    <col min="15381" max="15615" width="8.71428571428571" style="114"/>
    <col min="15616" max="15616" width="9.85714285714286" style="114" customWidth="1"/>
    <col min="15617" max="15617" width="16" style="114" customWidth="1"/>
    <col min="15618" max="15618" width="17.5714285714286" style="114" customWidth="1"/>
    <col min="15619" max="15619" width="16.2857142857143" style="114" customWidth="1"/>
    <col min="15620" max="15620" width="6.28571428571429" style="114" customWidth="1"/>
    <col min="15621" max="15621" width="17.2857142857143" style="114" customWidth="1"/>
    <col min="15622" max="15622" width="15.8571428571429" style="114" customWidth="1"/>
    <col min="15623" max="15623" width="13.2857142857143" style="114" customWidth="1"/>
    <col min="15624" max="15624" width="6.28571428571429" style="114" customWidth="1"/>
    <col min="15625" max="15625" width="8.28571428571429" style="114" customWidth="1"/>
    <col min="15626" max="15626" width="17" style="114" customWidth="1"/>
    <col min="15627" max="15627" width="16.5714285714286" style="114" customWidth="1"/>
    <col min="15628" max="15628" width="15.5714285714286" style="114" customWidth="1"/>
    <col min="15629" max="15629" width="17" style="114" customWidth="1"/>
    <col min="15630" max="15630" width="16.5714285714286" style="114" customWidth="1"/>
    <col min="15631" max="15631" width="15.5714285714286" style="114" customWidth="1"/>
    <col min="15632" max="15632" width="0" style="114" hidden="1" customWidth="1"/>
    <col min="15633" max="15636" width="8" style="114" customWidth="1"/>
    <col min="15637" max="15871" width="8.71428571428571" style="114"/>
    <col min="15872" max="15872" width="9.85714285714286" style="114" customWidth="1"/>
    <col min="15873" max="15873" width="16" style="114" customWidth="1"/>
    <col min="15874" max="15874" width="17.5714285714286" style="114" customWidth="1"/>
    <col min="15875" max="15875" width="16.2857142857143" style="114" customWidth="1"/>
    <col min="15876" max="15876" width="6.28571428571429" style="114" customWidth="1"/>
    <col min="15877" max="15877" width="17.2857142857143" style="114" customWidth="1"/>
    <col min="15878" max="15878" width="15.8571428571429" style="114" customWidth="1"/>
    <col min="15879" max="15879" width="13.2857142857143" style="114" customWidth="1"/>
    <col min="15880" max="15880" width="6.28571428571429" style="114" customWidth="1"/>
    <col min="15881" max="15881" width="8.28571428571429" style="114" customWidth="1"/>
    <col min="15882" max="15882" width="17" style="114" customWidth="1"/>
    <col min="15883" max="15883" width="16.5714285714286" style="114" customWidth="1"/>
    <col min="15884" max="15884" width="15.5714285714286" style="114" customWidth="1"/>
    <col min="15885" max="15885" width="17" style="114" customWidth="1"/>
    <col min="15886" max="15886" width="16.5714285714286" style="114" customWidth="1"/>
    <col min="15887" max="15887" width="15.5714285714286" style="114" customWidth="1"/>
    <col min="15888" max="15888" width="0" style="114" hidden="1" customWidth="1"/>
    <col min="15889" max="15892" width="8" style="114" customWidth="1"/>
    <col min="15893" max="16127" width="8.71428571428571" style="114"/>
    <col min="16128" max="16128" width="9.85714285714286" style="114" customWidth="1"/>
    <col min="16129" max="16129" width="16" style="114" customWidth="1"/>
    <col min="16130" max="16130" width="17.5714285714286" style="114" customWidth="1"/>
    <col min="16131" max="16131" width="16.2857142857143" style="114" customWidth="1"/>
    <col min="16132" max="16132" width="6.28571428571429" style="114" customWidth="1"/>
    <col min="16133" max="16133" width="17.2857142857143" style="114" customWidth="1"/>
    <col min="16134" max="16134" width="15.8571428571429" style="114" customWidth="1"/>
    <col min="16135" max="16135" width="13.2857142857143" style="114" customWidth="1"/>
    <col min="16136" max="16136" width="6.28571428571429" style="114" customWidth="1"/>
    <col min="16137" max="16137" width="8.28571428571429" style="114" customWidth="1"/>
    <col min="16138" max="16138" width="17" style="114" customWidth="1"/>
    <col min="16139" max="16139" width="16.5714285714286" style="114" customWidth="1"/>
    <col min="16140" max="16140" width="15.5714285714286" style="114" customWidth="1"/>
    <col min="16141" max="16141" width="17" style="114" customWidth="1"/>
    <col min="16142" max="16142" width="16.5714285714286" style="114" customWidth="1"/>
    <col min="16143" max="16143" width="15.5714285714286" style="114" customWidth="1"/>
    <col min="16144" max="16144" width="0" style="114" hidden="1" customWidth="1"/>
    <col min="16145" max="16148" width="8" style="114" customWidth="1"/>
    <col min="16149" max="16384" width="8.71428571428571" style="114"/>
  </cols>
  <sheetData>
    <row r="1" spans="1:18" ht="16.5" customHeight="1">
      <c r="A1" s="111" t="s">
        <v>134</v>
      </c>
      <c r="B1" s="112"/>
      <c r="C1" s="112"/>
      <c r="D1" s="112"/>
      <c r="E1" s="112"/>
      <c r="F1" s="113"/>
      <c r="K1" s="115"/>
      <c r="R1" s="114"/>
    </row>
    <row r="2" spans="1:18" ht="27" customHeight="1">
      <c r="A2" s="111"/>
      <c r="B2" s="112"/>
      <c r="C2" s="112"/>
      <c r="D2" s="112"/>
      <c r="E2" s="112"/>
      <c r="F2" s="113"/>
      <c r="K2" s="115"/>
      <c r="R2" s="114"/>
    </row>
    <row r="3" spans="1:18" ht="21.75" customHeight="1">
      <c r="A3" s="547" t="s">
        <v>5</v>
      </c>
      <c r="B3" s="547"/>
      <c r="C3" s="547"/>
      <c r="D3" s="547"/>
      <c r="E3" s="547"/>
      <c r="F3" s="547"/>
      <c r="G3" s="115"/>
      <c r="H3" s="115"/>
      <c r="I3" s="115"/>
      <c r="J3" s="118" t="s">
        <v>23</v>
      </c>
      <c r="K3" s="119"/>
      <c r="L3" s="120"/>
      <c r="R3" s="114"/>
    </row>
    <row r="4" spans="1:18" ht="24" customHeight="1">
      <c r="A4" s="547" t="s">
        <v>143</v>
      </c>
      <c r="B4" s="547"/>
      <c r="C4" s="547"/>
      <c r="D4" s="547"/>
      <c r="E4" s="547"/>
      <c r="F4" s="547"/>
      <c r="G4" s="115"/>
      <c r="H4" s="115"/>
      <c r="I4" s="115"/>
      <c r="J4" s="115"/>
      <c r="L4" s="121"/>
      <c r="R4" s="114"/>
    </row>
    <row r="5" spans="1:18" ht="20.25" customHeight="1">
      <c r="A5" s="550" t="s">
        <v>157</v>
      </c>
      <c r="B5" s="550"/>
      <c r="C5" s="550"/>
      <c r="D5" s="550"/>
      <c r="E5" s="550"/>
      <c r="F5" s="550"/>
      <c r="G5" s="122"/>
      <c r="H5" s="115"/>
      <c r="I5" s="114" t="s">
        <v>86</v>
      </c>
      <c r="J5" s="123"/>
      <c r="L5" s="121"/>
      <c r="R5" s="114"/>
    </row>
    <row r="6" spans="1:20" ht="30.75" customHeight="1">
      <c r="A6" s="124"/>
      <c r="C6" s="549"/>
      <c r="D6" s="549"/>
      <c r="E6" s="478"/>
      <c r="F6" s="126"/>
      <c r="G6" s="126" t="e">
        <f>VLOOKUP(F12,#REF!,2,0)</f>
        <v>#REF!</v>
      </c>
      <c r="I6" s="127">
        <v>1</v>
      </c>
      <c r="J6" s="128" t="s">
        <v>117</v>
      </c>
      <c r="Q6" s="129"/>
      <c r="R6" s="129"/>
      <c r="S6" s="129"/>
      <c r="T6" s="129"/>
    </row>
    <row r="7" spans="1:22" ht="13.9">
      <c r="A7" s="124"/>
      <c r="B7" s="130"/>
      <c r="C7" s="549"/>
      <c r="D7" s="549"/>
      <c r="E7" s="479"/>
      <c r="F7" s="478"/>
      <c r="G7" s="543"/>
      <c r="H7" s="543"/>
      <c r="I7" s="127">
        <v>2</v>
      </c>
      <c r="J7" s="127" t="s">
        <v>120</v>
      </c>
      <c r="K7" s="132"/>
      <c r="L7" s="132"/>
      <c r="M7" s="114"/>
      <c r="N7" s="117" t="s">
        <v>42</v>
      </c>
      <c r="O7" s="117" t="s">
        <v>118</v>
      </c>
      <c r="Q7" s="129"/>
      <c r="R7" s="129"/>
      <c r="S7" s="129"/>
      <c r="T7" s="129"/>
      <c r="U7" s="133"/>
      <c r="V7" s="134"/>
    </row>
    <row r="8" spans="1:20" ht="25.5" customHeight="1">
      <c r="A8" s="135"/>
      <c r="C8" s="129"/>
      <c r="D8" s="129"/>
      <c r="E8" s="136" t="s">
        <v>116</v>
      </c>
      <c r="F8" s="137" t="s">
        <v>135</v>
      </c>
      <c r="G8" s="542" t="s">
        <v>26</v>
      </c>
      <c r="H8" s="543"/>
      <c r="I8" s="127">
        <v>3</v>
      </c>
      <c r="J8" s="127" t="s">
        <v>92</v>
      </c>
      <c r="K8" s="132"/>
      <c r="L8" s="132"/>
      <c r="M8" s="138" t="s">
        <v>135</v>
      </c>
      <c r="N8" s="139">
        <f ca="1">TODAY()+30</f>
        <v>45580</v>
      </c>
      <c r="O8" s="140">
        <v>0.11</v>
      </c>
      <c r="Q8" s="141"/>
      <c r="R8" s="142"/>
      <c r="S8" s="129"/>
      <c r="T8" s="129"/>
    </row>
    <row r="9" spans="1:20" ht="36.75" customHeight="1">
      <c r="A9" s="143"/>
      <c r="B9" s="144" t="s">
        <v>103</v>
      </c>
      <c r="C9" s="145"/>
      <c r="D9" s="145"/>
      <c r="E9" s="146"/>
      <c r="F9" s="147" t="s">
        <v>91</v>
      </c>
      <c r="G9" s="542" t="s">
        <v>26</v>
      </c>
      <c r="H9" s="543"/>
      <c r="I9" s="148">
        <v>4</v>
      </c>
      <c r="J9" s="149" t="s">
        <v>153</v>
      </c>
      <c r="K9" s="132"/>
      <c r="L9" s="132"/>
      <c r="M9" s="138" t="s">
        <v>136</v>
      </c>
      <c r="N9" s="139">
        <f ca="1">TODAY()+30</f>
        <v>45580</v>
      </c>
      <c r="O9" s="140">
        <v>0.11</v>
      </c>
      <c r="Q9" s="150"/>
      <c r="R9" s="129"/>
      <c r="S9" s="129"/>
      <c r="T9" s="129"/>
    </row>
    <row r="10" spans="1:20" ht="43.5" customHeight="1">
      <c r="A10" s="151"/>
      <c r="B10" s="144" t="s">
        <v>104</v>
      </c>
      <c r="C10" s="146"/>
      <c r="D10" s="544" t="str">
        <f>VLOOKUP($F$10,$I$6:$K$9,2,0)</f>
        <v>Vay Hỗ trợ lãi suất</v>
      </c>
      <c r="E10" s="544"/>
      <c r="F10" s="152">
        <v>3</v>
      </c>
      <c r="G10" s="480"/>
      <c r="H10" s="480"/>
      <c r="I10" s="153">
        <v>0</v>
      </c>
      <c r="J10" s="154"/>
      <c r="K10" s="132"/>
      <c r="L10" s="132"/>
      <c r="M10" s="138"/>
      <c r="N10" s="139"/>
      <c r="O10" s="140"/>
      <c r="Q10" s="155"/>
      <c r="R10" s="142"/>
      <c r="S10" s="129"/>
      <c r="T10" s="129"/>
    </row>
    <row r="11" spans="1:20" ht="17.25" customHeight="1">
      <c r="A11" s="156">
        <v>1</v>
      </c>
      <c r="B11" s="157" t="s">
        <v>0</v>
      </c>
      <c r="C11" s="158"/>
      <c r="D11" s="158"/>
      <c r="E11" s="159"/>
      <c r="F11" s="160"/>
      <c r="G11" s="161" t="s">
        <v>97</v>
      </c>
      <c r="I11" s="162">
        <v>0.01</v>
      </c>
      <c r="J11" s="154"/>
      <c r="K11" s="132"/>
      <c r="L11" s="132"/>
      <c r="M11" s="138"/>
      <c r="N11" s="139"/>
      <c r="O11" s="140"/>
      <c r="Q11" s="163"/>
      <c r="R11" s="142"/>
      <c r="S11" s="129"/>
      <c r="T11" s="129"/>
    </row>
    <row r="12" spans="1:20" ht="17.25" customHeight="1">
      <c r="A12" s="164">
        <v>2</v>
      </c>
      <c r="B12" s="165" t="s">
        <v>27</v>
      </c>
      <c r="C12" s="166"/>
      <c r="D12" s="166"/>
      <c r="E12" s="167"/>
      <c r="F12" s="168" t="s">
        <v>164</v>
      </c>
      <c r="G12" s="161" t="s">
        <v>96</v>
      </c>
      <c r="H12" s="169"/>
      <c r="I12" s="170"/>
      <c r="J12" s="132"/>
      <c r="K12" s="132"/>
      <c r="L12" s="171"/>
      <c r="M12" s="138"/>
      <c r="N12" s="139"/>
      <c r="O12" s="140"/>
      <c r="Q12" s="172"/>
      <c r="R12" s="142"/>
      <c r="S12" s="129"/>
      <c r="T12" s="129"/>
    </row>
    <row r="13" spans="1:20" ht="17.25" customHeight="1">
      <c r="A13" s="164">
        <v>3</v>
      </c>
      <c r="B13" s="165" t="s">
        <v>28</v>
      </c>
      <c r="C13" s="166"/>
      <c r="D13" s="166"/>
      <c r="E13" s="167"/>
      <c r="F13" s="173"/>
      <c r="I13" s="174" t="s">
        <v>121</v>
      </c>
      <c r="J13" s="175">
        <v>22866119</v>
      </c>
      <c r="K13" s="132"/>
      <c r="L13" s="132"/>
      <c r="M13" s="138"/>
      <c r="N13" s="139"/>
      <c r="O13" s="140"/>
      <c r="Q13" s="172"/>
      <c r="R13" s="142"/>
      <c r="S13" s="129"/>
      <c r="T13" s="129"/>
    </row>
    <row r="14" spans="1:20" ht="17.25" customHeight="1">
      <c r="A14" s="176">
        <v>3.10</v>
      </c>
      <c r="B14" s="177" t="s">
        <v>37</v>
      </c>
      <c r="C14" s="178"/>
      <c r="D14" s="178"/>
      <c r="E14" s="179"/>
      <c r="F14" s="180" t="s">
        <v>162</v>
      </c>
      <c r="G14" s="181" t="s">
        <v>97</v>
      </c>
      <c r="H14" s="182"/>
      <c r="J14" s="132"/>
      <c r="K14" s="132"/>
      <c r="L14" s="183"/>
      <c r="M14" s="138"/>
      <c r="N14" s="139"/>
      <c r="O14" s="140"/>
      <c r="Q14" s="172"/>
      <c r="R14" s="142"/>
      <c r="S14" s="129"/>
      <c r="T14" s="129"/>
    </row>
    <row r="15" spans="1:20" ht="17.25" customHeight="1">
      <c r="A15" s="176">
        <v>3.20</v>
      </c>
      <c r="B15" s="177" t="s">
        <v>81</v>
      </c>
      <c r="C15" s="178"/>
      <c r="D15" s="178"/>
      <c r="E15" s="179"/>
      <c r="F15" s="180" t="s">
        <v>163</v>
      </c>
      <c r="G15" s="181" t="s">
        <v>122</v>
      </c>
      <c r="J15" s="132"/>
      <c r="K15" s="132"/>
      <c r="L15" s="184"/>
      <c r="M15" s="138"/>
      <c r="N15" s="139"/>
      <c r="O15" s="140"/>
      <c r="Q15" s="172"/>
      <c r="R15" s="142"/>
      <c r="S15" s="129"/>
      <c r="T15" s="129"/>
    </row>
    <row r="16" spans="1:20" ht="17.25" customHeight="1">
      <c r="A16" s="176">
        <v>3.30</v>
      </c>
      <c r="B16" s="177" t="s">
        <v>29</v>
      </c>
      <c r="C16" s="178"/>
      <c r="D16" s="178"/>
      <c r="E16" s="179"/>
      <c r="F16" s="254">
        <v>21586017</v>
      </c>
      <c r="G16" s="181" t="s">
        <v>97</v>
      </c>
      <c r="H16" s="114">
        <v>5254796476</v>
      </c>
      <c r="K16" s="132"/>
      <c r="L16" s="132"/>
      <c r="M16" s="138"/>
      <c r="N16" s="139"/>
      <c r="O16" s="140"/>
      <c r="Q16" s="172"/>
      <c r="R16" s="142"/>
      <c r="S16" s="129"/>
      <c r="T16" s="129"/>
    </row>
    <row r="17" spans="1:24" ht="17.25" customHeight="1">
      <c r="A17" s="186"/>
      <c r="B17" s="165" t="s">
        <v>33</v>
      </c>
      <c r="C17" s="187"/>
      <c r="D17" s="187"/>
      <c r="E17" s="188"/>
      <c r="F17" s="189">
        <f>ROUND(F16*F15,0)</f>
        <v>5249719334</v>
      </c>
      <c r="G17" s="190"/>
      <c r="H17" s="185">
        <f>H16/F15</f>
        <v>21606893.404605266</v>
      </c>
      <c r="I17" s="191"/>
      <c r="J17" s="192"/>
      <c r="K17" s="193"/>
      <c r="L17" s="193"/>
      <c r="M17" s="138"/>
      <c r="N17" s="139"/>
      <c r="O17" s="140"/>
      <c r="Q17" s="172"/>
      <c r="R17" s="142"/>
      <c r="S17" s="129"/>
      <c r="T17" s="129"/>
      <c r="U17" s="129"/>
      <c r="V17" s="129"/>
      <c r="W17" s="129"/>
      <c r="X17" s="129"/>
    </row>
    <row r="18" spans="1:24" ht="17.25" customHeight="1">
      <c r="A18" s="194"/>
      <c r="B18" s="165" t="s">
        <v>34</v>
      </c>
      <c r="C18" s="195"/>
      <c r="D18" s="195"/>
      <c r="E18" s="196"/>
      <c r="F18" s="484"/>
      <c r="G18" s="190"/>
      <c r="H18" s="185"/>
      <c r="I18" s="191"/>
      <c r="J18" s="192"/>
      <c r="K18" s="198"/>
      <c r="L18" s="198"/>
      <c r="M18" s="138"/>
      <c r="N18" s="139"/>
      <c r="O18" s="140"/>
      <c r="Q18" s="199"/>
      <c r="R18" s="142"/>
      <c r="S18" s="129"/>
      <c r="T18" s="129"/>
      <c r="U18" s="129"/>
      <c r="V18" s="129"/>
      <c r="W18" s="129"/>
      <c r="X18" s="129"/>
    </row>
    <row r="19" spans="1:24" ht="17.25" customHeight="1">
      <c r="A19" s="186"/>
      <c r="B19" s="200" t="s">
        <v>158</v>
      </c>
      <c r="C19" s="195"/>
      <c r="D19" s="195"/>
      <c r="E19" s="196"/>
      <c r="F19" s="485">
        <v>0</v>
      </c>
      <c r="G19" s="542"/>
      <c r="H19" s="543"/>
      <c r="I19" s="486"/>
      <c r="M19" s="138"/>
      <c r="N19" s="139"/>
      <c r="O19" s="140"/>
      <c r="Q19" s="129"/>
      <c r="R19" s="142"/>
      <c r="S19" s="129"/>
      <c r="T19" s="129"/>
      <c r="U19" s="129"/>
      <c r="V19" s="129"/>
      <c r="W19" s="129"/>
      <c r="X19" s="129"/>
    </row>
    <row r="20" spans="1:24" ht="17.25" customHeight="1">
      <c r="A20" s="186"/>
      <c r="B20" s="200" t="s">
        <v>105</v>
      </c>
      <c r="C20" s="195"/>
      <c r="D20" s="195"/>
      <c r="E20" s="196"/>
      <c r="F20" s="201">
        <v>0.01</v>
      </c>
      <c r="G20" s="542" t="s">
        <v>26</v>
      </c>
      <c r="H20" s="543"/>
      <c r="I20" s="202"/>
      <c r="M20" s="138"/>
      <c r="N20" s="139"/>
      <c r="O20" s="140"/>
      <c r="Q20" s="129"/>
      <c r="R20" s="142"/>
      <c r="S20" s="129"/>
      <c r="T20" s="129"/>
      <c r="U20" s="129"/>
      <c r="V20" s="129"/>
      <c r="W20" s="129"/>
      <c r="X20" s="129"/>
    </row>
    <row r="21" spans="1:24" s="202" customFormat="1" ht="19.5" customHeight="1">
      <c r="A21" s="186"/>
      <c r="B21" s="200" t="s">
        <v>106</v>
      </c>
      <c r="C21" s="195"/>
      <c r="D21" s="195"/>
      <c r="E21" s="196"/>
      <c r="F21" s="205">
        <f>+IF($F$10=4,11%,0)</f>
        <v>0</v>
      </c>
      <c r="G21" s="542"/>
      <c r="H21" s="543"/>
      <c r="I21" s="487"/>
      <c r="J21" s="192"/>
      <c r="K21" s="193"/>
      <c r="L21" s="193"/>
      <c r="M21" s="138"/>
      <c r="N21" s="139"/>
      <c r="O21" s="140"/>
      <c r="Q21" s="129"/>
      <c r="R21" s="203"/>
      <c r="S21" s="204"/>
      <c r="T21" s="204"/>
      <c r="U21" s="204"/>
      <c r="V21" s="204"/>
      <c r="W21" s="204"/>
      <c r="X21" s="204"/>
    </row>
    <row r="22" spans="1:24" s="202" customFormat="1" ht="17.25" customHeight="1">
      <c r="A22" s="186"/>
      <c r="B22" s="200" t="s">
        <v>107</v>
      </c>
      <c r="C22" s="195"/>
      <c r="D22" s="195"/>
      <c r="E22" s="196"/>
      <c r="F22" s="205">
        <f>+IF(OR($F$10=1,$F$10=2),9%,0)</f>
        <v>0</v>
      </c>
      <c r="I22" s="486"/>
      <c r="J22" s="192"/>
      <c r="K22" s="198"/>
      <c r="L22" s="198"/>
      <c r="M22" s="114"/>
      <c r="N22" s="117"/>
      <c r="O22" s="206"/>
      <c r="Q22" s="204"/>
      <c r="R22" s="204"/>
      <c r="S22" s="204"/>
      <c r="T22" s="204"/>
      <c r="U22" s="141"/>
      <c r="V22" s="142"/>
      <c r="W22" s="204"/>
      <c r="X22" s="204"/>
    </row>
    <row r="23" spans="1:24" s="202" customFormat="1" ht="17.25" customHeight="1">
      <c r="A23" s="186"/>
      <c r="B23" s="200" t="s">
        <v>108</v>
      </c>
      <c r="C23" s="195"/>
      <c r="D23" s="195"/>
      <c r="E23" s="196"/>
      <c r="F23" s="201">
        <v>0</v>
      </c>
      <c r="G23" s="207" t="s">
        <v>109</v>
      </c>
      <c r="J23" s="192"/>
      <c r="K23" s="198"/>
      <c r="L23" s="198"/>
      <c r="M23" s="114"/>
      <c r="N23" s="117"/>
      <c r="O23" s="206"/>
      <c r="Q23" s="204"/>
      <c r="R23" s="204"/>
      <c r="S23" s="204"/>
      <c r="T23" s="204"/>
      <c r="U23" s="155"/>
      <c r="V23" s="208"/>
      <c r="W23" s="204"/>
      <c r="X23" s="204"/>
    </row>
    <row r="24" spans="1:24" s="202" customFormat="1" ht="17.25" customHeight="1">
      <c r="A24" s="176"/>
      <c r="B24" s="165" t="s">
        <v>31</v>
      </c>
      <c r="C24" s="195"/>
      <c r="D24" s="195"/>
      <c r="E24" s="196"/>
      <c r="F24" s="209">
        <f>ROUND((F16-(F19/F15))*(1-F20)*(1-F21)*(1-F22)*(1-F23),0)</f>
        <v>21370157</v>
      </c>
      <c r="G24" s="210"/>
      <c r="H24" s="114"/>
      <c r="I24" s="185">
        <f>F17-F19</f>
        <v>5249719334</v>
      </c>
      <c r="J24" s="114"/>
      <c r="K24" s="114"/>
      <c r="L24" s="114"/>
      <c r="M24" s="114"/>
      <c r="N24" s="117"/>
      <c r="O24" s="206"/>
      <c r="Q24" s="204"/>
      <c r="R24" s="204"/>
      <c r="S24" s="204"/>
      <c r="T24" s="204"/>
      <c r="U24" s="155"/>
      <c r="V24" s="211"/>
      <c r="W24" s="204"/>
      <c r="X24" s="204"/>
    </row>
    <row r="25" spans="1:24" ht="17.25" customHeight="1">
      <c r="A25" s="176"/>
      <c r="B25" s="177" t="s">
        <v>30</v>
      </c>
      <c r="C25" s="178"/>
      <c r="D25" s="178"/>
      <c r="E25" s="179"/>
      <c r="F25" s="212">
        <f>ROUND(F24+(F24-$J$13*F14/F15)*10%,0)</f>
        <v>22872525</v>
      </c>
      <c r="G25" s="213" t="s">
        <v>159</v>
      </c>
      <c r="H25" s="182"/>
      <c r="I25" s="191">
        <f>I24*F20</f>
        <v>52497193.340000004</v>
      </c>
      <c r="M25" s="114"/>
      <c r="N25" s="116"/>
      <c r="O25" s="117"/>
      <c r="Q25" s="129"/>
      <c r="R25" s="129"/>
      <c r="S25" s="129"/>
      <c r="T25" s="129"/>
      <c r="U25" s="129"/>
      <c r="V25" s="211"/>
      <c r="W25" s="129"/>
      <c r="X25" s="129"/>
    </row>
    <row r="26" spans="1:24" ht="17.25" customHeight="1">
      <c r="A26" s="214">
        <v>4</v>
      </c>
      <c r="B26" s="165" t="s">
        <v>36</v>
      </c>
      <c r="C26" s="166"/>
      <c r="D26" s="166"/>
      <c r="E26" s="167"/>
      <c r="F26" s="215"/>
      <c r="G26" s="216"/>
      <c r="H26" s="185"/>
      <c r="I26" s="191"/>
      <c r="M26" s="114"/>
      <c r="N26" s="116"/>
      <c r="O26" s="117"/>
      <c r="Q26" s="129"/>
      <c r="R26" s="129"/>
      <c r="S26" s="129"/>
      <c r="T26" s="129"/>
      <c r="U26" s="129"/>
      <c r="V26" s="211"/>
      <c r="W26" s="129"/>
      <c r="X26" s="129"/>
    </row>
    <row r="27" spans="1:24" ht="17.25" customHeight="1">
      <c r="A27" s="217"/>
      <c r="B27" s="218" t="s">
        <v>82</v>
      </c>
      <c r="C27" s="219"/>
      <c r="D27" s="219"/>
      <c r="E27" s="220"/>
      <c r="F27" s="215">
        <f>ROUND(+F28+F29,0)</f>
        <v>5562598097</v>
      </c>
      <c r="G27" s="181" t="b">
        <f>SUM(F28:F29)=F27</f>
        <v>1</v>
      </c>
      <c r="J27" s="221" t="s">
        <v>128</v>
      </c>
      <c r="M27" s="114"/>
      <c r="N27" s="114"/>
      <c r="O27" s="116"/>
      <c r="Q27" s="129"/>
      <c r="R27" s="129"/>
      <c r="S27" s="129"/>
      <c r="T27" s="129"/>
      <c r="U27" s="129"/>
      <c r="V27" s="211"/>
      <c r="W27" s="129"/>
      <c r="X27" s="129"/>
    </row>
    <row r="28" spans="1:24" ht="22.05" customHeight="1">
      <c r="A28" s="222"/>
      <c r="B28" s="223" t="s">
        <v>38</v>
      </c>
      <c r="C28" s="224"/>
      <c r="D28" s="224"/>
      <c r="E28" s="225"/>
      <c r="F28" s="226">
        <f>ROUND(+F24*F15,0)</f>
        <v>5197222182</v>
      </c>
      <c r="G28" s="227" t="b">
        <f>F24*F15=F28</f>
        <v>0</v>
      </c>
      <c r="H28" s="182"/>
      <c r="J28" s="228" t="s">
        <v>129</v>
      </c>
      <c r="K28" s="228" t="s">
        <v>130</v>
      </c>
      <c r="L28" s="228" t="s">
        <v>131</v>
      </c>
      <c r="M28" s="229" t="s">
        <v>132</v>
      </c>
      <c r="N28" s="230" t="s">
        <v>133</v>
      </c>
      <c r="O28" s="231" t="s">
        <v>56</v>
      </c>
      <c r="Q28" s="129"/>
      <c r="R28" s="129"/>
      <c r="S28" s="129"/>
      <c r="T28" s="129"/>
      <c r="U28" s="129"/>
      <c r="V28" s="211"/>
      <c r="W28" s="129"/>
      <c r="X28" s="129"/>
    </row>
    <row r="29" spans="1:24" ht="17.25" customHeight="1">
      <c r="A29" s="232"/>
      <c r="B29" s="223" t="s">
        <v>4</v>
      </c>
      <c r="C29" s="224"/>
      <c r="D29" s="224"/>
      <c r="E29" s="225"/>
      <c r="F29" s="226">
        <f>ROUND((F28-J13*F14)*10%,0)</f>
        <v>365375915</v>
      </c>
      <c r="G29" s="227"/>
      <c r="H29" s="233"/>
      <c r="J29" s="234" t="s">
        <v>137</v>
      </c>
      <c r="K29" s="235"/>
      <c r="L29" s="234"/>
      <c r="M29" s="236"/>
      <c r="N29" s="237"/>
      <c r="O29" s="238">
        <f t="shared" si="0" ref="O29:O34">0.05%*N29*M29</f>
        <v>0</v>
      </c>
      <c r="Q29" s="129"/>
      <c r="R29" s="129"/>
      <c r="S29" s="129"/>
      <c r="T29" s="129"/>
      <c r="U29" s="129"/>
      <c r="V29" s="211"/>
      <c r="W29" s="129"/>
      <c r="X29" s="129"/>
    </row>
    <row r="30" spans="1:24" ht="17.25" customHeight="1" hidden="1">
      <c r="A30" s="239">
        <v>6</v>
      </c>
      <c r="B30" s="240" t="s">
        <v>69</v>
      </c>
      <c r="C30" s="219"/>
      <c r="D30" s="219"/>
      <c r="E30" s="241"/>
      <c r="F30" s="242">
        <f>F31+F32-F33</f>
        <v>0</v>
      </c>
      <c r="G30" s="243"/>
      <c r="H30" s="244"/>
      <c r="J30" s="234">
        <v>45318</v>
      </c>
      <c r="K30" s="235">
        <f>J30+1</f>
        <v>45319</v>
      </c>
      <c r="L30" s="234">
        <v>45350</v>
      </c>
      <c r="M30" s="236">
        <f>L30-K30</f>
        <v>31</v>
      </c>
      <c r="N30" s="245">
        <f>924309979-300000000</f>
        <v>624309979</v>
      </c>
      <c r="O30" s="238">
        <f t="shared" si="0"/>
        <v>9676804.6745000016</v>
      </c>
      <c r="P30" s="182"/>
      <c r="Q30" s="129"/>
      <c r="R30" s="129"/>
      <c r="S30" s="129"/>
      <c r="T30" s="129"/>
      <c r="U30" s="129"/>
      <c r="V30" s="246"/>
      <c r="W30" s="129"/>
      <c r="X30" s="129"/>
    </row>
    <row r="31" spans="1:24" ht="17.25" customHeight="1" hidden="1">
      <c r="A31" s="239"/>
      <c r="B31" s="247" t="s">
        <v>74</v>
      </c>
      <c r="C31" s="219"/>
      <c r="D31" s="219"/>
      <c r="E31" s="241"/>
      <c r="F31" s="248">
        <f>IF($F$10=2,SUM(V81:V105),0)</f>
        <v>0</v>
      </c>
      <c r="G31" s="243" t="s">
        <v>65</v>
      </c>
      <c r="J31" s="234"/>
      <c r="K31" s="235">
        <f>J31+1</f>
        <v>1</v>
      </c>
      <c r="L31" s="234"/>
      <c r="M31" s="236">
        <f>L31-K31</f>
        <v>-1</v>
      </c>
      <c r="N31" s="245"/>
      <c r="O31" s="238">
        <f t="shared" si="0"/>
        <v>0</v>
      </c>
      <c r="Q31" s="129"/>
      <c r="R31" s="129"/>
      <c r="S31" s="129"/>
      <c r="T31" s="129"/>
      <c r="U31" s="129"/>
      <c r="V31" s="129"/>
      <c r="W31" s="129"/>
      <c r="X31" s="129"/>
    </row>
    <row r="32" spans="1:24" ht="17.25" customHeight="1" hidden="1">
      <c r="A32" s="239"/>
      <c r="B32" s="247" t="s">
        <v>75</v>
      </c>
      <c r="C32" s="219"/>
      <c r="D32" s="219"/>
      <c r="E32" s="241"/>
      <c r="F32" s="248">
        <f>IF($F$10=2,SUM(V106:V109),0)</f>
        <v>0</v>
      </c>
      <c r="G32" s="243" t="s">
        <v>66</v>
      </c>
      <c r="J32" s="234"/>
      <c r="K32" s="235">
        <f>J32+1</f>
        <v>1</v>
      </c>
      <c r="L32" s="234"/>
      <c r="M32" s="236">
        <f>L32-K32</f>
        <v>-1</v>
      </c>
      <c r="N32" s="245"/>
      <c r="O32" s="238">
        <f t="shared" si="0"/>
        <v>0</v>
      </c>
      <c r="Q32" s="129"/>
      <c r="R32" s="129"/>
      <c r="S32" s="129"/>
      <c r="T32" s="129"/>
      <c r="U32" s="129"/>
      <c r="V32" s="129"/>
      <c r="W32" s="129"/>
      <c r="X32" s="129"/>
    </row>
    <row r="33" spans="1:21" ht="17.25" customHeight="1" hidden="1">
      <c r="A33" s="239"/>
      <c r="B33" s="247" t="s">
        <v>71</v>
      </c>
      <c r="C33" s="219"/>
      <c r="D33" s="219"/>
      <c r="E33" s="241"/>
      <c r="F33" s="248">
        <f>IF($F$9="Cá nhân",F32*5%,0)</f>
        <v>0</v>
      </c>
      <c r="G33" s="249"/>
      <c r="J33" s="234"/>
      <c r="K33" s="235">
        <f>J33+1</f>
        <v>1</v>
      </c>
      <c r="L33" s="234"/>
      <c r="M33" s="236">
        <f>L33-K33</f>
        <v>-1</v>
      </c>
      <c r="N33" s="245"/>
      <c r="O33" s="238">
        <f t="shared" si="0"/>
        <v>0</v>
      </c>
      <c r="Q33" s="129"/>
      <c r="R33" s="129"/>
      <c r="S33" s="129"/>
      <c r="T33" s="129"/>
      <c r="U33" s="129"/>
    </row>
    <row r="34" spans="1:21" ht="17.25" customHeight="1" hidden="1">
      <c r="A34" s="214"/>
      <c r="B34" s="247" t="s">
        <v>76</v>
      </c>
      <c r="C34" s="219"/>
      <c r="D34" s="219"/>
      <c r="E34" s="241"/>
      <c r="F34" s="250">
        <f>+F27-F30</f>
        <v>5562598097</v>
      </c>
      <c r="G34" s="251"/>
      <c r="J34" s="234"/>
      <c r="K34" s="235">
        <f>J34+1</f>
        <v>1</v>
      </c>
      <c r="L34" s="234"/>
      <c r="M34" s="236">
        <f>L34-K34</f>
        <v>-1</v>
      </c>
      <c r="N34" s="245"/>
      <c r="O34" s="238">
        <f t="shared" si="0"/>
        <v>0</v>
      </c>
      <c r="Q34" s="129"/>
      <c r="R34" s="129"/>
      <c r="S34" s="129"/>
      <c r="T34" s="129"/>
      <c r="U34" s="129"/>
    </row>
    <row r="35" spans="1:21" ht="17.25" customHeight="1" hidden="1">
      <c r="A35" s="214"/>
      <c r="B35" s="200" t="s">
        <v>142</v>
      </c>
      <c r="C35" s="219"/>
      <c r="D35" s="219"/>
      <c r="E35" s="241"/>
      <c r="F35" s="250" t="e">
        <f>+F34+#REF!</f>
        <v>#REF!</v>
      </c>
      <c r="G35" s="251"/>
      <c r="J35" s="110"/>
      <c r="L35" s="252"/>
      <c r="M35" s="114"/>
      <c r="N35" s="116"/>
      <c r="O35" s="185"/>
      <c r="Q35" s="129"/>
      <c r="R35" s="129"/>
      <c r="S35" s="129"/>
      <c r="T35" s="129"/>
      <c r="U35" s="129"/>
    </row>
    <row r="36" spans="1:21" ht="17.25" customHeight="1" hidden="1">
      <c r="A36" s="239">
        <v>7</v>
      </c>
      <c r="B36" s="240" t="s">
        <v>77</v>
      </c>
      <c r="C36" s="219"/>
      <c r="D36" s="219"/>
      <c r="E36" s="241"/>
      <c r="F36" s="242">
        <f>IF($F$10=3,F27*25%,IF(F10=4,F27*25%+F29*5%,IF(F10=2,SUM(U106:U109),0)))</f>
        <v>1390649524.25</v>
      </c>
      <c r="G36" s="253"/>
      <c r="J36" s="254"/>
      <c r="L36" s="252"/>
      <c r="M36" s="255"/>
      <c r="N36" s="116"/>
      <c r="O36" s="117"/>
      <c r="Q36" s="129"/>
      <c r="R36" s="129"/>
      <c r="S36" s="129"/>
      <c r="T36" s="129"/>
      <c r="U36" s="129"/>
    </row>
    <row r="37" spans="1:21" ht="17.25" customHeight="1" hidden="1">
      <c r="A37" s="239">
        <v>8</v>
      </c>
      <c r="B37" s="240" t="s">
        <v>73</v>
      </c>
      <c r="C37" s="256"/>
      <c r="D37" s="256"/>
      <c r="E37" s="257"/>
      <c r="F37" s="242">
        <f>$F$28*5%</f>
        <v>259861109.10000002</v>
      </c>
      <c r="G37" s="253"/>
      <c r="L37" s="254"/>
      <c r="M37" s="254"/>
      <c r="N37" s="116"/>
      <c r="O37" s="117"/>
      <c r="Q37" s="129"/>
      <c r="R37" s="129"/>
      <c r="S37" s="129"/>
      <c r="T37" s="129"/>
      <c r="U37" s="129"/>
    </row>
    <row r="38" spans="1:21" ht="17.25" customHeight="1" hidden="1">
      <c r="A38" s="258"/>
      <c r="B38" s="247" t="s">
        <v>70</v>
      </c>
      <c r="C38" s="256"/>
      <c r="D38" s="256"/>
      <c r="E38" s="257"/>
      <c r="F38" s="248">
        <f>U115</f>
        <v>31097899.290739726</v>
      </c>
      <c r="G38" s="253"/>
      <c r="J38" s="259"/>
      <c r="K38" s="172"/>
      <c r="L38" s="172"/>
      <c r="M38" s="172"/>
      <c r="N38" s="172"/>
      <c r="O38" s="260"/>
      <c r="P38" s="172"/>
      <c r="Q38" s="129"/>
      <c r="R38" s="129"/>
      <c r="S38" s="129"/>
      <c r="T38" s="129"/>
      <c r="U38" s="129"/>
    </row>
    <row r="39" spans="1:21" ht="17.25" customHeight="1" hidden="1">
      <c r="A39" s="258"/>
      <c r="B39" s="247" t="s">
        <v>71</v>
      </c>
      <c r="C39" s="256"/>
      <c r="D39" s="256"/>
      <c r="E39" s="257"/>
      <c r="F39" s="248">
        <f>IF($F$9="Cá nhân",F38*5%,0)</f>
        <v>1554894.9645369863</v>
      </c>
      <c r="G39" s="253"/>
      <c r="J39" s="261"/>
      <c r="K39" s="261"/>
      <c r="L39" s="261"/>
      <c r="M39" s="262"/>
      <c r="N39" s="263"/>
      <c r="O39" s="264"/>
      <c r="P39" s="172"/>
      <c r="Q39" s="129"/>
      <c r="R39" s="129"/>
      <c r="S39" s="129"/>
      <c r="T39" s="129"/>
      <c r="U39" s="129"/>
    </row>
    <row r="40" spans="1:21" ht="17.25" customHeight="1" hidden="1">
      <c r="A40" s="265"/>
      <c r="B40" s="266" t="s">
        <v>72</v>
      </c>
      <c r="C40" s="267"/>
      <c r="D40" s="267"/>
      <c r="E40" s="268"/>
      <c r="F40" s="269">
        <f>+F38-F39</f>
        <v>29543004.326202739</v>
      </c>
      <c r="G40" s="243"/>
      <c r="J40" s="261"/>
      <c r="K40" s="270"/>
      <c r="L40" s="261"/>
      <c r="M40" s="262"/>
      <c r="N40" s="271"/>
      <c r="O40" s="272"/>
      <c r="P40" s="172"/>
      <c r="Q40" s="129"/>
      <c r="R40" s="129"/>
      <c r="S40" s="129"/>
      <c r="T40" s="129"/>
      <c r="U40" s="129"/>
    </row>
    <row r="41" spans="1:21" ht="17.25" customHeight="1">
      <c r="A41" s="239">
        <v>9</v>
      </c>
      <c r="B41" s="240" t="s">
        <v>99</v>
      </c>
      <c r="C41" s="273"/>
      <c r="D41" s="273"/>
      <c r="E41" s="274"/>
      <c r="F41" s="275"/>
      <c r="G41" s="243"/>
      <c r="J41" s="261"/>
      <c r="K41" s="270"/>
      <c r="L41" s="261"/>
      <c r="M41" s="262"/>
      <c r="N41" s="263"/>
      <c r="O41" s="272"/>
      <c r="P41" s="172"/>
      <c r="Q41" s="129"/>
      <c r="R41" s="129"/>
      <c r="S41" s="129"/>
      <c r="T41" s="129"/>
      <c r="U41" s="129"/>
    </row>
    <row r="42" spans="1:21" ht="20.25" customHeight="1">
      <c r="A42" s="257"/>
      <c r="B42" s="247" t="s">
        <v>100</v>
      </c>
      <c r="C42" s="276"/>
      <c r="D42" s="256"/>
      <c r="E42" s="256"/>
      <c r="F42" s="277">
        <f>+$E$54</f>
        <v>45657</v>
      </c>
      <c r="G42" s="243"/>
      <c r="J42" s="261"/>
      <c r="K42" s="270"/>
      <c r="L42" s="261"/>
      <c r="M42" s="262"/>
      <c r="N42" s="263"/>
      <c r="O42" s="272"/>
      <c r="P42" s="172"/>
      <c r="Q42" s="129"/>
      <c r="R42" s="129"/>
      <c r="S42" s="129"/>
      <c r="T42" s="129"/>
      <c r="U42" s="129"/>
    </row>
    <row r="43" spans="1:32" ht="20.25" customHeight="1">
      <c r="A43" s="268"/>
      <c r="B43" s="266" t="s">
        <v>101</v>
      </c>
      <c r="C43" s="278"/>
      <c r="D43" s="267"/>
      <c r="E43" s="267"/>
      <c r="F43" s="279">
        <f>+$E$55</f>
        <v>45838</v>
      </c>
      <c r="G43" s="243"/>
      <c r="J43" s="280"/>
      <c r="K43" s="280"/>
      <c r="L43" s="281"/>
      <c r="M43" s="172"/>
      <c r="N43" s="163"/>
      <c r="O43" s="282"/>
      <c r="P43" s="172"/>
      <c r="Q43" s="129"/>
      <c r="R43" s="129"/>
      <c r="S43" s="129"/>
      <c r="T43" s="129"/>
      <c r="U43" s="129"/>
      <c r="W43" s="121"/>
      <c r="X43" s="283"/>
      <c r="Y43" s="284"/>
      <c r="Z43" s="285"/>
      <c r="AA43" s="286"/>
      <c r="AB43" s="286"/>
      <c r="AC43" s="287"/>
      <c r="AD43" s="288"/>
      <c r="AE43" s="289"/>
      <c r="AF43" s="172"/>
    </row>
    <row r="44" spans="1:32" ht="17.25" customHeight="1">
      <c r="A44" s="290"/>
      <c r="B44" s="291"/>
      <c r="C44" s="273"/>
      <c r="D44" s="273"/>
      <c r="E44" s="292"/>
      <c r="F44" s="243"/>
      <c r="J44" s="293"/>
      <c r="K44" s="293"/>
      <c r="L44" s="294"/>
      <c r="M44" s="172"/>
      <c r="N44" s="295"/>
      <c r="O44" s="270"/>
      <c r="P44" s="172"/>
      <c r="Q44" s="129"/>
      <c r="R44" s="129"/>
      <c r="S44" s="129"/>
      <c r="T44" s="129"/>
      <c r="U44" s="129"/>
      <c r="W44" s="296"/>
      <c r="X44" s="283"/>
      <c r="Y44" s="284"/>
      <c r="Z44" s="285"/>
      <c r="AA44" s="286"/>
      <c r="AB44" s="286"/>
      <c r="AC44" s="287"/>
      <c r="AD44" s="288"/>
      <c r="AE44" s="289"/>
      <c r="AF44" s="172"/>
    </row>
    <row r="45" spans="1:37" s="182" customFormat="1" ht="18" customHeight="1">
      <c r="A45" s="297">
        <v>10</v>
      </c>
      <c r="B45" s="298" t="s">
        <v>35</v>
      </c>
      <c r="C45" s="299"/>
      <c r="D45" s="299"/>
      <c r="E45" s="190"/>
      <c r="F45" s="300"/>
      <c r="G45" s="114"/>
      <c r="H45" s="114"/>
      <c r="I45" s="114"/>
      <c r="J45" s="163"/>
      <c r="K45" s="163"/>
      <c r="L45" s="163"/>
      <c r="M45" s="172"/>
      <c r="N45" s="260"/>
      <c r="O45" s="270"/>
      <c r="P45" s="172"/>
      <c r="Q45" s="129"/>
      <c r="R45" s="129"/>
      <c r="S45" s="129"/>
      <c r="T45" s="129"/>
      <c r="U45" s="129"/>
      <c r="V45" s="114"/>
      <c r="W45" s="296"/>
      <c r="X45" s="283"/>
      <c r="Y45" s="284"/>
      <c r="Z45" s="285"/>
      <c r="AA45" s="286"/>
      <c r="AB45" s="286"/>
      <c r="AC45" s="287"/>
      <c r="AD45" s="288"/>
      <c r="AE45" s="289"/>
      <c r="AF45" s="172"/>
      <c r="AG45" s="114"/>
      <c r="AH45" s="114"/>
      <c r="AI45" s="114"/>
      <c r="AJ45" s="114"/>
      <c r="AK45" s="114"/>
    </row>
    <row r="46" spans="2:37" s="182" customFormat="1" ht="27.75" customHeight="1">
      <c r="B46" s="531" t="s">
        <v>6</v>
      </c>
      <c r="C46" s="532"/>
      <c r="D46" s="301" t="s">
        <v>25</v>
      </c>
      <c r="E46" s="301" t="s">
        <v>3</v>
      </c>
      <c r="F46" s="301" t="s">
        <v>2</v>
      </c>
      <c r="H46" s="302"/>
      <c r="I46" s="133"/>
      <c r="J46" s="172"/>
      <c r="K46" s="172"/>
      <c r="L46" s="132"/>
      <c r="M46" s="114"/>
      <c r="N46" s="116"/>
      <c r="O46" s="117"/>
      <c r="P46" s="114"/>
      <c r="Q46" s="129"/>
      <c r="R46" s="129"/>
      <c r="S46" s="129"/>
      <c r="T46" s="129"/>
      <c r="U46" s="129"/>
      <c r="V46" s="114"/>
      <c r="W46" s="303"/>
      <c r="X46" s="283"/>
      <c r="Y46" s="284"/>
      <c r="Z46" s="285"/>
      <c r="AA46" s="286"/>
      <c r="AB46" s="286"/>
      <c r="AC46" s="287"/>
      <c r="AD46" s="288"/>
      <c r="AE46" s="289"/>
      <c r="AF46" s="172"/>
      <c r="AG46" s="114"/>
      <c r="AH46" s="114"/>
      <c r="AI46" s="114"/>
      <c r="AJ46" s="114"/>
      <c r="AK46" s="114"/>
    </row>
    <row r="47" spans="1:37" s="182" customFormat="1" ht="23.25" customHeight="1">
      <c r="A47" s="114"/>
      <c r="B47" s="533" t="s">
        <v>160</v>
      </c>
      <c r="C47" s="534"/>
      <c r="D47" s="304"/>
      <c r="E47" s="305">
        <v>45464</v>
      </c>
      <c r="F47" s="306">
        <v>200000000</v>
      </c>
      <c r="G47" s="227" t="s">
        <v>144</v>
      </c>
      <c r="H47" s="114"/>
      <c r="I47" s="246"/>
      <c r="J47" s="142"/>
      <c r="K47" s="172"/>
      <c r="L47" s="132"/>
      <c r="M47" s="191"/>
      <c r="N47" s="117"/>
      <c r="O47" s="117"/>
      <c r="P47" s="191"/>
      <c r="Q47" s="307"/>
      <c r="R47" s="307"/>
      <c r="S47" s="307"/>
      <c r="T47" s="129"/>
      <c r="U47" s="129"/>
      <c r="V47" s="114"/>
      <c r="W47" s="303"/>
      <c r="X47" s="283"/>
      <c r="Y47" s="284"/>
      <c r="Z47" s="285"/>
      <c r="AA47" s="286"/>
      <c r="AB47" s="286"/>
      <c r="AC47" s="287"/>
      <c r="AD47" s="288"/>
      <c r="AE47" s="289"/>
      <c r="AF47" s="172"/>
      <c r="AG47" s="114"/>
      <c r="AH47" s="114"/>
      <c r="AI47" s="114"/>
      <c r="AJ47" s="114"/>
      <c r="AK47" s="114"/>
    </row>
    <row r="48" spans="2:37" s="182" customFormat="1" ht="23.25" customHeight="1">
      <c r="B48" s="533" t="s">
        <v>32</v>
      </c>
      <c r="C48" s="534"/>
      <c r="D48" s="304"/>
      <c r="E48" s="308"/>
      <c r="F48" s="309"/>
      <c r="I48" s="163"/>
      <c r="J48" s="281"/>
      <c r="K48" s="172"/>
      <c r="L48" s="132"/>
      <c r="M48" s="114"/>
      <c r="N48" s="117"/>
      <c r="O48" s="310"/>
      <c r="P48" s="114"/>
      <c r="Q48" s="129"/>
      <c r="R48" s="129"/>
      <c r="S48" s="129"/>
      <c r="T48" s="129"/>
      <c r="U48" s="129"/>
      <c r="V48" s="114"/>
      <c r="W48" s="303"/>
      <c r="X48" s="283"/>
      <c r="Y48" s="284"/>
      <c r="Z48" s="285"/>
      <c r="AA48" s="286"/>
      <c r="AB48" s="286"/>
      <c r="AC48" s="287"/>
      <c r="AD48" s="288"/>
      <c r="AE48" s="289"/>
      <c r="AF48" s="172"/>
      <c r="AG48" s="114"/>
      <c r="AH48" s="114"/>
      <c r="AI48" s="114"/>
      <c r="AJ48" s="114"/>
      <c r="AK48" s="114"/>
    </row>
    <row r="49" spans="1:37" s="303" customFormat="1" ht="23.25" customHeight="1">
      <c r="A49" s="182"/>
      <c r="B49" s="521" t="s">
        <v>145</v>
      </c>
      <c r="C49" s="522"/>
      <c r="D49" s="311">
        <v>0.15</v>
      </c>
      <c r="E49" s="305">
        <f>E47+10</f>
        <v>45474</v>
      </c>
      <c r="F49" s="312">
        <f>ROUND(($F$28+$F$29)*D49-F47,0)</f>
        <v>634389715</v>
      </c>
      <c r="G49" s="313" t="s">
        <v>102</v>
      </c>
      <c r="H49" s="182"/>
      <c r="I49" s="163"/>
      <c r="J49" s="142"/>
      <c r="K49" s="172"/>
      <c r="L49" s="132"/>
      <c r="M49" s="114"/>
      <c r="N49" s="117"/>
      <c r="O49" s="310"/>
      <c r="P49" s="114"/>
      <c r="Q49" s="129"/>
      <c r="R49" s="314"/>
      <c r="S49" s="246"/>
      <c r="T49" s="129"/>
      <c r="U49" s="129"/>
      <c r="V49" s="114"/>
      <c r="X49" s="283"/>
      <c r="Y49" s="284"/>
      <c r="Z49" s="285"/>
      <c r="AA49" s="286"/>
      <c r="AB49" s="286"/>
      <c r="AC49" s="287"/>
      <c r="AD49" s="288"/>
      <c r="AE49" s="289"/>
      <c r="AF49" s="172"/>
      <c r="AG49" s="132"/>
      <c r="AH49" s="132"/>
      <c r="AI49" s="132"/>
      <c r="AJ49" s="132"/>
      <c r="AK49" s="132"/>
    </row>
    <row r="50" spans="1:37" s="303" customFormat="1" ht="23.25" customHeight="1">
      <c r="A50" s="182"/>
      <c r="B50" s="523" t="s">
        <v>148</v>
      </c>
      <c r="C50" s="524"/>
      <c r="D50" s="311">
        <v>0.05</v>
      </c>
      <c r="E50" s="315">
        <f>E49</f>
        <v>45474</v>
      </c>
      <c r="F50" s="316">
        <f>ROUND($F$28*D50,0)</f>
        <v>259861109</v>
      </c>
      <c r="G50" s="303">
        <f>F49+F47</f>
        <v>834389715</v>
      </c>
      <c r="H50" s="182"/>
      <c r="I50" s="172"/>
      <c r="J50" s="142"/>
      <c r="K50" s="172"/>
      <c r="L50" s="132"/>
      <c r="M50" s="172"/>
      <c r="N50" s="270"/>
      <c r="O50" s="317"/>
      <c r="P50" s="318"/>
      <c r="Q50" s="172"/>
      <c r="R50" s="172"/>
      <c r="S50" s="163"/>
      <c r="T50" s="172"/>
      <c r="U50" s="129"/>
      <c r="V50" s="114"/>
      <c r="W50" s="132"/>
      <c r="X50" s="283"/>
      <c r="Y50" s="284"/>
      <c r="Z50" s="285"/>
      <c r="AA50" s="286"/>
      <c r="AB50" s="286"/>
      <c r="AC50" s="287"/>
      <c r="AD50" s="288"/>
      <c r="AE50" s="289"/>
      <c r="AF50" s="172"/>
      <c r="AG50" s="132"/>
      <c r="AH50" s="132"/>
      <c r="AI50" s="132"/>
      <c r="AJ50" s="132"/>
      <c r="AK50" s="132"/>
    </row>
    <row r="51" spans="1:32" s="132" customFormat="1" ht="23.25" customHeight="1">
      <c r="A51" s="303"/>
      <c r="B51" s="521" t="s">
        <v>39</v>
      </c>
      <c r="C51" s="522"/>
      <c r="D51" s="311">
        <v>0.15</v>
      </c>
      <c r="E51" s="315">
        <v>45524</v>
      </c>
      <c r="F51" s="312">
        <f>ROUND(($F$28+$F$29)*D51,0)</f>
        <v>834389715</v>
      </c>
      <c r="G51" s="303"/>
      <c r="H51" s="303"/>
      <c r="I51" s="172"/>
      <c r="J51" s="142"/>
      <c r="K51" s="172"/>
      <c r="M51" s="319"/>
      <c r="N51" s="270"/>
      <c r="O51" s="317"/>
      <c r="P51" s="172"/>
      <c r="Q51" s="172"/>
      <c r="R51" s="539"/>
      <c r="S51" s="539"/>
      <c r="T51" s="172"/>
      <c r="U51" s="129"/>
      <c r="V51" s="114"/>
      <c r="X51" s="283"/>
      <c r="Y51" s="284"/>
      <c r="Z51" s="285"/>
      <c r="AA51" s="286"/>
      <c r="AB51" s="286"/>
      <c r="AC51" s="287"/>
      <c r="AD51" s="288"/>
      <c r="AE51" s="289"/>
      <c r="AF51" s="172"/>
    </row>
    <row r="52" spans="1:32" s="132" customFormat="1" ht="23.25" customHeight="1">
      <c r="A52" s="303"/>
      <c r="B52" s="540" t="s">
        <v>40</v>
      </c>
      <c r="C52" s="541"/>
      <c r="D52" s="311">
        <v>0.20</v>
      </c>
      <c r="E52" s="315">
        <v>45555</v>
      </c>
      <c r="F52" s="312">
        <f>ROUND(($F$28+$F$29)*D52,0)</f>
        <v>1112519619</v>
      </c>
      <c r="G52" s="303"/>
      <c r="H52" s="303"/>
      <c r="I52" s="172"/>
      <c r="J52" s="142"/>
      <c r="K52" s="199"/>
      <c r="L52" s="154"/>
      <c r="M52" s="319"/>
      <c r="N52" s="270"/>
      <c r="O52" s="317"/>
      <c r="P52" s="172"/>
      <c r="Q52" s="172"/>
      <c r="R52" s="481"/>
      <c r="S52" s="481"/>
      <c r="T52" s="172"/>
      <c r="U52" s="129"/>
      <c r="V52" s="114"/>
      <c r="X52" s="283"/>
      <c r="Y52" s="284"/>
      <c r="Z52" s="285"/>
      <c r="AA52" s="286"/>
      <c r="AB52" s="286"/>
      <c r="AC52" s="287"/>
      <c r="AD52" s="288"/>
      <c r="AE52" s="289"/>
      <c r="AF52" s="172"/>
    </row>
    <row r="53" spans="2:32" s="132" customFormat="1" ht="23.25" customHeight="1">
      <c r="B53" s="540" t="s">
        <v>41</v>
      </c>
      <c r="C53" s="541"/>
      <c r="D53" s="311">
        <v>0.20</v>
      </c>
      <c r="E53" s="315">
        <v>45585</v>
      </c>
      <c r="F53" s="312">
        <f>ROUND(($F$28+$F$29)*D53,0)</f>
        <v>1112519619</v>
      </c>
      <c r="G53" s="303"/>
      <c r="I53" s="172"/>
      <c r="J53" s="142"/>
      <c r="K53" s="129"/>
      <c r="L53" s="114"/>
      <c r="M53" s="321"/>
      <c r="N53" s="322"/>
      <c r="O53" s="322"/>
      <c r="P53" s="286"/>
      <c r="Q53" s="286"/>
      <c r="R53" s="323"/>
      <c r="S53" s="324"/>
      <c r="T53" s="289"/>
      <c r="U53" s="246"/>
      <c r="V53" s="114"/>
      <c r="X53" s="283"/>
      <c r="Y53" s="284"/>
      <c r="Z53" s="285"/>
      <c r="AA53" s="286"/>
      <c r="AB53" s="286"/>
      <c r="AC53" s="287"/>
      <c r="AD53" s="288"/>
      <c r="AE53" s="289"/>
      <c r="AF53" s="172"/>
    </row>
    <row r="54" spans="2:32" s="132" customFormat="1" ht="32.55" customHeight="1">
      <c r="B54" s="325" t="s">
        <v>146</v>
      </c>
      <c r="C54" s="326" t="s">
        <v>93</v>
      </c>
      <c r="D54" s="311">
        <v>0.25</v>
      </c>
      <c r="E54" s="315">
        <v>45657</v>
      </c>
      <c r="F54" s="327">
        <f>ROUND($F$28+$F$29-F47-F49-F50-F51-F52-F53,0)</f>
        <v>1408918320</v>
      </c>
      <c r="G54" s="328"/>
      <c r="I54" s="199"/>
      <c r="J54" s="142"/>
      <c r="K54" s="172"/>
      <c r="M54" s="321"/>
      <c r="N54" s="322"/>
      <c r="O54" s="322"/>
      <c r="P54" s="286"/>
      <c r="Q54" s="286"/>
      <c r="R54" s="323"/>
      <c r="S54" s="324"/>
      <c r="T54" s="289"/>
      <c r="U54" s="182"/>
      <c r="V54" s="114"/>
      <c r="W54" s="114"/>
      <c r="X54" s="283"/>
      <c r="Y54" s="284"/>
      <c r="Z54" s="285"/>
      <c r="AA54" s="286"/>
      <c r="AB54" s="286"/>
      <c r="AC54" s="287"/>
      <c r="AD54" s="288"/>
      <c r="AE54" s="289"/>
      <c r="AF54" s="172"/>
    </row>
    <row r="55" spans="2:33" s="132" customFormat="1" ht="31.05" customHeight="1">
      <c r="B55" s="525" t="s">
        <v>147</v>
      </c>
      <c r="C55" s="526"/>
      <c r="D55" s="311">
        <v>0.05</v>
      </c>
      <c r="E55" s="315">
        <f>EDATE(E54,6)</f>
        <v>45838</v>
      </c>
      <c r="F55" s="312">
        <f>+D55*F28-F50</f>
        <v>0.10000002384185791</v>
      </c>
      <c r="G55" s="328"/>
      <c r="I55" s="172"/>
      <c r="J55" s="142"/>
      <c r="K55" s="199"/>
      <c r="L55" s="154"/>
      <c r="M55" s="321"/>
      <c r="N55" s="329"/>
      <c r="O55" s="322"/>
      <c r="P55" s="286"/>
      <c r="Q55" s="286"/>
      <c r="R55" s="323"/>
      <c r="S55" s="324"/>
      <c r="T55" s="289"/>
      <c r="U55" s="182"/>
      <c r="V55" s="114"/>
      <c r="W55" s="114"/>
      <c r="X55" s="283"/>
      <c r="Y55" s="284"/>
      <c r="Z55" s="285"/>
      <c r="AA55" s="286"/>
      <c r="AB55" s="286"/>
      <c r="AC55" s="287"/>
      <c r="AD55" s="288"/>
      <c r="AE55" s="289"/>
      <c r="AF55" s="172"/>
      <c r="AG55" s="303"/>
    </row>
    <row r="56" spans="2:33" s="132" customFormat="1" ht="33" customHeight="1">
      <c r="B56" s="527" t="s">
        <v>13</v>
      </c>
      <c r="C56" s="528"/>
      <c r="D56" s="330">
        <f>SUM(D49:D54)</f>
        <v>1</v>
      </c>
      <c r="E56" s="331"/>
      <c r="F56" s="332">
        <f>F47+F49+F50+F51+F52+F53+F54</f>
        <v>5562598097</v>
      </c>
      <c r="G56" s="303">
        <f>F27-F56</f>
        <v>0</v>
      </c>
      <c r="H56" s="333"/>
      <c r="I56" s="172"/>
      <c r="J56" s="129"/>
      <c r="K56" s="129"/>
      <c r="L56" s="114"/>
      <c r="M56" s="321"/>
      <c r="N56" s="329"/>
      <c r="O56" s="322"/>
      <c r="P56" s="286"/>
      <c r="Q56" s="286"/>
      <c r="R56" s="323"/>
      <c r="S56" s="324"/>
      <c r="T56" s="289"/>
      <c r="U56" s="182"/>
      <c r="V56" s="114"/>
      <c r="W56" s="114"/>
      <c r="X56" s="283"/>
      <c r="Y56" s="334"/>
      <c r="Z56" s="334"/>
      <c r="AA56" s="335"/>
      <c r="AB56" s="335"/>
      <c r="AC56" s="335"/>
      <c r="AD56" s="283"/>
      <c r="AE56" s="335"/>
      <c r="AF56" s="172"/>
      <c r="AG56" s="303"/>
    </row>
    <row r="57" spans="1:33" s="132" customFormat="1" ht="24" customHeight="1">
      <c r="A57" s="336"/>
      <c r="B57" s="336"/>
      <c r="C57" s="337"/>
      <c r="D57" s="154"/>
      <c r="E57" s="337"/>
      <c r="F57" s="154"/>
      <c r="G57" s="302"/>
      <c r="H57" s="114"/>
      <c r="I57" s="172"/>
      <c r="J57" s="129"/>
      <c r="K57" s="129"/>
      <c r="L57" s="114"/>
      <c r="M57" s="283"/>
      <c r="N57" s="284"/>
      <c r="O57" s="285"/>
      <c r="P57" s="286"/>
      <c r="Q57" s="338"/>
      <c r="R57" s="287"/>
      <c r="S57" s="288"/>
      <c r="T57" s="289"/>
      <c r="U57" s="182"/>
      <c r="V57" s="114"/>
      <c r="W57" s="114"/>
      <c r="X57" s="339"/>
      <c r="Y57" s="340"/>
      <c r="Z57" s="341"/>
      <c r="AA57" s="342"/>
      <c r="AB57" s="343"/>
      <c r="AC57" s="344"/>
      <c r="AD57" s="172"/>
      <c r="AE57" s="163"/>
      <c r="AF57" s="172"/>
      <c r="AG57" s="303"/>
    </row>
    <row r="58" spans="1:37" s="132" customFormat="1" ht="24" customHeight="1">
      <c r="A58" s="297">
        <v>11</v>
      </c>
      <c r="B58" s="298" t="s">
        <v>62</v>
      </c>
      <c r="C58" s="299"/>
      <c r="D58" s="299"/>
      <c r="E58" s="190"/>
      <c r="F58" s="345"/>
      <c r="G58" s="114"/>
      <c r="I58" s="129"/>
      <c r="J58" s="172"/>
      <c r="K58" s="129"/>
      <c r="L58" s="114"/>
      <c r="M58" s="283"/>
      <c r="N58" s="284"/>
      <c r="O58" s="285"/>
      <c r="P58" s="286"/>
      <c r="Q58" s="286"/>
      <c r="R58" s="287"/>
      <c r="S58" s="288"/>
      <c r="T58" s="289"/>
      <c r="U58" s="182"/>
      <c r="V58" s="114"/>
      <c r="W58" s="114"/>
      <c r="X58" s="283"/>
      <c r="Y58" s="284"/>
      <c r="Z58" s="285"/>
      <c r="AA58" s="286"/>
      <c r="AB58" s="286"/>
      <c r="AC58" s="287"/>
      <c r="AD58" s="288"/>
      <c r="AE58" s="289"/>
      <c r="AF58" s="172"/>
      <c r="AG58" s="163"/>
      <c r="AH58" s="172"/>
      <c r="AI58" s="172"/>
      <c r="AJ58" s="172"/>
      <c r="AK58" s="172"/>
    </row>
    <row r="59" spans="1:37" ht="29.55" customHeight="1">
      <c r="A59" s="182"/>
      <c r="B59" s="531" t="s">
        <v>6</v>
      </c>
      <c r="C59" s="532"/>
      <c r="D59" s="301" t="s">
        <v>25</v>
      </c>
      <c r="E59" s="301" t="s">
        <v>3</v>
      </c>
      <c r="F59" s="301" t="s">
        <v>2</v>
      </c>
      <c r="G59" s="301" t="s">
        <v>63</v>
      </c>
      <c r="H59" s="483" t="s">
        <v>64</v>
      </c>
      <c r="I59" s="129"/>
      <c r="J59" s="172"/>
      <c r="K59" s="129"/>
      <c r="M59" s="283"/>
      <c r="N59" s="284"/>
      <c r="O59" s="285"/>
      <c r="P59" s="286"/>
      <c r="Q59" s="286"/>
      <c r="R59" s="287"/>
      <c r="S59" s="288"/>
      <c r="T59" s="289"/>
      <c r="U59" s="182"/>
      <c r="X59" s="283"/>
      <c r="Y59" s="334"/>
      <c r="Z59" s="334"/>
      <c r="AA59" s="335"/>
      <c r="AB59" s="335"/>
      <c r="AC59" s="335"/>
      <c r="AD59" s="283"/>
      <c r="AE59" s="335"/>
      <c r="AF59" s="172"/>
      <c r="AG59" s="163"/>
      <c r="AH59" s="172"/>
      <c r="AI59" s="172"/>
      <c r="AJ59" s="172"/>
      <c r="AK59" s="172"/>
    </row>
    <row r="60" spans="1:37" ht="24.75" customHeight="1">
      <c r="A60" s="182"/>
      <c r="B60" s="533" t="s">
        <v>160</v>
      </c>
      <c r="C60" s="534"/>
      <c r="D60" s="304"/>
      <c r="E60" s="346">
        <f>E47</f>
        <v>45464</v>
      </c>
      <c r="F60" s="306">
        <f>F47</f>
        <v>200000000</v>
      </c>
      <c r="G60" s="474">
        <f>+F60</f>
        <v>200000000</v>
      </c>
      <c r="H60" s="309"/>
      <c r="I60" s="129"/>
      <c r="J60" s="142"/>
      <c r="K60" s="129"/>
      <c r="M60" s="284"/>
      <c r="N60" s="285"/>
      <c r="O60" s="286"/>
      <c r="P60" s="286"/>
      <c r="Q60" s="287"/>
      <c r="R60" s="288"/>
      <c r="S60" s="289"/>
      <c r="T60" s="172"/>
      <c r="X60" s="339"/>
      <c r="Y60" s="340"/>
      <c r="Z60" s="341"/>
      <c r="AA60" s="342"/>
      <c r="AB60" s="343"/>
      <c r="AC60" s="344"/>
      <c r="AD60" s="172"/>
      <c r="AE60" s="163"/>
      <c r="AF60" s="172"/>
      <c r="AG60" s="163"/>
      <c r="AH60" s="172"/>
      <c r="AI60" s="172"/>
      <c r="AJ60" s="172"/>
      <c r="AK60" s="172"/>
    </row>
    <row r="61" spans="1:39" ht="24.75" customHeight="1">
      <c r="A61" s="182"/>
      <c r="B61" s="535" t="s">
        <v>32</v>
      </c>
      <c r="C61" s="536"/>
      <c r="D61" s="347"/>
      <c r="E61" s="315"/>
      <c r="F61" s="309"/>
      <c r="G61" s="309"/>
      <c r="H61" s="309"/>
      <c r="I61" s="129"/>
      <c r="J61" s="208"/>
      <c r="K61" s="129"/>
      <c r="M61" s="284"/>
      <c r="N61" s="285"/>
      <c r="O61" s="286"/>
      <c r="P61" s="286"/>
      <c r="Q61" s="287"/>
      <c r="R61" s="288"/>
      <c r="S61" s="289"/>
      <c r="T61" s="172"/>
      <c r="X61" s="172"/>
      <c r="Y61" s="260"/>
      <c r="Z61" s="270"/>
      <c r="AA61" s="163"/>
      <c r="AB61" s="163"/>
      <c r="AC61" s="163"/>
      <c r="AD61" s="208"/>
      <c r="AE61" s="163"/>
      <c r="AF61" s="172"/>
      <c r="AG61" s="163"/>
      <c r="AH61" s="172"/>
      <c r="AI61" s="172"/>
      <c r="AJ61" s="172"/>
      <c r="AK61" s="172"/>
      <c r="AM61" s="254"/>
    </row>
    <row r="62" spans="1:20" ht="24.75" customHeight="1">
      <c r="A62" s="132"/>
      <c r="B62" s="521" t="s">
        <v>145</v>
      </c>
      <c r="C62" s="522"/>
      <c r="D62" s="347">
        <v>0.15</v>
      </c>
      <c r="E62" s="346">
        <f>E49</f>
        <v>45474</v>
      </c>
      <c r="F62" s="312">
        <f>ROUND(($F$28+$F$29)*D62-F60,0)</f>
        <v>634389715</v>
      </c>
      <c r="G62" s="309">
        <f>+F62</f>
        <v>634389715</v>
      </c>
      <c r="H62" s="309"/>
      <c r="I62" s="129"/>
      <c r="J62" s="211"/>
      <c r="K62" s="129"/>
      <c r="M62" s="284"/>
      <c r="N62" s="285"/>
      <c r="O62" s="286"/>
      <c r="P62" s="286"/>
      <c r="Q62" s="287"/>
      <c r="R62" s="288"/>
      <c r="S62" s="289"/>
      <c r="T62" s="172"/>
    </row>
    <row r="63" spans="1:20" ht="24.75" customHeight="1">
      <c r="A63" s="132"/>
      <c r="B63" s="537" t="s">
        <v>149</v>
      </c>
      <c r="C63" s="538"/>
      <c r="D63" s="347">
        <v>0.05</v>
      </c>
      <c r="E63" s="346">
        <f>E62</f>
        <v>45474</v>
      </c>
      <c r="F63" s="348">
        <f>$F$28*$D$63</f>
        <v>259861109.10000002</v>
      </c>
      <c r="G63" s="316">
        <f>+F63</f>
        <v>259861109.10000002</v>
      </c>
      <c r="H63" s="312"/>
      <c r="I63" s="129"/>
      <c r="J63" s="211"/>
      <c r="K63" s="129"/>
      <c r="M63" s="284"/>
      <c r="N63" s="285"/>
      <c r="O63" s="286"/>
      <c r="P63" s="286"/>
      <c r="Q63" s="287"/>
      <c r="R63" s="288"/>
      <c r="S63" s="289"/>
      <c r="T63" s="172"/>
    </row>
    <row r="64" spans="1:20" ht="24.75" customHeight="1">
      <c r="A64" s="303"/>
      <c r="B64" s="521" t="s">
        <v>115</v>
      </c>
      <c r="C64" s="522"/>
      <c r="D64" s="347">
        <v>0.70</v>
      </c>
      <c r="E64" s="346">
        <f>E62+15</f>
        <v>45489</v>
      </c>
      <c r="F64" s="312">
        <f>($F$28+$F$29)*D64</f>
        <v>3893818667.8999996</v>
      </c>
      <c r="G64" s="309"/>
      <c r="H64" s="309">
        <f>+F64</f>
        <v>3893818667.8999996</v>
      </c>
      <c r="I64" s="129"/>
      <c r="J64" s="211"/>
      <c r="K64" s="129"/>
      <c r="M64" s="284"/>
      <c r="N64" s="285"/>
      <c r="O64" s="286"/>
      <c r="P64" s="286"/>
      <c r="Q64" s="287"/>
      <c r="R64" s="288"/>
      <c r="S64" s="289"/>
      <c r="T64" s="172"/>
    </row>
    <row r="65" spans="1:20" ht="24.75" customHeight="1">
      <c r="A65" s="303"/>
      <c r="B65" s="525" t="s">
        <v>110</v>
      </c>
      <c r="C65" s="530"/>
      <c r="D65" s="347">
        <v>0.10</v>
      </c>
      <c r="E65" s="346">
        <v>45524</v>
      </c>
      <c r="F65" s="312">
        <f>($F$28+$F$29)*D65</f>
        <v>556259809.70000005</v>
      </c>
      <c r="G65" s="309">
        <f>+F65</f>
        <v>556259809.70000005</v>
      </c>
      <c r="H65" s="309"/>
      <c r="I65" s="129"/>
      <c r="J65" s="211"/>
      <c r="K65" s="129"/>
      <c r="M65" s="284"/>
      <c r="N65" s="285"/>
      <c r="O65" s="286"/>
      <c r="P65" s="286"/>
      <c r="Q65" s="287"/>
      <c r="R65" s="288"/>
      <c r="S65" s="289"/>
      <c r="T65" s="172"/>
    </row>
    <row r="66" spans="1:18" ht="29.55" customHeight="1">
      <c r="A66" s="132"/>
      <c r="B66" s="325" t="s">
        <v>94</v>
      </c>
      <c r="C66" s="326" t="s">
        <v>98</v>
      </c>
      <c r="D66" s="347"/>
      <c r="E66" s="346">
        <v>45657</v>
      </c>
      <c r="F66" s="309">
        <f>+F29*D67</f>
        <v>18268795.75</v>
      </c>
      <c r="G66" s="312">
        <f>+F66</f>
        <v>18268795.75</v>
      </c>
      <c r="H66" s="312"/>
      <c r="I66" s="129"/>
      <c r="J66" s="211"/>
      <c r="K66" s="129"/>
      <c r="M66" s="114"/>
      <c r="N66" s="114"/>
      <c r="R66" s="114"/>
    </row>
    <row r="67" spans="1:18" ht="29.55" customHeight="1">
      <c r="A67" s="132"/>
      <c r="B67" s="525" t="s">
        <v>111</v>
      </c>
      <c r="C67" s="526"/>
      <c r="D67" s="347">
        <v>0.05</v>
      </c>
      <c r="E67" s="346">
        <f>EDATE(E66,6)</f>
        <v>45838</v>
      </c>
      <c r="F67" s="312">
        <f>$F$28*$D$63-F63</f>
        <v>0</v>
      </c>
      <c r="G67" s="312">
        <f>+F67</f>
        <v>0</v>
      </c>
      <c r="H67" s="309"/>
      <c r="I67" s="129"/>
      <c r="J67" s="211"/>
      <c r="K67" s="129"/>
      <c r="M67" s="114"/>
      <c r="N67" s="114"/>
      <c r="R67" s="114"/>
    </row>
    <row r="68" spans="1:18" ht="30" customHeight="1">
      <c r="A68" s="132"/>
      <c r="B68" s="527" t="s">
        <v>13</v>
      </c>
      <c r="C68" s="528"/>
      <c r="D68" s="330">
        <f>SUM(D62:D65)</f>
        <v>0.99999999999999989</v>
      </c>
      <c r="E68" s="331"/>
      <c r="F68" s="349">
        <f>ROUND(SUM(F60:F67),0)</f>
        <v>5562598097</v>
      </c>
      <c r="G68" s="349">
        <f>ROUND(SUM(G60:G67),0)</f>
        <v>1668779430</v>
      </c>
      <c r="H68" s="332">
        <f>ROUND(SUM(H60:H67),0)</f>
        <v>3893818668</v>
      </c>
      <c r="I68" s="129"/>
      <c r="J68" s="129"/>
      <c r="K68" s="129"/>
      <c r="L68" s="132"/>
      <c r="M68" s="114"/>
      <c r="N68" s="114"/>
      <c r="R68" s="114"/>
    </row>
    <row r="69" spans="1:18" ht="19.5" customHeight="1">
      <c r="A69" s="336"/>
      <c r="B69" s="336"/>
      <c r="C69" s="337"/>
      <c r="D69" s="154"/>
      <c r="E69" s="337"/>
      <c r="F69" s="482">
        <f>F68-F28-F29</f>
        <v>0</v>
      </c>
      <c r="G69" s="351"/>
      <c r="H69" s="350">
        <f>+H68/($F$28+$F$29)</f>
        <v>0.70000000001797724</v>
      </c>
      <c r="I69" s="129"/>
      <c r="J69" s="129"/>
      <c r="K69" s="129"/>
      <c r="M69" s="114"/>
      <c r="N69" s="114"/>
      <c r="R69" s="114"/>
    </row>
    <row r="70" spans="1:18" ht="19.5" customHeight="1">
      <c r="A70" s="352">
        <v>12</v>
      </c>
      <c r="B70" s="353" t="s">
        <v>150</v>
      </c>
      <c r="C70" s="337"/>
      <c r="D70" s="354"/>
      <c r="E70" s="337"/>
      <c r="F70" s="350"/>
      <c r="G70" s="351"/>
      <c r="H70" s="350"/>
      <c r="I70" s="129"/>
      <c r="J70" s="129"/>
      <c r="K70" s="129"/>
      <c r="M70" s="114"/>
      <c r="N70" s="114"/>
      <c r="R70" s="114"/>
    </row>
    <row r="71" spans="1:18" ht="28.5" customHeight="1">
      <c r="A71" s="336"/>
      <c r="B71" s="531" t="s">
        <v>6</v>
      </c>
      <c r="C71" s="532"/>
      <c r="D71" s="301" t="s">
        <v>25</v>
      </c>
      <c r="E71" s="301" t="s">
        <v>3</v>
      </c>
      <c r="F71" s="301" t="s">
        <v>2</v>
      </c>
      <c r="G71" s="351"/>
      <c r="H71" s="350"/>
      <c r="I71" s="129"/>
      <c r="J71" s="129"/>
      <c r="K71" s="129"/>
      <c r="M71" s="114"/>
      <c r="N71" s="114"/>
      <c r="R71" s="114"/>
    </row>
    <row r="72" spans="1:18" ht="26" customHeight="1">
      <c r="A72" s="336"/>
      <c r="B72" s="533" t="s">
        <v>151</v>
      </c>
      <c r="C72" s="534"/>
      <c r="D72" s="304"/>
      <c r="E72" s="346">
        <v>45449</v>
      </c>
      <c r="F72" s="309">
        <f>$F$47</f>
        <v>200000000</v>
      </c>
      <c r="G72" s="351"/>
      <c r="H72" s="350"/>
      <c r="I72" s="129"/>
      <c r="J72" s="129"/>
      <c r="K72" s="129"/>
      <c r="M72" s="114"/>
      <c r="N72" s="114"/>
      <c r="R72" s="114"/>
    </row>
    <row r="73" spans="1:18" ht="25.5" customHeight="1">
      <c r="A73" s="336"/>
      <c r="B73" s="533" t="s">
        <v>32</v>
      </c>
      <c r="C73" s="534"/>
      <c r="D73" s="304"/>
      <c r="E73" s="315"/>
      <c r="F73" s="309"/>
      <c r="G73" s="351"/>
      <c r="H73" s="350"/>
      <c r="I73" s="129"/>
      <c r="J73" s="129"/>
      <c r="K73" s="129"/>
      <c r="M73" s="114"/>
      <c r="N73" s="114"/>
      <c r="R73" s="114"/>
    </row>
    <row r="74" spans="1:18" ht="23.55" customHeight="1">
      <c r="A74" s="336"/>
      <c r="B74" s="521" t="s">
        <v>145</v>
      </c>
      <c r="C74" s="522"/>
      <c r="D74" s="355">
        <v>0.15</v>
      </c>
      <c r="E74" s="346">
        <v>45499</v>
      </c>
      <c r="F74" s="312">
        <f>ROUND(($F$28+$F$29)*D74-F72,0)</f>
        <v>634389715</v>
      </c>
      <c r="G74" s="475">
        <f>F72+F74</f>
        <v>834389715</v>
      </c>
      <c r="H74" s="350"/>
      <c r="I74" s="129"/>
      <c r="J74" s="129"/>
      <c r="K74" s="129"/>
      <c r="M74" s="114"/>
      <c r="N74" s="114"/>
      <c r="R74" s="114"/>
    </row>
    <row r="75" spans="1:18" ht="26.55" customHeight="1">
      <c r="A75" s="336"/>
      <c r="B75" s="523" t="s">
        <v>148</v>
      </c>
      <c r="C75" s="524"/>
      <c r="D75" s="311">
        <v>0.05</v>
      </c>
      <c r="E75" s="315">
        <f>E74</f>
        <v>45499</v>
      </c>
      <c r="F75" s="316">
        <f>ROUND($F$28*D75,0)</f>
        <v>259861109</v>
      </c>
      <c r="G75" s="351"/>
      <c r="H75" s="350"/>
      <c r="M75" s="114"/>
      <c r="N75" s="114"/>
      <c r="R75" s="114"/>
    </row>
    <row r="76" spans="1:18" ht="37.05" customHeight="1">
      <c r="A76" s="336"/>
      <c r="B76" s="525" t="s">
        <v>152</v>
      </c>
      <c r="C76" s="526"/>
      <c r="D76" s="355">
        <v>0.80</v>
      </c>
      <c r="E76" s="346">
        <f>E74+15</f>
        <v>45514</v>
      </c>
      <c r="F76" s="312">
        <f>ROUND($F$27-F72-F74-F75,0)</f>
        <v>4468347273</v>
      </c>
      <c r="G76" s="351"/>
      <c r="H76" s="350"/>
      <c r="M76" s="114"/>
      <c r="N76" s="114"/>
      <c r="R76" s="114"/>
    </row>
    <row r="77" spans="1:18" ht="33.5" customHeight="1">
      <c r="A77" s="336"/>
      <c r="B77" s="525" t="s">
        <v>154</v>
      </c>
      <c r="C77" s="526"/>
      <c r="D77" s="355">
        <v>0.05</v>
      </c>
      <c r="E77" s="346">
        <f>F43</f>
        <v>45838</v>
      </c>
      <c r="F77" s="312">
        <v>0</v>
      </c>
      <c r="G77" s="351"/>
      <c r="H77" s="350"/>
      <c r="M77" s="114"/>
      <c r="N77" s="114"/>
      <c r="R77" s="114"/>
    </row>
    <row r="78" spans="1:18" ht="33" customHeight="1">
      <c r="A78" s="336"/>
      <c r="B78" s="527" t="s">
        <v>13</v>
      </c>
      <c r="C78" s="528"/>
      <c r="D78" s="330">
        <v>1</v>
      </c>
      <c r="E78" s="356"/>
      <c r="F78" s="357">
        <f>ROUND(SUM(F72:F77),0)</f>
        <v>5562598097</v>
      </c>
      <c r="G78" s="351"/>
      <c r="H78" s="350"/>
      <c r="M78" s="114"/>
      <c r="N78" s="114"/>
      <c r="R78" s="114"/>
    </row>
    <row r="79" spans="6:19" ht="30" customHeight="1">
      <c r="F79" s="169" t="b">
        <f>ROUND(F78,0)=ROUND(F28+F29,0)</f>
        <v>1</v>
      </c>
      <c r="M79" s="123" t="s">
        <v>87</v>
      </c>
      <c r="O79" s="358"/>
      <c r="P79" s="132"/>
      <c r="Q79" s="132"/>
      <c r="R79" s="359">
        <f>IF(F10=2,8%,0)</f>
        <v>0</v>
      </c>
      <c r="S79" s="360"/>
    </row>
    <row r="80" spans="8:24" ht="35.25" customHeight="1">
      <c r="H80" s="361"/>
      <c r="I80" s="361"/>
      <c r="M80" s="362" t="s">
        <v>15</v>
      </c>
      <c r="N80" s="363" t="s">
        <v>16</v>
      </c>
      <c r="O80" s="363" t="s">
        <v>8</v>
      </c>
      <c r="P80" s="364" t="s">
        <v>17</v>
      </c>
      <c r="Q80" s="365" t="s">
        <v>127</v>
      </c>
      <c r="R80" s="366" t="s">
        <v>19</v>
      </c>
      <c r="S80" s="367" t="s">
        <v>20</v>
      </c>
      <c r="T80" s="368" t="s">
        <v>24</v>
      </c>
      <c r="U80" s="369" t="s">
        <v>123</v>
      </c>
      <c r="V80" s="365" t="s">
        <v>124</v>
      </c>
      <c r="W80" s="365" t="s">
        <v>125</v>
      </c>
      <c r="X80" s="365" t="s">
        <v>126</v>
      </c>
    </row>
    <row r="81" spans="13:24" ht="19.5" customHeight="1">
      <c r="M81" s="370" t="s">
        <v>90</v>
      </c>
      <c r="N81" s="371">
        <f>E47</f>
        <v>45464</v>
      </c>
      <c r="O81" s="372">
        <f>N81</f>
        <v>45464</v>
      </c>
      <c r="P81" s="373"/>
      <c r="Q81" s="373">
        <f>$F$47</f>
        <v>200000000</v>
      </c>
      <c r="R81" s="374"/>
      <c r="S81" s="375"/>
      <c r="T81" s="376">
        <f>Q81-Q81*(1/(1+S81)^P81)</f>
        <v>0</v>
      </c>
      <c r="U81" s="377">
        <v>300000000</v>
      </c>
      <c r="V81" s="378"/>
      <c r="W81" s="378"/>
      <c r="X81" s="378"/>
    </row>
    <row r="82" spans="1:24" ht="13.9">
      <c r="A82" s="379" t="s">
        <v>85</v>
      </c>
      <c r="M82" s="380" t="str">
        <f>+B62</f>
        <v>Lần 2 - Ngay khi ký HĐMB</v>
      </c>
      <c r="N82" s="381">
        <f>$E$49</f>
        <v>45474</v>
      </c>
      <c r="O82" s="382"/>
      <c r="P82" s="383">
        <f>IF(OR(O82&gt;=N82,O82=""),0,N82-O82)</f>
        <v>0</v>
      </c>
      <c r="Q82" s="383">
        <f>$F$49</f>
        <v>634389715</v>
      </c>
      <c r="R82" s="384">
        <f>+$R$79</f>
        <v>0</v>
      </c>
      <c r="S82" s="385">
        <f>ROUNDDOWN($R$79/365,7)</f>
        <v>0</v>
      </c>
      <c r="T82" s="386">
        <f>Q82-Q82*(1/(1+S82)^P82)</f>
        <v>0</v>
      </c>
      <c r="U82" s="387"/>
      <c r="V82" s="388">
        <f t="shared" si="1" ref="V82:V109">U82*(1+S82)^P82-U82</f>
        <v>0</v>
      </c>
      <c r="W82" s="388">
        <f t="shared" si="2" ref="W82:W109">U82+V82</f>
        <v>0</v>
      </c>
      <c r="X82" s="388">
        <f>$Q$82-SUM($U$82:U82)-SUM($V$82:V82)</f>
        <v>634389715</v>
      </c>
    </row>
    <row r="83" spans="1:24" ht="21.75" customHeight="1">
      <c r="A83" s="389" t="s">
        <v>138</v>
      </c>
      <c r="M83" s="390" t="str">
        <f>+M82</f>
        <v>Lần 2 - Ngay khi ký HĐMB</v>
      </c>
      <c r="N83" s="391">
        <f>N82</f>
        <v>45474</v>
      </c>
      <c r="O83" s="392"/>
      <c r="P83" s="393">
        <f t="shared" si="3" ref="P83:P97">IF(OR(O83&gt;=N83,O83=""),0,N83-O83)</f>
        <v>0</v>
      </c>
      <c r="Q83" s="393"/>
      <c r="R83" s="394">
        <f t="shared" si="4" ref="R83:S98">+R82</f>
        <v>0</v>
      </c>
      <c r="S83" s="395">
        <f t="shared" si="4"/>
        <v>0</v>
      </c>
      <c r="T83" s="396">
        <f t="shared" si="5" ref="T83:T109">Q83-Q83*(1/(1+S83)^P83)</f>
        <v>0</v>
      </c>
      <c r="U83" s="397">
        <f>X82/(1+S83)^P83</f>
        <v>634389715</v>
      </c>
      <c r="V83" s="398">
        <f t="shared" si="1"/>
        <v>0</v>
      </c>
      <c r="W83" s="398">
        <f t="shared" si="2"/>
        <v>634389715</v>
      </c>
      <c r="X83" s="398">
        <f>$Q$82-SUM($U$82:U83)-SUM($V$82:V83)</f>
        <v>0</v>
      </c>
    </row>
    <row r="84" spans="1:24" ht="21.75" customHeight="1">
      <c r="A84" s="399" t="s">
        <v>139</v>
      </c>
      <c r="M84" s="390" t="str">
        <f>+M83</f>
        <v>Lần 2 - Ngay khi ký HĐMB</v>
      </c>
      <c r="N84" s="391">
        <f>N83</f>
        <v>45474</v>
      </c>
      <c r="O84" s="392"/>
      <c r="P84" s="393">
        <f t="shared" si="3"/>
        <v>0</v>
      </c>
      <c r="Q84" s="393"/>
      <c r="R84" s="394">
        <f t="shared" si="4"/>
        <v>0</v>
      </c>
      <c r="S84" s="395">
        <f t="shared" si="4"/>
        <v>0</v>
      </c>
      <c r="T84" s="396">
        <f t="shared" si="5"/>
        <v>0</v>
      </c>
      <c r="U84" s="397">
        <f>X83/(1+S84)^P84</f>
        <v>0</v>
      </c>
      <c r="V84" s="398">
        <f t="shared" si="1"/>
        <v>0</v>
      </c>
      <c r="W84" s="398">
        <f t="shared" si="2"/>
        <v>0</v>
      </c>
      <c r="X84" s="398">
        <f>$Q$82-SUM($U$82:U84)-SUM($V$82:V84)</f>
        <v>0</v>
      </c>
    </row>
    <row r="85" spans="1:24" ht="21.75" customHeight="1">
      <c r="A85" s="399" t="s">
        <v>141</v>
      </c>
      <c r="G85" s="400"/>
      <c r="M85" s="390" t="str">
        <f>+M84</f>
        <v>Lần 2 - Ngay khi ký HĐMB</v>
      </c>
      <c r="N85" s="401">
        <f>N84</f>
        <v>45474</v>
      </c>
      <c r="O85" s="402"/>
      <c r="P85" s="403">
        <f t="shared" si="3"/>
        <v>0</v>
      </c>
      <c r="Q85" s="403"/>
      <c r="R85" s="404">
        <f t="shared" si="4"/>
        <v>0</v>
      </c>
      <c r="S85" s="405">
        <f t="shared" si="4"/>
        <v>0</v>
      </c>
      <c r="T85" s="406">
        <f t="shared" si="5"/>
        <v>0</v>
      </c>
      <c r="U85" s="397">
        <f>X84/(1+S85)^P85</f>
        <v>0</v>
      </c>
      <c r="V85" s="407">
        <f t="shared" si="1"/>
        <v>0</v>
      </c>
      <c r="W85" s="407">
        <f t="shared" si="2"/>
        <v>0</v>
      </c>
      <c r="X85" s="407">
        <f>$Q$82-SUM($U$82:U85)-SUM($V$82:V85)</f>
        <v>0</v>
      </c>
    </row>
    <row r="86" spans="1:24" ht="21.75" customHeight="1">
      <c r="A86" s="399" t="s">
        <v>140</v>
      </c>
      <c r="M86" s="408" t="str">
        <f>+B51</f>
        <v>Lần 3 - HĐMB</v>
      </c>
      <c r="N86" s="409">
        <f>$E$51</f>
        <v>45524</v>
      </c>
      <c r="O86" s="382">
        <v>45309</v>
      </c>
      <c r="P86" s="410">
        <f t="shared" si="3"/>
        <v>215</v>
      </c>
      <c r="Q86" s="410">
        <f>+F51</f>
        <v>834389715</v>
      </c>
      <c r="R86" s="411">
        <f t="shared" si="4"/>
        <v>0</v>
      </c>
      <c r="S86" s="412">
        <f t="shared" si="4"/>
        <v>0</v>
      </c>
      <c r="T86" s="413">
        <f>Q86-Q86*(1/(1+S86)^P86)</f>
        <v>0</v>
      </c>
      <c r="U86" s="387"/>
      <c r="V86" s="414">
        <f t="shared" si="1"/>
        <v>0</v>
      </c>
      <c r="W86" s="414">
        <f t="shared" si="2"/>
        <v>0</v>
      </c>
      <c r="X86" s="414">
        <f>$Q$86-SUM($U$86:U86)-SUM($V$86:V86)</f>
        <v>834389715</v>
      </c>
    </row>
    <row r="87" spans="1:24" ht="21.75" customHeight="1">
      <c r="A87" s="415" t="s">
        <v>21</v>
      </c>
      <c r="M87" s="416" t="str">
        <f>+M86</f>
        <v>Lần 3 - HĐMB</v>
      </c>
      <c r="N87" s="417">
        <f>N86</f>
        <v>45524</v>
      </c>
      <c r="O87" s="392"/>
      <c r="P87" s="418">
        <f t="shared" si="3"/>
        <v>0</v>
      </c>
      <c r="Q87" s="418"/>
      <c r="R87" s="419">
        <f t="shared" si="4"/>
        <v>0</v>
      </c>
      <c r="S87" s="420">
        <f t="shared" si="4"/>
        <v>0</v>
      </c>
      <c r="T87" s="421">
        <f t="shared" si="5"/>
        <v>0</v>
      </c>
      <c r="U87" s="397">
        <f>X86/(1+S87)^P87</f>
        <v>834389715</v>
      </c>
      <c r="V87" s="414">
        <f t="shared" si="1"/>
        <v>0</v>
      </c>
      <c r="W87" s="414">
        <f t="shared" si="2"/>
        <v>834389715</v>
      </c>
      <c r="X87" s="414">
        <f>$Q$86-SUM($U$86:U87)-SUM($V$86:V87)</f>
        <v>0</v>
      </c>
    </row>
    <row r="88" spans="2:24" ht="21.75" customHeight="1">
      <c r="B88" s="389"/>
      <c r="C88" s="389"/>
      <c r="D88" s="422"/>
      <c r="M88" s="416" t="str">
        <f>+M87</f>
        <v>Lần 3 - HĐMB</v>
      </c>
      <c r="N88" s="417">
        <f>N87</f>
        <v>45524</v>
      </c>
      <c r="O88" s="392"/>
      <c r="P88" s="418">
        <f t="shared" si="3"/>
        <v>0</v>
      </c>
      <c r="Q88" s="418"/>
      <c r="R88" s="419">
        <f t="shared" si="4"/>
        <v>0</v>
      </c>
      <c r="S88" s="420">
        <f t="shared" si="4"/>
        <v>0</v>
      </c>
      <c r="T88" s="421">
        <f t="shared" si="5"/>
        <v>0</v>
      </c>
      <c r="U88" s="397">
        <f>X87/(1+S88)^P88</f>
        <v>0</v>
      </c>
      <c r="V88" s="414">
        <f t="shared" si="1"/>
        <v>0</v>
      </c>
      <c r="W88" s="414">
        <f t="shared" si="2"/>
        <v>0</v>
      </c>
      <c r="X88" s="414">
        <f>$Q$86-SUM($U$86:U88)-SUM($V$86:V88)</f>
        <v>0</v>
      </c>
    </row>
    <row r="89" spans="1:24" ht="21.75" customHeight="1">
      <c r="A89" s="529" t="s">
        <v>22</v>
      </c>
      <c r="B89" s="529"/>
      <c r="C89" s="529"/>
      <c r="D89" s="529"/>
      <c r="E89" s="529"/>
      <c r="F89" s="529"/>
      <c r="M89" s="416" t="str">
        <f>+M88</f>
        <v>Lần 3 - HĐMB</v>
      </c>
      <c r="N89" s="417">
        <f>N88</f>
        <v>45524</v>
      </c>
      <c r="O89" s="402"/>
      <c r="P89" s="423">
        <f t="shared" si="3"/>
        <v>0</v>
      </c>
      <c r="Q89" s="423"/>
      <c r="R89" s="424">
        <f t="shared" si="4"/>
        <v>0</v>
      </c>
      <c r="S89" s="425">
        <f t="shared" si="4"/>
        <v>0</v>
      </c>
      <c r="T89" s="426">
        <f t="shared" si="5"/>
        <v>0</v>
      </c>
      <c r="U89" s="397">
        <f>X88/(1+S89)^P89</f>
        <v>0</v>
      </c>
      <c r="V89" s="414">
        <f t="shared" si="1"/>
        <v>0</v>
      </c>
      <c r="W89" s="414">
        <f t="shared" si="2"/>
        <v>0</v>
      </c>
      <c r="X89" s="414">
        <f>$Q$86-SUM($U$86:U89)-SUM($V$86:V89)</f>
        <v>0</v>
      </c>
    </row>
    <row r="90" spans="1:24" ht="21.75" customHeight="1">
      <c r="A90" s="529"/>
      <c r="B90" s="529"/>
      <c r="C90" s="529"/>
      <c r="D90" s="529"/>
      <c r="E90" s="529"/>
      <c r="F90" s="529"/>
      <c r="M90" s="380" t="str">
        <f>+B52</f>
        <v>Lần 4 - HĐMB</v>
      </c>
      <c r="N90" s="381">
        <f>$E$52</f>
        <v>45555</v>
      </c>
      <c r="O90" s="382"/>
      <c r="P90" s="383">
        <f t="shared" si="3"/>
        <v>0</v>
      </c>
      <c r="Q90" s="383">
        <f>$F$52</f>
        <v>1112519619</v>
      </c>
      <c r="R90" s="427">
        <f t="shared" si="4"/>
        <v>0</v>
      </c>
      <c r="S90" s="385">
        <f t="shared" si="4"/>
        <v>0</v>
      </c>
      <c r="T90" s="386">
        <f>Q90-Q90*(1/(1+S90)^P90)</f>
        <v>0</v>
      </c>
      <c r="U90" s="387">
        <v>1000000000</v>
      </c>
      <c r="V90" s="388">
        <f t="shared" si="1"/>
        <v>0</v>
      </c>
      <c r="W90" s="388">
        <f t="shared" si="2"/>
        <v>1000000000</v>
      </c>
      <c r="X90" s="388">
        <f>$Q$90-SUM($U$90:U90)-SUM($V$90:V90)</f>
        <v>112519619</v>
      </c>
    </row>
    <row r="91" spans="2:24" ht="19.5" customHeight="1">
      <c r="B91" s="422"/>
      <c r="C91" s="422"/>
      <c r="D91" s="428"/>
      <c r="M91" s="390" t="str">
        <f>+M90</f>
        <v>Lần 4 - HĐMB</v>
      </c>
      <c r="N91" s="391">
        <f>N90</f>
        <v>45555</v>
      </c>
      <c r="O91" s="392"/>
      <c r="P91" s="393">
        <f t="shared" si="3"/>
        <v>0</v>
      </c>
      <c r="Q91" s="393"/>
      <c r="R91" s="394">
        <f t="shared" si="4"/>
        <v>0</v>
      </c>
      <c r="S91" s="395">
        <f t="shared" si="4"/>
        <v>0</v>
      </c>
      <c r="T91" s="396">
        <f t="shared" si="5"/>
        <v>0</v>
      </c>
      <c r="U91" s="397">
        <f>X90/(1+S91)^P91</f>
        <v>112519619</v>
      </c>
      <c r="V91" s="398">
        <f t="shared" si="1"/>
        <v>0</v>
      </c>
      <c r="W91" s="398">
        <f t="shared" si="2"/>
        <v>112519619</v>
      </c>
      <c r="X91" s="398">
        <f>$Q$90-SUM($U$90:U91)-SUM($V$90:V91)</f>
        <v>0</v>
      </c>
    </row>
    <row r="92" spans="2:24" ht="19.5" customHeight="1">
      <c r="B92" s="429"/>
      <c r="C92" s="429"/>
      <c r="D92" s="429"/>
      <c r="M92" s="390" t="str">
        <f>+M91</f>
        <v>Lần 4 - HĐMB</v>
      </c>
      <c r="N92" s="391">
        <f>N91</f>
        <v>45555</v>
      </c>
      <c r="O92" s="392"/>
      <c r="P92" s="393">
        <f t="shared" si="3"/>
        <v>0</v>
      </c>
      <c r="Q92" s="393"/>
      <c r="R92" s="394">
        <f t="shared" si="4"/>
        <v>0</v>
      </c>
      <c r="S92" s="395">
        <f t="shared" si="4"/>
        <v>0</v>
      </c>
      <c r="T92" s="396">
        <f t="shared" si="5"/>
        <v>0</v>
      </c>
      <c r="U92" s="397">
        <f>X91/(1+S92)^P92</f>
        <v>0</v>
      </c>
      <c r="V92" s="398">
        <f t="shared" si="1"/>
        <v>0</v>
      </c>
      <c r="W92" s="398">
        <f t="shared" si="2"/>
        <v>0</v>
      </c>
      <c r="X92" s="398">
        <f>$Q$90-SUM($U$90:U92)-SUM($V$90:V92)</f>
        <v>0</v>
      </c>
    </row>
    <row r="93" spans="2:24" ht="19.5" customHeight="1">
      <c r="B93" s="429"/>
      <c r="C93" s="429"/>
      <c r="D93" s="429"/>
      <c r="L93" s="430"/>
      <c r="M93" s="390" t="str">
        <f>+M92</f>
        <v>Lần 4 - HĐMB</v>
      </c>
      <c r="N93" s="401">
        <f>N92</f>
        <v>45555</v>
      </c>
      <c r="O93" s="402"/>
      <c r="P93" s="403">
        <f t="shared" si="3"/>
        <v>0</v>
      </c>
      <c r="Q93" s="403"/>
      <c r="R93" s="404">
        <f t="shared" si="4"/>
        <v>0</v>
      </c>
      <c r="S93" s="405">
        <f t="shared" si="4"/>
        <v>0</v>
      </c>
      <c r="T93" s="406">
        <f t="shared" si="5"/>
        <v>0</v>
      </c>
      <c r="U93" s="397">
        <f>X92/(1+S93)^P93</f>
        <v>0</v>
      </c>
      <c r="V93" s="407">
        <f t="shared" si="1"/>
        <v>0</v>
      </c>
      <c r="W93" s="407">
        <f t="shared" si="2"/>
        <v>0</v>
      </c>
      <c r="X93" s="398">
        <f>$Q$90-SUM($U$90:U93)-SUM($V$90:V93)</f>
        <v>0</v>
      </c>
    </row>
    <row r="94" spans="2:24" ht="19.5" customHeight="1">
      <c r="B94" s="429"/>
      <c r="C94" s="429"/>
      <c r="D94" s="429"/>
      <c r="M94" s="408" t="str">
        <f>+B53</f>
        <v>Lần 5 - HĐMB</v>
      </c>
      <c r="N94" s="409">
        <f>$E$53</f>
        <v>45585</v>
      </c>
      <c r="O94" s="382"/>
      <c r="P94" s="410">
        <f>IF(N94="",0,IF(OR(O94&gt;=N94,O94=""),0,N94-O94))</f>
        <v>0</v>
      </c>
      <c r="Q94" s="410">
        <f>$F$53</f>
        <v>1112519619</v>
      </c>
      <c r="R94" s="411">
        <f t="shared" si="4"/>
        <v>0</v>
      </c>
      <c r="S94" s="412">
        <f t="shared" si="4"/>
        <v>0</v>
      </c>
      <c r="T94" s="413">
        <f>Q94-Q94*(1/(1+S94)^P94)</f>
        <v>0</v>
      </c>
      <c r="U94" s="387">
        <v>1000000000</v>
      </c>
      <c r="V94" s="431">
        <f t="shared" si="1"/>
        <v>0</v>
      </c>
      <c r="W94" s="431">
        <f t="shared" si="2"/>
        <v>1000000000</v>
      </c>
      <c r="X94" s="431">
        <f>$Q$94-SUM($U$94:U94)-SUM($V$94:V94)</f>
        <v>112519619</v>
      </c>
    </row>
    <row r="95" spans="13:24" ht="19.5" customHeight="1">
      <c r="M95" s="416" t="str">
        <f>+M94</f>
        <v>Lần 5 - HĐMB</v>
      </c>
      <c r="N95" s="417">
        <f>N94</f>
        <v>45585</v>
      </c>
      <c r="O95" s="392"/>
      <c r="P95" s="418">
        <f t="shared" si="3"/>
        <v>0</v>
      </c>
      <c r="Q95" s="418"/>
      <c r="R95" s="419">
        <f t="shared" si="4"/>
        <v>0</v>
      </c>
      <c r="S95" s="420">
        <f t="shared" si="4"/>
        <v>0</v>
      </c>
      <c r="T95" s="421">
        <f t="shared" si="5"/>
        <v>0</v>
      </c>
      <c r="U95" s="397">
        <f>X94/(1+S95)^P95</f>
        <v>112519619</v>
      </c>
      <c r="V95" s="414">
        <f t="shared" si="1"/>
        <v>0</v>
      </c>
      <c r="W95" s="414">
        <f t="shared" si="2"/>
        <v>112519619</v>
      </c>
      <c r="X95" s="414">
        <f>$Q$94-SUM($U$94:U95)-SUM($V$94:V95)</f>
        <v>0</v>
      </c>
    </row>
    <row r="96" spans="1:24" ht="19.5" customHeight="1">
      <c r="A96" s="429"/>
      <c r="M96" s="416" t="str">
        <f>+M95</f>
        <v>Lần 5 - HĐMB</v>
      </c>
      <c r="N96" s="417">
        <f>N95</f>
        <v>45585</v>
      </c>
      <c r="O96" s="432"/>
      <c r="P96" s="418">
        <f t="shared" si="3"/>
        <v>0</v>
      </c>
      <c r="Q96" s="418"/>
      <c r="R96" s="419">
        <f t="shared" si="4"/>
        <v>0</v>
      </c>
      <c r="S96" s="420">
        <f t="shared" si="4"/>
        <v>0</v>
      </c>
      <c r="T96" s="421">
        <f t="shared" si="5"/>
        <v>0</v>
      </c>
      <c r="U96" s="397">
        <f>X95/(1+S96)^P96</f>
        <v>0</v>
      </c>
      <c r="V96" s="414">
        <f t="shared" si="1"/>
        <v>0</v>
      </c>
      <c r="W96" s="414">
        <f t="shared" si="2"/>
        <v>0</v>
      </c>
      <c r="X96" s="414">
        <f>$Q$94-SUM($U$94:U96)-SUM($V$94:V96)</f>
        <v>0</v>
      </c>
    </row>
    <row r="97" spans="1:24" ht="19.5" customHeight="1">
      <c r="A97" s="429"/>
      <c r="M97" s="416" t="str">
        <f>+M96</f>
        <v>Lần 5 - HĐMB</v>
      </c>
      <c r="N97" s="433">
        <f>N96</f>
        <v>45585</v>
      </c>
      <c r="O97" s="434"/>
      <c r="P97" s="423">
        <f t="shared" si="3"/>
        <v>0</v>
      </c>
      <c r="Q97" s="423"/>
      <c r="R97" s="424">
        <f t="shared" si="4"/>
        <v>0</v>
      </c>
      <c r="S97" s="425">
        <f t="shared" si="4"/>
        <v>0</v>
      </c>
      <c r="T97" s="426">
        <f t="shared" si="5"/>
        <v>0</v>
      </c>
      <c r="U97" s="397">
        <f>X96/(1+S97)^P97</f>
        <v>0</v>
      </c>
      <c r="V97" s="435">
        <f t="shared" si="1"/>
        <v>0</v>
      </c>
      <c r="W97" s="435">
        <f t="shared" si="2"/>
        <v>0</v>
      </c>
      <c r="X97" s="435">
        <f>$Q$94-SUM($U$94:U97)-SUM($V$94:V97)</f>
        <v>0</v>
      </c>
    </row>
    <row r="98" spans="13:24" ht="17.25" customHeight="1">
      <c r="M98" s="380" t="e">
        <f>+#REF!</f>
        <v>#REF!</v>
      </c>
      <c r="N98" s="381" t="e">
        <f>#REF!</f>
        <v>#REF!</v>
      </c>
      <c r="O98" s="382"/>
      <c r="P98" s="383" t="e">
        <f>IF(N98="",0,IF(OR(O98&gt;=N98,O98=""),0,N98-O98))</f>
        <v>#REF!</v>
      </c>
      <c r="Q98" s="383" t="e">
        <f>#REF!</f>
        <v>#REF!</v>
      </c>
      <c r="R98" s="427">
        <f t="shared" si="4"/>
        <v>0</v>
      </c>
      <c r="S98" s="385">
        <f t="shared" si="4"/>
        <v>0</v>
      </c>
      <c r="T98" s="386" t="e">
        <f t="shared" si="5"/>
        <v>#REF!</v>
      </c>
      <c r="U98" s="387">
        <v>1000000000</v>
      </c>
      <c r="V98" s="388" t="e">
        <f t="shared" si="1"/>
        <v>#REF!</v>
      </c>
      <c r="W98" s="388" t="e">
        <f t="shared" si="2"/>
        <v>#REF!</v>
      </c>
      <c r="X98" s="388" t="e">
        <f>$Q$98-SUM($U$98:U98)-SUM($V$98:V98)</f>
        <v>#REF!</v>
      </c>
    </row>
    <row r="99" spans="13:24" ht="17.25" customHeight="1">
      <c r="M99" s="390" t="e">
        <f>+M98</f>
        <v>#REF!</v>
      </c>
      <c r="N99" s="391" t="e">
        <f>N98</f>
        <v>#REF!</v>
      </c>
      <c r="O99" s="392"/>
      <c r="P99" s="393" t="e">
        <f>IF(OR(O99&gt;=N99,O99=""),0,N99-O99)</f>
        <v>#REF!</v>
      </c>
      <c r="Q99" s="393"/>
      <c r="R99" s="394">
        <f t="shared" si="6" ref="R99:S109">+R98</f>
        <v>0</v>
      </c>
      <c r="S99" s="395">
        <f t="shared" si="6"/>
        <v>0</v>
      </c>
      <c r="T99" s="396" t="e">
        <f t="shared" si="5"/>
        <v>#REF!</v>
      </c>
      <c r="U99" s="397" t="e">
        <f>X98/(1+S99)^P99</f>
        <v>#REF!</v>
      </c>
      <c r="V99" s="398" t="e">
        <f t="shared" si="1"/>
        <v>#REF!</v>
      </c>
      <c r="W99" s="398" t="e">
        <f t="shared" si="2"/>
        <v>#REF!</v>
      </c>
      <c r="X99" s="398" t="e">
        <f>$Q$98-SUM($U$98:U99)-SUM($V$98:V99)</f>
        <v>#REF!</v>
      </c>
    </row>
    <row r="100" spans="13:24" ht="17.25" customHeight="1">
      <c r="M100" s="390" t="e">
        <f>+M99</f>
        <v>#REF!</v>
      </c>
      <c r="N100" s="391" t="e">
        <f>N99</f>
        <v>#REF!</v>
      </c>
      <c r="O100" s="432"/>
      <c r="P100" s="393" t="e">
        <f>IF(OR(O100&gt;=N100,O100=""),0,N100-O100)</f>
        <v>#REF!</v>
      </c>
      <c r="Q100" s="393"/>
      <c r="R100" s="394">
        <f t="shared" si="6"/>
        <v>0</v>
      </c>
      <c r="S100" s="395">
        <f t="shared" si="6"/>
        <v>0</v>
      </c>
      <c r="T100" s="396" t="e">
        <f t="shared" si="5"/>
        <v>#REF!</v>
      </c>
      <c r="U100" s="397" t="e">
        <f>X99/(1+S100)^P100</f>
        <v>#REF!</v>
      </c>
      <c r="V100" s="398" t="e">
        <f t="shared" si="1"/>
        <v>#REF!</v>
      </c>
      <c r="W100" s="398" t="e">
        <f t="shared" si="2"/>
        <v>#REF!</v>
      </c>
      <c r="X100" s="398" t="e">
        <f>$Q$98-SUM($U$98:U100)-SUM($V$98:V100)</f>
        <v>#REF!</v>
      </c>
    </row>
    <row r="101" spans="13:24" ht="17.25" customHeight="1">
      <c r="M101" s="390" t="e">
        <f>+M100</f>
        <v>#REF!</v>
      </c>
      <c r="N101" s="391" t="e">
        <f>N100</f>
        <v>#REF!</v>
      </c>
      <c r="O101" s="432"/>
      <c r="P101" s="393" t="e">
        <f>IF(OR(O101&gt;=N101,O101=""),0,N101-O101)</f>
        <v>#REF!</v>
      </c>
      <c r="Q101" s="393"/>
      <c r="R101" s="404">
        <f t="shared" si="6"/>
        <v>0</v>
      </c>
      <c r="S101" s="395">
        <f t="shared" si="6"/>
        <v>0</v>
      </c>
      <c r="T101" s="396" t="e">
        <f t="shared" si="5"/>
        <v>#REF!</v>
      </c>
      <c r="U101" s="397" t="e">
        <f>X100/(1+S101)^P101</f>
        <v>#REF!</v>
      </c>
      <c r="V101" s="407" t="e">
        <f t="shared" si="1"/>
        <v>#REF!</v>
      </c>
      <c r="W101" s="407" t="e">
        <f t="shared" si="2"/>
        <v>#REF!</v>
      </c>
      <c r="X101" s="407" t="e">
        <f>$Q$98-SUM($U$98:U101)-SUM($V$98:V101)</f>
        <v>#REF!</v>
      </c>
    </row>
    <row r="102" spans="13:24" ht="17.25" customHeight="1">
      <c r="M102" s="408" t="e">
        <f>+#REF!</f>
        <v>#REF!</v>
      </c>
      <c r="N102" s="409" t="e">
        <f>#REF!</f>
        <v>#REF!</v>
      </c>
      <c r="O102" s="436"/>
      <c r="P102" s="410" t="e">
        <f t="shared" si="7" ref="P102:P109">IF(OR(O102&gt;=N102,O102=""),0,N102-O102)</f>
        <v>#REF!</v>
      </c>
      <c r="Q102" s="410" t="e">
        <f>#REF!</f>
        <v>#REF!</v>
      </c>
      <c r="R102" s="419">
        <f t="shared" si="6"/>
        <v>0</v>
      </c>
      <c r="S102" s="412">
        <f t="shared" si="6"/>
        <v>0</v>
      </c>
      <c r="T102" s="437" t="e">
        <f t="shared" si="5"/>
        <v>#REF!</v>
      </c>
      <c r="U102" s="438">
        <v>1000000000</v>
      </c>
      <c r="V102" s="431" t="e">
        <f t="shared" si="1"/>
        <v>#REF!</v>
      </c>
      <c r="W102" s="431" t="e">
        <f t="shared" si="2"/>
        <v>#REF!</v>
      </c>
      <c r="X102" s="431" t="e">
        <f>$Q$102-SUM($U$102:U102)-SUM($V$102:V102)</f>
        <v>#REF!</v>
      </c>
    </row>
    <row r="103" spans="13:24" ht="17.25" customHeight="1">
      <c r="M103" s="416" t="e">
        <f>+M102</f>
        <v>#REF!</v>
      </c>
      <c r="N103" s="417" t="e">
        <f>#REF!</f>
        <v>#REF!</v>
      </c>
      <c r="O103" s="392"/>
      <c r="P103" s="418" t="e">
        <f t="shared" si="7"/>
        <v>#REF!</v>
      </c>
      <c r="Q103" s="418"/>
      <c r="R103" s="419">
        <f t="shared" si="6"/>
        <v>0</v>
      </c>
      <c r="S103" s="420">
        <f t="shared" si="6"/>
        <v>0</v>
      </c>
      <c r="T103" s="439" t="e">
        <f t="shared" si="5"/>
        <v>#REF!</v>
      </c>
      <c r="U103" s="397" t="e">
        <f>X102/(1+S103)^P103</f>
        <v>#REF!</v>
      </c>
      <c r="V103" s="414" t="e">
        <f t="shared" si="1"/>
        <v>#REF!</v>
      </c>
      <c r="W103" s="414" t="e">
        <f t="shared" si="2"/>
        <v>#REF!</v>
      </c>
      <c r="X103" s="414" t="e">
        <f>$Q$102-SUM($U$102:U103)-SUM($V$102:V103)</f>
        <v>#REF!</v>
      </c>
    </row>
    <row r="104" spans="13:24" ht="17.25" customHeight="1">
      <c r="M104" s="416" t="e">
        <f>+M103</f>
        <v>#REF!</v>
      </c>
      <c r="N104" s="417" t="e">
        <f>#REF!</f>
        <v>#REF!</v>
      </c>
      <c r="O104" s="432"/>
      <c r="P104" s="418" t="e">
        <f t="shared" si="7"/>
        <v>#REF!</v>
      </c>
      <c r="Q104" s="418"/>
      <c r="R104" s="419">
        <f t="shared" si="6"/>
        <v>0</v>
      </c>
      <c r="S104" s="420">
        <f t="shared" si="6"/>
        <v>0</v>
      </c>
      <c r="T104" s="439" t="e">
        <f t="shared" si="5"/>
        <v>#REF!</v>
      </c>
      <c r="U104" s="397" t="e">
        <f>X103/(1+S104)^P104</f>
        <v>#REF!</v>
      </c>
      <c r="V104" s="414" t="e">
        <f t="shared" si="1"/>
        <v>#REF!</v>
      </c>
      <c r="W104" s="414" t="e">
        <f t="shared" si="2"/>
        <v>#REF!</v>
      </c>
      <c r="X104" s="414" t="e">
        <f>$Q$102-SUM($U$102:U104)-SUM($V$102:V104)</f>
        <v>#REF!</v>
      </c>
    </row>
    <row r="105" spans="13:24" ht="17.25" customHeight="1">
      <c r="M105" s="440" t="e">
        <f>+M104</f>
        <v>#REF!</v>
      </c>
      <c r="N105" s="433" t="e">
        <f>#REF!</f>
        <v>#REF!</v>
      </c>
      <c r="O105" s="434"/>
      <c r="P105" s="423" t="e">
        <f t="shared" si="7"/>
        <v>#REF!</v>
      </c>
      <c r="Q105" s="423"/>
      <c r="R105" s="424">
        <f t="shared" si="6"/>
        <v>0</v>
      </c>
      <c r="S105" s="420">
        <f t="shared" si="6"/>
        <v>0</v>
      </c>
      <c r="T105" s="439" t="e">
        <f t="shared" si="5"/>
        <v>#REF!</v>
      </c>
      <c r="U105" s="397" t="e">
        <f>X104/(1+S105)^P105</f>
        <v>#REF!</v>
      </c>
      <c r="V105" s="435" t="e">
        <f t="shared" si="1"/>
        <v>#REF!</v>
      </c>
      <c r="W105" s="435" t="e">
        <f t="shared" si="2"/>
        <v>#REF!</v>
      </c>
      <c r="X105" s="414" t="e">
        <f>$Q$102-SUM($U$102:U105)-SUM($V$102:V105)</f>
        <v>#REF!</v>
      </c>
    </row>
    <row r="106" spans="13:24" ht="17.25" customHeight="1">
      <c r="M106" s="380" t="str">
        <f>+B54</f>
        <v>Lần 6 Theo thông báo nhận bàn giao nhà</v>
      </c>
      <c r="N106" s="381">
        <f>$E$54</f>
        <v>45657</v>
      </c>
      <c r="O106" s="436"/>
      <c r="P106" s="383">
        <f t="shared" si="7"/>
        <v>0</v>
      </c>
      <c r="Q106" s="383">
        <f>+F54</f>
        <v>1408918320</v>
      </c>
      <c r="R106" s="427">
        <f t="shared" si="6"/>
        <v>0</v>
      </c>
      <c r="S106" s="385">
        <f t="shared" si="6"/>
        <v>0</v>
      </c>
      <c r="T106" s="441">
        <f t="shared" si="5"/>
        <v>0</v>
      </c>
      <c r="U106" s="438">
        <v>1000000000</v>
      </c>
      <c r="V106" s="398">
        <f t="shared" si="1"/>
        <v>0</v>
      </c>
      <c r="W106" s="398">
        <f t="shared" si="2"/>
        <v>1000000000</v>
      </c>
      <c r="X106" s="388">
        <f>$Q$106-SUM($U$106:U106)-SUM($V$106:V106)</f>
        <v>408918320</v>
      </c>
    </row>
    <row r="107" spans="13:24" ht="17.25" customHeight="1">
      <c r="M107" s="390" t="str">
        <f>+M106</f>
        <v>Lần 6 Theo thông báo nhận bàn giao nhà</v>
      </c>
      <c r="N107" s="391">
        <f>$E$54</f>
        <v>45657</v>
      </c>
      <c r="O107" s="392"/>
      <c r="P107" s="393">
        <f t="shared" si="7"/>
        <v>0</v>
      </c>
      <c r="Q107" s="393"/>
      <c r="R107" s="394">
        <f t="shared" si="6"/>
        <v>0</v>
      </c>
      <c r="S107" s="395">
        <f t="shared" si="6"/>
        <v>0</v>
      </c>
      <c r="T107" s="442">
        <f t="shared" si="5"/>
        <v>0</v>
      </c>
      <c r="U107" s="397">
        <f>X106/(1+S107)^P107</f>
        <v>408918320</v>
      </c>
      <c r="V107" s="398">
        <f t="shared" si="1"/>
        <v>0</v>
      </c>
      <c r="W107" s="398">
        <f t="shared" si="2"/>
        <v>408918320</v>
      </c>
      <c r="X107" s="398">
        <f>$Q$106-SUM($U$106:U107)-SUM($V$106:V107)</f>
        <v>0</v>
      </c>
    </row>
    <row r="108" spans="13:24" ht="17.25" customHeight="1">
      <c r="M108" s="390" t="str">
        <f>+M107</f>
        <v>Lần 6 Theo thông báo nhận bàn giao nhà</v>
      </c>
      <c r="N108" s="391">
        <f>$E$54</f>
        <v>45657</v>
      </c>
      <c r="O108" s="432"/>
      <c r="P108" s="393">
        <f t="shared" si="7"/>
        <v>0</v>
      </c>
      <c r="Q108" s="393"/>
      <c r="R108" s="394">
        <f t="shared" si="6"/>
        <v>0</v>
      </c>
      <c r="S108" s="395">
        <f t="shared" si="6"/>
        <v>0</v>
      </c>
      <c r="T108" s="442">
        <f t="shared" si="5"/>
        <v>0</v>
      </c>
      <c r="U108" s="397">
        <f>X107/(1+S108)^P108</f>
        <v>0</v>
      </c>
      <c r="V108" s="398">
        <f t="shared" si="1"/>
        <v>0</v>
      </c>
      <c r="W108" s="398">
        <f t="shared" si="2"/>
        <v>0</v>
      </c>
      <c r="X108" s="398">
        <f>$Q$106-SUM($U$106:U108)-SUM($V$106:V108)</f>
        <v>0</v>
      </c>
    </row>
    <row r="109" spans="13:24" ht="17.25" customHeight="1">
      <c r="M109" s="443" t="str">
        <f>+M108</f>
        <v>Lần 6 Theo thông báo nhận bàn giao nhà</v>
      </c>
      <c r="N109" s="401">
        <f>$E$54</f>
        <v>45657</v>
      </c>
      <c r="O109" s="434"/>
      <c r="P109" s="403">
        <f t="shared" si="7"/>
        <v>0</v>
      </c>
      <c r="Q109" s="403"/>
      <c r="R109" s="404">
        <f t="shared" si="6"/>
        <v>0</v>
      </c>
      <c r="S109" s="405">
        <f t="shared" si="6"/>
        <v>0</v>
      </c>
      <c r="T109" s="444">
        <f t="shared" si="5"/>
        <v>0</v>
      </c>
      <c r="U109" s="397">
        <f>X108/(1+S109)^P109</f>
        <v>0</v>
      </c>
      <c r="V109" s="398">
        <f t="shared" si="1"/>
        <v>0</v>
      </c>
      <c r="W109" s="398">
        <f t="shared" si="2"/>
        <v>0</v>
      </c>
      <c r="X109" s="407">
        <f>$Q$106-SUM($U$106:U109)-SUM($V$106:V109)</f>
        <v>0</v>
      </c>
    </row>
    <row r="110" spans="13:24" ht="17.25" customHeight="1">
      <c r="M110" s="445" t="s">
        <v>13</v>
      </c>
      <c r="N110" s="446"/>
      <c r="O110" s="446"/>
      <c r="P110" s="447"/>
      <c r="Q110" s="447" t="e">
        <f>SUM(Q81:Q109)</f>
        <v>#REF!</v>
      </c>
      <c r="R110" s="447"/>
      <c r="S110" s="448"/>
      <c r="T110" s="449" t="e">
        <f>SUM(T81:T109)</f>
        <v>#REF!</v>
      </c>
      <c r="U110" s="449" t="e">
        <f>SUM(U81:U109)</f>
        <v>#REF!</v>
      </c>
      <c r="V110" s="449" t="e">
        <f>SUM(V81:V109)</f>
        <v>#REF!</v>
      </c>
      <c r="W110" s="449" t="e">
        <f>SUM(W81:W109)</f>
        <v>#REF!</v>
      </c>
      <c r="X110" s="449" t="e">
        <f>SUM(X81:X109)</f>
        <v>#REF!</v>
      </c>
    </row>
    <row r="111" spans="13:23" ht="17.25" customHeight="1">
      <c r="M111" s="361"/>
      <c r="N111" s="450"/>
      <c r="O111" s="451"/>
      <c r="P111" s="452"/>
      <c r="Q111" s="453" t="e">
        <f>ROUND(Q110,0)=ROUND(F28*0.95+F29,0)</f>
        <v>#REF!</v>
      </c>
      <c r="R111" s="454"/>
      <c r="W111" s="123" t="e">
        <f>V110=F30+F33</f>
        <v>#REF!</v>
      </c>
    </row>
    <row r="112" spans="13:19" ht="17.25" customHeight="1">
      <c r="M112" s="114"/>
      <c r="N112" s="116"/>
      <c r="O112" s="117"/>
      <c r="R112" s="185"/>
      <c r="S112" s="182"/>
    </row>
    <row r="113" spans="13:21" ht="17.25" customHeight="1">
      <c r="M113" s="455" t="s">
        <v>84</v>
      </c>
      <c r="N113" s="456"/>
      <c r="O113" s="456"/>
      <c r="P113" s="457"/>
      <c r="Q113" s="458"/>
      <c r="R113" s="458"/>
      <c r="S113" s="459">
        <v>0.12</v>
      </c>
      <c r="T113" s="460"/>
      <c r="U113" s="461"/>
    </row>
    <row r="114" spans="13:21" ht="27.75">
      <c r="M114" s="462" t="s">
        <v>15</v>
      </c>
      <c r="N114" s="463" t="s">
        <v>16</v>
      </c>
      <c r="O114" s="463" t="s">
        <v>8</v>
      </c>
      <c r="P114" s="464" t="s">
        <v>17</v>
      </c>
      <c r="Q114" s="464" t="s">
        <v>68</v>
      </c>
      <c r="R114" s="464" t="s">
        <v>18</v>
      </c>
      <c r="S114" s="462" t="s">
        <v>83</v>
      </c>
      <c r="T114" s="462" t="s">
        <v>20</v>
      </c>
      <c r="U114" s="465" t="s">
        <v>67</v>
      </c>
    </row>
    <row r="115" spans="13:21" ht="41.65">
      <c r="M115" s="466" t="str">
        <f>+B50</f>
        <v>Lần 2 - TTĐC đảm bảo HĐMB-5% giá trị nhà ở chưa VAT</v>
      </c>
      <c r="N115" s="467">
        <f>$E$55</f>
        <v>45838</v>
      </c>
      <c r="O115" s="468">
        <f>+E50</f>
        <v>45474</v>
      </c>
      <c r="P115" s="469">
        <f>IF(OR(O115&gt;=N115,O115=""),0,N115-O115)</f>
        <v>364</v>
      </c>
      <c r="Q115" s="469">
        <f>+F50</f>
        <v>259861109</v>
      </c>
      <c r="R115" s="470">
        <f>Q115</f>
        <v>259861109</v>
      </c>
      <c r="S115" s="471">
        <f>S113</f>
        <v>0.12</v>
      </c>
      <c r="T115" s="472">
        <f>S115/365</f>
        <v>0.00032876712328767124</v>
      </c>
      <c r="U115" s="473">
        <f>R115*T115*P115</f>
        <v>31097899.290739726</v>
      </c>
    </row>
  </sheetData>
  <sheetProtection autoFilter="0"/>
  <protectedRanges>
    <protectedRange sqref="F11:F12 F25 F14:F15 U7 I46" name="Range1"/>
    <protectedRange sqref="Q86:R109 Q82:Q85 O82:O109" name="Range1_2"/>
    <protectedRange sqref="F22:F23" name="Range1_1"/>
    <protectedRange sqref="AB58:AC58 Z58 AC49:AC50 Z49:Z55 AB51:AC55" name="Range1_2_1_1"/>
    <protectedRange sqref="F20" name="Range1_1_1"/>
    <protectedRange sqref="F24" name="Range1_1_2"/>
    <protectedRange sqref="F21" name="Range1_1_3"/>
  </protectedRanges>
  <mergeCells count="41">
    <mergeCell ref="B46:C46"/>
    <mergeCell ref="G19:H19"/>
    <mergeCell ref="A3:F3"/>
    <mergeCell ref="A4:F4"/>
    <mergeCell ref="A5:F5"/>
    <mergeCell ref="C6:D6"/>
    <mergeCell ref="C7:D7"/>
    <mergeCell ref="G7:H7"/>
    <mergeCell ref="R51:S51"/>
    <mergeCell ref="G8:H8"/>
    <mergeCell ref="G9:H9"/>
    <mergeCell ref="D10:E10"/>
    <mergeCell ref="G20:H20"/>
    <mergeCell ref="G21:H21"/>
    <mergeCell ref="B60:C60"/>
    <mergeCell ref="B47:C47"/>
    <mergeCell ref="B48:C48"/>
    <mergeCell ref="B49:C49"/>
    <mergeCell ref="B50:C50"/>
    <mergeCell ref="B51:C51"/>
    <mergeCell ref="B52:C52"/>
    <mergeCell ref="B53:C53"/>
    <mergeCell ref="B55:C55"/>
    <mergeCell ref="B56:C56"/>
    <mergeCell ref="B59:C59"/>
    <mergeCell ref="B61:C61"/>
    <mergeCell ref="B62:C62"/>
    <mergeCell ref="B63:C63"/>
    <mergeCell ref="B64:C64"/>
    <mergeCell ref="B65:C65"/>
    <mergeCell ref="A89:F90"/>
    <mergeCell ref="B67:C67"/>
    <mergeCell ref="B68:C68"/>
    <mergeCell ref="B71:C71"/>
    <mergeCell ref="B72:C72"/>
    <mergeCell ref="B73:C73"/>
    <mergeCell ref="B74:C74"/>
    <mergeCell ref="B75:C75"/>
    <mergeCell ref="B76:C76"/>
    <mergeCell ref="B77:C77"/>
    <mergeCell ref="B78:C78"/>
  </mergeCells>
  <conditionalFormatting sqref="F45">
    <cfRule type="cellIs" priority="88" dxfId="351" operator="equal">
      <formula>"KIỂM TRA LẠI"</formula>
    </cfRule>
  </conditionalFormatting>
  <conditionalFormatting sqref="U7 W44:W45 H46:I46 H56 A57:C57 E57 G57 A69:C74 A75 A76:B77 A78:C78 M80:P80 R80 M82:Q85">
    <cfRule type="expression" priority="87" dxfId="351">
      <formula>PTG_CSBH02!#REF!=1</formula>
    </cfRule>
  </conditionalFormatting>
  <conditionalFormatting sqref="L35:L36 X43:X48 Y43:AC44 X51:X53 M53:R59 M60:Q65 P86:P97">
    <cfRule type="expression" priority="85" dxfId="351">
      <formula>PTG_CSBH02!#REF!=1</formula>
    </cfRule>
  </conditionalFormatting>
  <conditionalFormatting sqref="M86:N86 M87:O89 M90:N90 M91:O93 M94:N94 M95:O97">
    <cfRule type="expression" priority="86" dxfId="351">
      <formula>PTG_CSBH02!#REF!=1</formula>
    </cfRule>
  </conditionalFormatting>
  <conditionalFormatting sqref="Q87:Q89 Q91:Q93 Q95:Q97">
    <cfRule type="expression" priority="84" dxfId="351">
      <formula>PTG_CSBH02!#REF!=1</formula>
    </cfRule>
  </conditionalFormatting>
  <conditionalFormatting sqref="G26">
    <cfRule type="cellIs" priority="83" dxfId="351" operator="equal">
      <formula>"KIỂM TRA LẠI"</formula>
    </cfRule>
  </conditionalFormatting>
  <conditionalFormatting sqref="R94:R97">
    <cfRule type="expression" priority="80" dxfId="351">
      <formula>PTG_CSBH02!#REF!=1</formula>
    </cfRule>
  </conditionalFormatting>
  <conditionalFormatting sqref="R86:R89">
    <cfRule type="expression" priority="82" dxfId="351">
      <formula>PTG_CSBH02!#REF!=1</formula>
    </cfRule>
  </conditionalFormatting>
  <conditionalFormatting sqref="R90:R93">
    <cfRule type="expression" priority="81" dxfId="351">
      <formula>PTG_CSBH02!#REF!=1</formula>
    </cfRule>
  </conditionalFormatting>
  <conditionalFormatting sqref="O86">
    <cfRule type="expression" priority="79" dxfId="351">
      <formula>PTG_CSBH02!#REF!=1</formula>
    </cfRule>
  </conditionalFormatting>
  <conditionalFormatting sqref="M62:M65 O90">
    <cfRule type="expression" priority="78" dxfId="351">
      <formula>PTG_CSBH02!#REF!=1</formula>
    </cfRule>
  </conditionalFormatting>
  <conditionalFormatting sqref="O94">
    <cfRule type="expression" priority="77" dxfId="351">
      <formula>PTG_CSBH02!#REF!=1</formula>
    </cfRule>
  </conditionalFormatting>
  <conditionalFormatting sqref="AB55:AB58">
    <cfRule type="expression" priority="73" dxfId="351">
      <formula>PTG_CSBH02!#REF!=1</formula>
    </cfRule>
  </conditionalFormatting>
  <conditionalFormatting sqref="X55:AA58">
    <cfRule type="expression" priority="74" dxfId="351">
      <formula>PTG_CSBH02!#REF!=1</formula>
    </cfRule>
  </conditionalFormatting>
  <conditionalFormatting sqref="X58:Z58">
    <cfRule type="expression" priority="76" dxfId="351">
      <formula>PTG_CSBH02!#REF!=1</formula>
    </cfRule>
  </conditionalFormatting>
  <conditionalFormatting sqref="AC55:AC58">
    <cfRule type="expression" priority="75" dxfId="351">
      <formula>PTG_CSBH02!#REF!=1</formula>
    </cfRule>
  </conditionalFormatting>
  <conditionalFormatting sqref="Q86">
    <cfRule type="expression" priority="72" dxfId="351">
      <formula>PTG_CSBH02!#REF!=1</formula>
    </cfRule>
  </conditionalFormatting>
  <conditionalFormatting sqref="Q90">
    <cfRule type="expression" priority="71" dxfId="351">
      <formula>PTG_CSBH02!#REF!=1</formula>
    </cfRule>
  </conditionalFormatting>
  <conditionalFormatting sqref="F58">
    <cfRule type="cellIs" priority="70" dxfId="351" operator="equal">
      <formula>"KIỂM TRA LẠI"</formula>
    </cfRule>
  </conditionalFormatting>
  <conditionalFormatting sqref="E69:E74 E76:E78">
    <cfRule type="expression" priority="69" dxfId="351">
      <formula>PTG_CSBH02!#REF!=1</formula>
    </cfRule>
  </conditionalFormatting>
  <conditionalFormatting sqref="M114:S114 P115:S115">
    <cfRule type="expression" priority="68" dxfId="351">
      <formula>PTG_CSBH02!#REF!=1</formula>
    </cfRule>
  </conditionalFormatting>
  <conditionalFormatting sqref="M115:N115">
    <cfRule type="expression" priority="67" dxfId="351">
      <formula>PTG_CSBH02!#REF!=1</formula>
    </cfRule>
  </conditionalFormatting>
  <conditionalFormatting sqref="O115">
    <cfRule type="expression" priority="66" dxfId="351">
      <formula>PTG_CSBH02!#REF!=1</formula>
    </cfRule>
  </conditionalFormatting>
  <conditionalFormatting sqref="AB43:AB44 AB46:AB48 AB50:AB51 P61:P65">
    <cfRule type="expression" priority="62" dxfId="351">
      <formula>PTG_CSBH02!#REF!=1</formula>
    </cfRule>
  </conditionalFormatting>
  <conditionalFormatting sqref="Y43:AA44 Y45 Y46:AA48 AA50:AA51 O61 N62:O65">
    <cfRule type="expression" priority="63" dxfId="351">
      <formula>PTG_CSBH02!#REF!=1</formula>
    </cfRule>
  </conditionalFormatting>
  <conditionalFormatting sqref="X48:Z48 Y50:Z50 X51:Z51">
    <cfRule type="expression" priority="65" dxfId="351">
      <formula>PTG_CSBH02!#REF!=1</formula>
    </cfRule>
  </conditionalFormatting>
  <conditionalFormatting sqref="AC43:AC48 AC50:AC51 Q61:Q65">
    <cfRule type="expression" priority="64" dxfId="351">
      <formula>PTG_CSBH02!#REF!=1</formula>
    </cfRule>
  </conditionalFormatting>
  <conditionalFormatting sqref="Z47">
    <cfRule type="expression" priority="61" dxfId="351">
      <formula>PTG_CSBH02!#REF!=1</formula>
    </cfRule>
  </conditionalFormatting>
  <conditionalFormatting sqref="Z54">
    <cfRule type="expression" priority="55" dxfId="351">
      <formula>PTG_CSBH02!#REF!=1</formula>
    </cfRule>
  </conditionalFormatting>
  <conditionalFormatting sqref="AB51:AB54">
    <cfRule type="expression" priority="57" dxfId="351">
      <formula>PTG_CSBH02!#REF!=1</formula>
    </cfRule>
  </conditionalFormatting>
  <conditionalFormatting sqref="AA49 AA51:AA54">
    <cfRule type="expression" priority="58" dxfId="351">
      <formula>PTG_CSBH02!#REF!=1</formula>
    </cfRule>
  </conditionalFormatting>
  <conditionalFormatting sqref="Y49 Y51:Z51 Z52 X53:Z54">
    <cfRule type="expression" priority="60" dxfId="351">
      <formula>PTG_CSBH02!#REF!=1</formula>
    </cfRule>
  </conditionalFormatting>
  <conditionalFormatting sqref="AC49 AC51:AC54">
    <cfRule type="expression" priority="59" dxfId="351">
      <formula>PTG_CSBH02!#REF!=1</formula>
    </cfRule>
  </conditionalFormatting>
  <conditionalFormatting sqref="Z52">
    <cfRule type="expression" priority="56" dxfId="351">
      <formula>PTG_CSBH02!#REF!=1</formula>
    </cfRule>
  </conditionalFormatting>
  <conditionalFormatting sqref="Y47">
    <cfRule type="expression" priority="54" dxfId="351">
      <formula>PTG_CSBH02!#REF!=1</formula>
    </cfRule>
  </conditionalFormatting>
  <conditionalFormatting sqref="Y54 R82:R85">
    <cfRule type="expression" priority="53" dxfId="351">
      <formula>PTG_CSBH02!#REF!=1</formula>
    </cfRule>
  </conditionalFormatting>
  <conditionalFormatting sqref="AB52">
    <cfRule type="expression" priority="52" dxfId="351">
      <formula>PTG_CSBH02!#REF!=1</formula>
    </cfRule>
  </conditionalFormatting>
  <conditionalFormatting sqref="X49">
    <cfRule type="expression" priority="50" dxfId="351">
      <formula>PTG_CSBH02!#REF!=1</formula>
    </cfRule>
  </conditionalFormatting>
  <conditionalFormatting sqref="X50">
    <cfRule type="expression" priority="51" dxfId="351">
      <formula>PTG_CSBH02!#REF!=1</formula>
    </cfRule>
  </conditionalFormatting>
  <conditionalFormatting sqref="M81 O81:R81">
    <cfRule type="expression" priority="49" dxfId="351">
      <formula>PTG_CSBH02!#REF!=1</formula>
    </cfRule>
  </conditionalFormatting>
  <conditionalFormatting sqref="N81">
    <cfRule type="expression" priority="48" dxfId="351">
      <formula>PTG_CSBH02!#REF!=1</formula>
    </cfRule>
  </conditionalFormatting>
  <conditionalFormatting sqref="Q94">
    <cfRule type="expression" priority="47" dxfId="351">
      <formula>PTG_CSBH02!#REF!=1</formula>
    </cfRule>
  </conditionalFormatting>
  <conditionalFormatting sqref="AB49">
    <cfRule type="expression" priority="43" dxfId="351">
      <formula>PTG_CSBH02!#REF!=1</formula>
    </cfRule>
  </conditionalFormatting>
  <conditionalFormatting sqref="AA49">
    <cfRule type="expression" priority="44" dxfId="351">
      <formula>PTG_CSBH02!#REF!=1</formula>
    </cfRule>
  </conditionalFormatting>
  <conditionalFormatting sqref="Y49:Z49">
    <cfRule type="expression" priority="46" dxfId="351">
      <formula>PTG_CSBH02!#REF!=1</formula>
    </cfRule>
  </conditionalFormatting>
  <conditionalFormatting sqref="AC49">
    <cfRule type="expression" priority="45" dxfId="351">
      <formula>PTG_CSBH02!#REF!=1</formula>
    </cfRule>
  </conditionalFormatting>
  <conditionalFormatting sqref="X49">
    <cfRule type="expression" priority="42" dxfId="351">
      <formula>PTG_CSBH02!#REF!=1</formula>
    </cfRule>
  </conditionalFormatting>
  <conditionalFormatting sqref="AB55">
    <cfRule type="expression" priority="38" dxfId="351">
      <formula>PTG_CSBH02!#REF!=1</formula>
    </cfRule>
  </conditionalFormatting>
  <conditionalFormatting sqref="AA55">
    <cfRule type="expression" priority="39" dxfId="351">
      <formula>PTG_CSBH02!#REF!=1</formula>
    </cfRule>
  </conditionalFormatting>
  <conditionalFormatting sqref="X55:Z55">
    <cfRule type="expression" priority="41" dxfId="351">
      <formula>PTG_CSBH02!#REF!=1</formula>
    </cfRule>
  </conditionalFormatting>
  <conditionalFormatting sqref="AC55">
    <cfRule type="expression" priority="40" dxfId="351">
      <formula>PTG_CSBH02!#REF!=1</formula>
    </cfRule>
  </conditionalFormatting>
  <conditionalFormatting sqref="N61">
    <cfRule type="expression" priority="37" dxfId="351">
      <formula>PTG_CSBH02!#REF!=1</formula>
    </cfRule>
  </conditionalFormatting>
  <conditionalFormatting sqref="Z53">
    <cfRule type="expression" priority="35" dxfId="351">
      <formula>PTG_CSBH02!#REF!=1</formula>
    </cfRule>
  </conditionalFormatting>
  <conditionalFormatting sqref="Z49">
    <cfRule type="expression" priority="36" dxfId="351">
      <formula>PTG_CSBH02!#REF!=1</formula>
    </cfRule>
  </conditionalFormatting>
  <conditionalFormatting sqref="M61">
    <cfRule type="expression" priority="34" dxfId="351">
      <formula>PTG_CSBH02!#REF!=1</formula>
    </cfRule>
  </conditionalFormatting>
  <conditionalFormatting sqref="Y53">
    <cfRule type="expression" priority="33" dxfId="351">
      <formula>PTG_CSBH02!#REF!=1</formula>
    </cfRule>
  </conditionalFormatting>
  <conditionalFormatting sqref="AB49">
    <cfRule type="expression" priority="32" dxfId="351">
      <formula>PTG_CSBH02!#REF!=1</formula>
    </cfRule>
  </conditionalFormatting>
  <conditionalFormatting sqref="AB46">
    <cfRule type="expression" priority="28" dxfId="351">
      <formula>PTG_CSBH02!#REF!=1</formula>
    </cfRule>
  </conditionalFormatting>
  <conditionalFormatting sqref="AA46">
    <cfRule type="expression" priority="29" dxfId="351">
      <formula>PTG_CSBH02!#REF!=1</formula>
    </cfRule>
  </conditionalFormatting>
  <conditionalFormatting sqref="Y46:Z46">
    <cfRule type="expression" priority="31" dxfId="351">
      <formula>PTG_CSBH02!#REF!=1</formula>
    </cfRule>
  </conditionalFormatting>
  <conditionalFormatting sqref="AC46">
    <cfRule type="expression" priority="30" dxfId="351">
      <formula>PTG_CSBH02!#REF!=1</formula>
    </cfRule>
  </conditionalFormatting>
  <conditionalFormatting sqref="X46">
    <cfRule type="expression" priority="27" dxfId="351">
      <formula>PTG_CSBH02!#REF!=1</formula>
    </cfRule>
  </conditionalFormatting>
  <conditionalFormatting sqref="AA50">
    <cfRule type="expression" priority="24" dxfId="351">
      <formula>PTG_CSBH02!#REF!=1</formula>
    </cfRule>
  </conditionalFormatting>
  <conditionalFormatting sqref="Y50">
    <cfRule type="expression" priority="26" dxfId="351">
      <formula>PTG_CSBH02!#REF!=1</formula>
    </cfRule>
  </conditionalFormatting>
  <conditionalFormatting sqref="AC50">
    <cfRule type="expression" priority="25" dxfId="351">
      <formula>PTG_CSBH02!#REF!=1</formula>
    </cfRule>
  </conditionalFormatting>
  <conditionalFormatting sqref="Z50">
    <cfRule type="expression" priority="23" dxfId="351">
      <formula>PTG_CSBH02!#REF!=1</formula>
    </cfRule>
  </conditionalFormatting>
  <conditionalFormatting sqref="AB50">
    <cfRule type="expression" priority="22" dxfId="351">
      <formula>PTG_CSBH02!#REF!=1</formula>
    </cfRule>
  </conditionalFormatting>
  <conditionalFormatting sqref="X50">
    <cfRule type="expression" priority="21" dxfId="351">
      <formula>PTG_CSBH02!#REF!=1</formula>
    </cfRule>
  </conditionalFormatting>
  <conditionalFormatting sqref="AB45">
    <cfRule type="expression" priority="19" dxfId="351">
      <formula>PTG_CSBH02!#REF!=1</formula>
    </cfRule>
  </conditionalFormatting>
  <conditionalFormatting sqref="Z45:AA45">
    <cfRule type="expression" priority="20" dxfId="351">
      <formula>PTG_CSBH02!#REF!=1</formula>
    </cfRule>
  </conditionalFormatting>
  <conditionalFormatting sqref="Z45">
    <cfRule type="expression" priority="18" dxfId="351">
      <formula>PTG_CSBH02!#REF!=1</formula>
    </cfRule>
  </conditionalFormatting>
  <conditionalFormatting sqref="Y51">
    <cfRule type="expression" priority="17" dxfId="351">
      <formula>PTG_CSBH02!#REF!=1</formula>
    </cfRule>
  </conditionalFormatting>
  <conditionalFormatting sqref="Y51">
    <cfRule type="expression" priority="16" dxfId="351">
      <formula>PTG_CSBH02!#REF!=1</formula>
    </cfRule>
  </conditionalFormatting>
  <conditionalFormatting sqref="Y52">
    <cfRule type="expression" priority="15" dxfId="351">
      <formula>PTG_CSBH02!#REF!=1</formula>
    </cfRule>
  </conditionalFormatting>
  <conditionalFormatting sqref="Y52">
    <cfRule type="expression" priority="14" dxfId="351">
      <formula>PTG_CSBH02!#REF!=1</formula>
    </cfRule>
  </conditionalFormatting>
  <conditionalFormatting sqref="P98:P109">
    <cfRule type="expression" priority="12" dxfId="351">
      <formula>PTG_CSBH02!#REF!=1</formula>
    </cfRule>
  </conditionalFormatting>
  <conditionalFormatting sqref="M98:N99 M100:O102 M103:N103 M104:O106 M107:N107 M108:O109">
    <cfRule type="expression" priority="13" dxfId="351">
      <formula>PTG_CSBH02!#REF!=1</formula>
    </cfRule>
  </conditionalFormatting>
  <conditionalFormatting sqref="Q99:Q101 R102 Q103:R109">
    <cfRule type="expression" priority="11" dxfId="351">
      <formula>PTG_CSBH02!#REF!=1</formula>
    </cfRule>
  </conditionalFormatting>
  <conditionalFormatting sqref="R98:R101">
    <cfRule type="expression" priority="10" dxfId="351">
      <formula>PTG_CSBH02!#REF!=1</formula>
    </cfRule>
  </conditionalFormatting>
  <conditionalFormatting sqref="O98">
    <cfRule type="expression" priority="9" dxfId="351">
      <formula>PTG_CSBH02!#REF!=1</formula>
    </cfRule>
  </conditionalFormatting>
  <conditionalFormatting sqref="Q102">
    <cfRule type="expression" priority="7" dxfId="351">
      <formula>PTG_CSBH02!#REF!=1</formula>
    </cfRule>
  </conditionalFormatting>
  <conditionalFormatting sqref="Q98">
    <cfRule type="expression" priority="8" dxfId="351">
      <formula>PTG_CSBH02!#REF!=1</formula>
    </cfRule>
  </conditionalFormatting>
  <conditionalFormatting sqref="U80:X80">
    <cfRule type="expression" priority="6" dxfId="351">
      <formula>PTG_CSBH02!#REF!=1</formula>
    </cfRule>
  </conditionalFormatting>
  <conditionalFormatting sqref="U81:X81">
    <cfRule type="expression" priority="5" dxfId="351">
      <formula>PTG_CSBH02!#REF!=1</formula>
    </cfRule>
  </conditionalFormatting>
  <conditionalFormatting sqref="Q80">
    <cfRule type="expression" priority="4" dxfId="351">
      <formula>PTG_CSBH02!#REF!=1</formula>
    </cfRule>
  </conditionalFormatting>
  <conditionalFormatting sqref="O99">
    <cfRule type="expression" priority="3" dxfId="351">
      <formula>PTG_CSBH02!#REF!=1</formula>
    </cfRule>
  </conditionalFormatting>
  <conditionalFormatting sqref="O103">
    <cfRule type="expression" priority="2" dxfId="351">
      <formula>PTG_CSBH02!#REF!=1</formula>
    </cfRule>
  </conditionalFormatting>
  <conditionalFormatting sqref="O107">
    <cfRule type="expression" priority="1" dxfId="351">
      <formula>PTG_CSBH02!#REF!=1</formula>
    </cfRule>
  </conditionalFormatting>
  <dataValidations count="11">
    <dataValidation type="list" allowBlank="1" showInputMessage="1" showErrorMessage="1" sqref="IV1:JC2 SR1:SY2 ACN1:ACU2 AMJ1:AMQ2 AWF1:AWM2 BGB1:BGI2 BPX1:BQE2 BZT1:CAA2 CJP1:CJW2 CTL1:CTS2 DDH1:DDO2 DND1:DNK2 DWZ1:DXG2 EGV1:EHC2 EQR1:EQY2 FAN1:FAU2 FKJ1:FKQ2 FUF1:FUM2 GEB1:GEI2 GNX1:GOE2 GXT1:GYA2 HHP1:HHW2 HRL1:HRS2 IBH1:IBO2 ILD1:ILK2 IUZ1:IVG2 JEV1:JFC2 JOR1:JOY2 JYN1:JYU2 KIJ1:KIQ2 KSF1:KSM2 LCB1:LCI2 LLX1:LME2 LVT1:LWA2 MFP1:MFW2 MPL1:MPS2 MZH1:MZO2 NJD1:NJK2 NSZ1:NTG2 OCV1:ODC2 OMR1:OMY2 OWN1:OWU2 PGJ1:PGQ2 PQF1:PQM2 QAB1:QAI2 QJX1:QKE2 QTT1:QUA2 RDP1:RDW2 RNL1:RNS2 RXH1:RXO2 SHD1:SHK2 SQZ1:SRG2 TAV1:TBC2 TKR1:TKY2 TUN1:TUU2 UEJ1:UEQ2 UOF1:UOM2 UYB1:UYI2 VHX1:VIE2 VRT1:VSA2 WBP1:WBW2 WLL1:WLS2 WVH1:WVO2 IV65495:JC65495 SR65495:SY65495 ACN65495:ACU65495 AMJ65495:AMQ65495 AWF65495:AWM65495 BGB65495:BGI65495 BPX65495:BQE65495 BZT65495:CAA65495 CJP65495:CJW65495 CTL65495:CTS65495 DDH65495:DDO65495 DND65495:DNK65495 DWZ65495:DXG65495 EGV65495:EHC65495 EQR65495:EQY65495 FAN65495:FAU65495 FKJ65495:FKQ65495 FUF65495:FUM65495 GEB65495:GEI65495 GNX65495:GOE65495 GXT65495:GYA65495 HHP65495:HHW65495 HRL65495:HRS65495 IBH65495:IBO65495 ILD65495:ILK65495 IUZ65495:IVG65495 JEV65495:JFC65495 JOR65495:JOY65495 JYN65495:JYU65495 KIJ65495:KIQ65495 KSF65495:KSM65495 LCB65495:LCI65495 LLX65495:LME65495 LVT65495:LWA65495 MFP65495:MFW65495 MPL65495:MPS65495 MZH65495:MZO65495 NJD65495:NJK65495 NSZ65495:NTG65495 OCV65495:ODC65495 OMR65495:OMY65495 OWN65495:OWU65495 PGJ65495:PGQ65495 PQF65495:PQM65495 QAB65495:QAI65495 QJX65495:QKE65495 QTT65495:QUA65495 RDP65495:RDW65495 RNL65495:RNS65495 RXH65495:RXO65495 SHD65495:SHK65495 SQZ65495:SRG65495 TAV65495:TBC65495 TKR65495:TKY65495 TUN65495:TUU65495 UEJ65495:UEQ65495 UOF65495:UOM65495 UYB65495:UYI65495 VHX65495:VIE65495 VRT65495:VSA65495 WBP65495:WBW65495 WLL65495:WLS65495 WVH65495:WVO65495 B65504:E65504 A65507 F65512 IV131031:JC131031 SR131031:SY131031 ACN131031:ACU131031 AMJ131031:AMQ131031 AWF131031:AWM131031 BGB131031:BGI131031 BPX131031:BQE131031 BZT131031:CAA131031 CJP131031:CJW131031 CTL131031:CTS131031 DDH131031:DDO131031 DND131031:DNK131031 DWZ131031:DXG131031 EGV131031:EHC131031 EQR131031:EQY131031 FAN131031:FAU131031 FKJ131031:FKQ131031 FUF131031:FUM131031 GEB131031:GEI131031 GNX131031:GOE131031 GXT131031:GYA131031 HHP131031:HHW131031 HRL131031:HRS131031 IBH131031:IBO131031 ILD131031:ILK131031 IUZ131031:IVG131031 JEV131031:JFC131031 JOR131031:JOY131031 JYN131031:JYU131031 KIJ131031:KIQ131031 KSF131031:KSM131031 LCB131031:LCI131031 LLX131031:LME131031 LVT131031:LWA131031 MFP131031:MFW131031 MPL131031:MPS131031 MZH131031:MZO131031 NJD131031:NJK131031 NSZ131031:NTG131031 OCV131031:ODC131031 OMR131031:OMY131031 OWN131031:OWU131031 PGJ131031:PGQ131031 PQF131031:PQM131031 QAB131031:QAI131031 QJX131031:QKE131031 QTT131031:QUA131031 RDP131031:RDW131031 RNL131031:RNS131031 RXH131031:RXO131031 SHD131031:SHK131031 SQZ131031:SRG131031 TAV131031:TBC131031 TKR131031:TKY131031 TUN131031:TUU131031 UEJ131031:UEQ131031 UOF131031:UOM131031 UYB131031:UYI131031 VHX131031:VIE131031 VRT131031:VSA131031 WBP131031:WBW131031 WLL131031:WLS131031 WVH131031:WVO131031 B131040:E131040 A131043 F131048 IV196567:JC196567 SR196567:SY196567 ACN196567:ACU196567 AMJ196567:AMQ196567 AWF196567:AWM196567 BGB196567:BGI196567 BPX196567:BQE196567 BZT196567:CAA196567 CJP196567:CJW196567 CTL196567:CTS196567 DDH196567:DDO196567 DND196567:DNK196567 DWZ196567:DXG196567 EGV196567:EHC196567 EQR196567:EQY196567 FAN196567:FAU196567 FKJ196567:FKQ196567 FUF196567:FUM196567 GEB196567:GEI196567 GNX196567:GOE196567 GXT196567:GYA196567 HHP196567:HHW196567 HRL196567:HRS196567 IBH196567:IBO196567 ILD196567:ILK196567 IUZ196567:IVG196567 JEV196567:JFC196567 JOR196567:JOY196567 JYN196567:JYU196567 KIJ196567:KIQ196567 KSF196567:KSM196567 LCB196567:LCI196567 LLX196567:LME196567 LVT196567:LWA196567 MFP196567:MFW196567 MPL196567:MPS196567 MZH196567:MZO196567 NJD196567:NJK196567 NSZ196567:NTG196567 OCV196567:ODC196567 OMR196567:OMY196567 OWN196567:OWU196567 PGJ196567:PGQ196567 PQF196567:PQM196567 QAB196567:QAI196567 QJX196567:QKE196567 QTT196567:QUA196567 RDP196567:RDW196567 RNL196567:RNS196567 RXH196567:RXO196567 SHD196567:SHK196567 SQZ196567:SRG196567 TAV196567:TBC196567 TKR196567:TKY196567 TUN196567:TUU196567 UEJ196567:UEQ196567 UOF196567:UOM196567 UYB196567:UYI196567 VHX196567:VIE196567 VRT196567:VSA196567 WBP196567:WBW196567 WLL196567:WLS196567 WVH196567:WVO196567 B196576:E196576 A196579 F196584 IV262103:JC262103 SR262103:SY262103 ACN262103:ACU262103 AMJ262103:AMQ262103 AWF262103:AWM262103 BGB262103:BGI262103 BPX262103:BQE262103 BZT262103:CAA262103 CJP262103:CJW262103 CTL262103:CTS262103 DDH262103:DDO262103 DND262103:DNK262103 DWZ262103:DXG262103 EGV262103:EHC262103 EQR262103:EQY262103 FAN262103:FAU262103 FKJ262103:FKQ262103 FUF262103:FUM262103 GEB262103:GEI262103 GNX262103:GOE262103 GXT262103:GYA262103 HHP262103:HHW262103 HRL262103:HRS262103 IBH262103:IBO262103 ILD262103:ILK262103 IUZ262103:IVG262103 JEV262103:JFC262103 JOR262103:JOY262103 JYN262103:JYU262103 KIJ262103:KIQ262103 KSF262103:KSM262103 LCB262103:LCI262103 LLX262103:LME262103 LVT262103:LWA262103 MFP262103:MFW262103 MPL262103:MPS262103 MZH262103:MZO262103 NJD262103:NJK262103 NSZ262103:NTG262103 OCV262103:ODC262103 OMR262103:OMY262103 OWN262103:OWU262103 PGJ262103:PGQ262103 PQF262103:PQM262103 QAB262103:QAI262103 QJX262103:QKE262103 QTT262103:QUA262103 RDP262103:RDW262103 RNL262103:RNS262103 RXH262103:RXO262103 SHD262103:SHK262103 SQZ262103:SRG262103 TAV262103:TBC262103 TKR262103:TKY262103 TUN262103:TUU262103 UEJ262103:UEQ262103 UOF262103:UOM262103 UYB262103:UYI262103 VHX262103:VIE262103 VRT262103:VSA262103 WBP262103:WBW262103 WLL262103:WLS262103 WVH262103:WVO262103 B262112:E262112 A262115 F262120 IV327639:JC327639 SR327639:SY327639 ACN327639:ACU327639 AMJ327639:AMQ327639 AWF327639:AWM327639 BGB327639:BGI327639 BPX327639:BQE327639 BZT327639:CAA327639 CJP327639:CJW327639 CTL327639:CTS327639 DDH327639:DDO327639 DND327639:DNK327639 DWZ327639:DXG327639 EGV327639:EHC327639 EQR327639:EQY327639 FAN327639:FAU327639 FKJ327639:FKQ327639 FUF327639:FUM327639 GEB327639:GEI327639 GNX327639:GOE327639 GXT327639:GYA327639 HHP327639:HHW327639 HRL327639:HRS327639 IBH327639:IBO327639 ILD327639:ILK327639 IUZ327639:IVG327639 JEV327639:JFC327639 JOR327639:JOY327639 JYN327639:JYU327639 KIJ327639:KIQ327639 KSF327639:KSM327639 LCB327639:LCI327639 LLX327639:LME327639 LVT327639:LWA327639 MFP327639:MFW327639 MPL327639:MPS327639 MZH327639:MZO327639 NJD327639:NJK327639 NSZ327639:NTG327639 OCV327639:ODC327639 OMR327639:OMY327639 OWN327639:OWU327639 PGJ327639:PGQ327639 PQF327639:PQM327639 QAB327639:QAI327639 QJX327639:QKE327639 QTT327639:QUA327639 RDP327639:RDW327639 RNL327639:RNS327639 RXH327639:RXO327639 SHD327639:SHK327639 SQZ327639:SRG327639 TAV327639:TBC327639 TKR327639:TKY327639 TUN327639:TUU327639 UEJ327639:UEQ327639 UOF327639:UOM327639 UYB327639:UYI327639 VHX327639:VIE327639 VRT327639:VSA327639 WBP327639:WBW327639 WLL327639:WLS327639 WVH327639:WVO327639 B327648:E327648 A327651 F327656 IV393175:JC393175 SR393175:SY393175 ACN393175:ACU393175 AMJ393175:AMQ393175 AWF393175:AWM393175 BGB393175:BGI393175 BPX393175:BQE393175 BZT393175:CAA393175 CJP393175:CJW393175 CTL393175:CTS393175 DDH393175:DDO393175 DND393175:DNK393175 DWZ393175:DXG393175 EGV393175:EHC393175 EQR393175:EQY393175 FAN393175:FAU393175 FKJ393175:FKQ393175 FUF393175:FUM393175 GEB393175:GEI393175 GNX393175:GOE393175 GXT393175:GYA393175 HHP393175:HHW393175 HRL393175:HRS393175 IBH393175:IBO393175 ILD393175:ILK393175 IUZ393175:IVG393175 JEV393175:JFC393175 JOR393175:JOY393175 JYN393175:JYU393175 KIJ393175:KIQ393175 KSF393175:KSM393175 LCB393175:LCI393175 LLX393175:LME393175 LVT393175:LWA393175 MFP393175:MFW393175 MPL393175:MPS393175 MZH393175:MZO393175 NJD393175:NJK393175 NSZ393175:NTG393175 OCV393175:ODC393175 OMR393175:OMY393175 OWN393175:OWU393175 PGJ393175:PGQ393175 PQF393175:PQM393175 QAB393175:QAI393175 QJX393175:QKE393175 QTT393175:QUA393175 RDP393175:RDW393175 RNL393175:RNS393175 RXH393175:RXO393175 SHD393175:SHK393175 SQZ393175:SRG393175 TAV393175:TBC393175 TKR393175:TKY393175 TUN393175:TUU393175 UEJ393175:UEQ393175 UOF393175:UOM393175 UYB393175:UYI393175 VHX393175:VIE393175 VRT393175:VSA393175 WBP393175:WBW393175 WLL393175:WLS393175 WVH393175:WVO393175 B393184:E393184 A393187 F393192 IV458711:JC458711 SR458711:SY458711 ACN458711:ACU458711 AMJ458711:AMQ458711 AWF458711:AWM458711 BGB458711:BGI458711 BPX458711:BQE458711 BZT458711:CAA458711 CJP458711:CJW458711 CTL458711:CTS458711 DDH458711:DDO458711 DND458711:DNK458711 DWZ458711:DXG458711 EGV458711:EHC458711 EQR458711:EQY458711 FAN458711:FAU458711 FKJ458711:FKQ458711 FUF458711:FUM458711 GEB458711:GEI458711 GNX458711:GOE458711 GXT458711:GYA458711 HHP458711:HHW458711 HRL458711:HRS458711 IBH458711:IBO458711 ILD458711:ILK458711 IUZ458711:IVG458711 JEV458711:JFC458711 JOR458711:JOY458711 JYN458711:JYU458711 KIJ458711:KIQ458711 KSF458711:KSM458711 LCB458711:LCI458711 LLX458711:LME458711 LVT458711:LWA458711 MFP458711:MFW458711 MPL458711:MPS458711 MZH458711:MZO458711 NJD458711:NJK458711 NSZ458711:NTG458711 OCV458711:ODC458711 OMR458711:OMY458711 OWN458711:OWU458711 PGJ458711:PGQ458711 PQF458711:PQM458711 QAB458711:QAI458711 QJX458711:QKE458711 QTT458711:QUA458711 RDP458711:RDW458711 RNL458711:RNS458711 RXH458711:RXO458711 SHD458711:SHK458711 SQZ458711:SRG458711 TAV458711:TBC458711 TKR458711:TKY458711 TUN458711:TUU458711 UEJ458711:UEQ458711 UOF458711:UOM458711 UYB458711:UYI458711 VHX458711:VIE458711 VRT458711:VSA458711 WBP458711:WBW458711 WLL458711:WLS458711 WVH458711:WVO458711 B458720:E458720 A458723 F458728 IV524247:JC524247 SR524247:SY524247 ACN524247:ACU524247 AMJ524247:AMQ524247 AWF524247:AWM524247 BGB524247:BGI524247 BPX524247:BQE524247 BZT524247:CAA524247 CJP524247:CJW524247 CTL524247:CTS524247 DDH524247:DDO524247 DND524247:DNK524247 DWZ524247:DXG524247 EGV524247:EHC524247 EQR524247:EQY524247 FAN524247:FAU524247 FKJ524247:FKQ524247 FUF524247:FUM524247 GEB524247:GEI524247 GNX524247:GOE524247 GXT524247:GYA524247 HHP524247:HHW524247 HRL524247:HRS524247 IBH524247:IBO524247 ILD524247:ILK524247 IUZ524247:IVG524247 JEV524247:JFC524247 JOR524247:JOY524247 JYN524247:JYU524247 KIJ524247:KIQ524247 KSF524247:KSM524247 LCB524247:LCI524247 LLX524247:LME524247 LVT524247:LWA524247 MFP524247:MFW524247 MPL524247:MPS524247 MZH524247:MZO524247 NJD524247:NJK524247 NSZ524247:NTG524247 OCV524247:ODC524247 OMR524247:OMY524247 OWN524247:OWU524247 PGJ524247:PGQ524247 PQF524247:PQM524247 QAB524247:QAI524247 QJX524247:QKE524247 QTT524247:QUA524247 RDP524247:RDW524247 RNL524247:RNS524247 RXH524247:RXO524247 SHD524247:SHK524247 SQZ524247:SRG524247 TAV524247:TBC524247 TKR524247:TKY524247 TUN524247:TUU524247 UEJ524247:UEQ524247 UOF524247:UOM524247 UYB524247:UYI524247 VHX524247:VIE524247 VRT524247:VSA524247 WBP524247:WBW524247 WLL524247:WLS524247 WVH524247:WVO524247 B524256:E524256 A524259 F524264 IV589783:JC589783 SR589783:SY589783 ACN589783:ACU589783 AMJ589783:AMQ589783 AWF589783:AWM589783 BGB589783:BGI589783 BPX589783:BQE589783 BZT589783:CAA589783 CJP589783:CJW589783 CTL589783:CTS589783 DDH589783:DDO589783 DND589783:DNK589783 DWZ589783:DXG589783 EGV589783:EHC589783 EQR589783:EQY589783 FAN589783:FAU589783 FKJ589783:FKQ589783 FUF589783:FUM589783 GEB589783:GEI589783 GNX589783:GOE589783 GXT589783:GYA589783 HHP589783:HHW589783 HRL589783:HRS589783 IBH589783:IBO589783 ILD589783:ILK589783 IUZ589783:IVG589783 JEV589783:JFC589783 JOR589783:JOY589783 JYN589783:JYU589783 KIJ589783:KIQ589783 KSF589783:KSM589783 LCB589783:LCI589783 LLX589783:LME589783 LVT589783:LWA589783 MFP589783:MFW589783 MPL589783:MPS589783 MZH589783:MZO589783 NJD589783:NJK589783 NSZ589783:NTG589783 OCV589783:ODC589783 OMR589783:OMY589783 OWN589783:OWU589783 PGJ589783:PGQ589783 PQF589783:PQM589783 QAB589783:QAI589783 QJX589783:QKE589783 QTT589783:QUA589783 RDP589783:RDW589783 RNL589783:RNS589783 RXH589783:RXO589783 SHD589783:SHK589783 SQZ589783:SRG589783 TAV589783:TBC589783 TKR589783:TKY589783 TUN589783:TUU589783 UEJ589783:UEQ589783 UOF589783:UOM589783 UYB589783:UYI589783 VHX589783:VIE589783 VRT589783:VSA589783 WBP589783:WBW589783 WLL589783:WLS589783 WVH589783:WVO589783 B589792:E589792 A589795 F589800 IV655319:JC655319 SR655319:SY655319 ACN655319:ACU655319 AMJ655319:AMQ655319 AWF655319:AWM655319 BGB655319:BGI655319 BPX655319:BQE655319 BZT655319:CAA655319 CJP655319:CJW655319 CTL655319:CTS655319 DDH655319:DDO655319 DND655319:DNK655319 DWZ655319:DXG655319 EGV655319:EHC655319 EQR655319:EQY655319 FAN655319:FAU655319 FKJ655319:FKQ655319 FUF655319:FUM655319 GEB655319:GEI655319 GNX655319:GOE655319 GXT655319:GYA655319 HHP655319:HHW655319 HRL655319:HRS655319 IBH655319:IBO655319 ILD655319:ILK655319 IUZ655319:IVG655319 JEV655319:JFC655319 JOR655319:JOY655319 JYN655319:JYU655319 KIJ655319:KIQ655319 KSF655319:KSM655319 LCB655319:LCI655319 LLX655319:LME655319 LVT655319:LWA655319 MFP655319:MFW655319 MPL655319:MPS655319 MZH655319:MZO655319 NJD655319:NJK655319 NSZ655319:NTG655319 OCV655319:ODC655319 OMR655319:OMY655319 OWN655319:OWU655319 PGJ655319:PGQ655319 PQF655319:PQM655319 QAB655319:QAI655319 QJX655319:QKE655319 QTT655319:QUA655319 RDP655319:RDW655319 RNL655319:RNS655319 RXH655319:RXO655319 SHD655319:SHK655319 SQZ655319:SRG655319 TAV655319:TBC655319 TKR655319:TKY655319 TUN655319:TUU655319 UEJ655319:UEQ655319 UOF655319:UOM655319 UYB655319:UYI655319 VHX655319:VIE655319 VRT655319:VSA655319 WBP655319:WBW655319 WLL655319:WLS655319 WVH655319:WVO655319 B655328:E655328 A655331 F655336 IV720855:JC720855 SR720855:SY720855 ACN720855:ACU720855 AMJ720855:AMQ720855 AWF720855:AWM720855 BGB720855:BGI720855 BPX720855:BQE720855 BZT720855:CAA720855 CJP720855:CJW720855 CTL720855:CTS720855 DDH720855:DDO720855 DND720855:DNK720855 DWZ720855:DXG720855 EGV720855:EHC720855 EQR720855:EQY720855 FAN720855:FAU720855 FKJ720855:FKQ720855 FUF720855:FUM720855 GEB720855:GEI720855 GNX720855:GOE720855 GXT720855:GYA720855 HHP720855:HHW720855 HRL720855:HRS720855 IBH720855:IBO720855 ILD720855:ILK720855 IUZ720855:IVG720855 JEV720855:JFC720855 JOR720855:JOY720855 JYN720855:JYU720855 KIJ720855:KIQ720855 KSF720855:KSM720855 LCB720855:LCI720855 LLX720855:LME720855 LVT720855:LWA720855 MFP720855:MFW720855 MPL720855:MPS720855 MZH720855:MZO720855 NJD720855:NJK720855 NSZ720855:NTG720855 OCV720855:ODC720855 OMR720855:OMY720855 OWN720855:OWU720855 PGJ720855:PGQ720855 PQF720855:PQM720855 QAB720855:QAI720855 QJX720855:QKE720855 QTT720855:QUA720855 RDP720855:RDW720855 RNL720855:RNS720855 RXH720855:RXO720855 SHD720855:SHK720855 SQZ720855:SRG720855 TAV720855:TBC720855 TKR720855:TKY720855 TUN720855:TUU720855 UEJ720855:UEQ720855 UOF720855:UOM720855 UYB720855:UYI720855 VHX720855:VIE720855 VRT720855:VSA720855 WBP720855:WBW720855 WLL720855:WLS720855 WVH720855:WVO720855 B720864:E720864 A720867 F720872 IV786391:JC786391 SR786391:SY786391 ACN786391:ACU786391 AMJ786391:AMQ786391 AWF786391:AWM786391 BGB786391:BGI786391 BPX786391:BQE786391 BZT786391:CAA786391 CJP786391:CJW786391 CTL786391:CTS786391 DDH786391:DDO786391 DND786391:DNK786391 DWZ786391:DXG786391 EGV786391:EHC786391 EQR786391:EQY786391 FAN786391:FAU786391 FKJ786391:FKQ786391 FUF786391:FUM786391 GEB786391:GEI786391 GNX786391:GOE786391 GXT786391:GYA786391 HHP786391:HHW786391 HRL786391:HRS786391 IBH786391:IBO786391 ILD786391:ILK786391 IUZ786391:IVG786391 JEV786391:JFC786391 JOR786391:JOY786391 JYN786391:JYU786391 KIJ786391:KIQ786391 KSF786391:KSM786391 LCB786391:LCI786391 LLX786391:LME786391 LVT786391:LWA786391 MFP786391:MFW786391 MPL786391:MPS786391 MZH786391:MZO786391 NJD786391:NJK786391 NSZ786391:NTG786391 OCV786391:ODC786391 OMR786391:OMY786391 OWN786391:OWU786391 PGJ786391:PGQ786391 PQF786391:PQM786391 QAB786391:QAI786391 QJX786391:QKE786391 QTT786391:QUA786391 RDP786391:RDW786391 RNL786391:RNS786391 RXH786391:RXO786391 SHD786391:SHK786391 SQZ786391:SRG786391 TAV786391:TBC786391 TKR786391:TKY786391 TUN786391:TUU786391 UEJ786391:UEQ786391 UOF786391:UOM786391 UYB786391:UYI786391 VHX786391:VIE786391 VRT786391:VSA786391 WBP786391:WBW786391 WLL786391:WLS786391 WVH786391:WVO786391 B786400:E786400 A786403 F786408 IV851927:JC851927 SR851927:SY851927 ACN851927:ACU851927 AMJ851927:AMQ851927 AWF851927:AWM851927 BGB851927:BGI851927 BPX851927:BQE851927 BZT851927:CAA851927 CJP851927:CJW851927 CTL851927:CTS851927 DDH851927:DDO851927 DND851927:DNK851927 DWZ851927:DXG851927 EGV851927:EHC851927 EQR851927:EQY851927 FAN851927:FAU851927 FKJ851927:FKQ851927 FUF851927:FUM851927 GEB851927:GEI851927 GNX851927:GOE851927 GXT851927:GYA851927 HHP851927:HHW851927 HRL851927:HRS851927 IBH851927:IBO851927 ILD851927:ILK851927 IUZ851927:IVG851927 JEV851927:JFC851927 JOR851927:JOY851927 JYN851927:JYU851927 KIJ851927:KIQ851927 KSF851927:KSM851927 LCB851927:LCI851927 LLX851927:LME851927 LVT851927:LWA851927 MFP851927:MFW851927 MPL851927:MPS851927 MZH851927:MZO851927 NJD851927:NJK851927 NSZ851927:NTG851927 OCV851927:ODC851927 OMR851927:OMY851927 OWN851927:OWU851927 PGJ851927:PGQ851927 PQF851927:PQM851927 QAB851927:QAI851927 QJX851927:QKE851927 QTT851927:QUA851927 RDP851927:RDW851927 RNL851927:RNS851927 RXH851927:RXO851927 SHD851927:SHK851927 SQZ851927:SRG851927 TAV851927:TBC851927 TKR851927:TKY851927 TUN851927:TUU851927 UEJ851927:UEQ851927 UOF851927:UOM851927 UYB851927:UYI851927 VHX851927:VIE851927 VRT851927:VSA851927 WBP851927:WBW851927 WLL851927:WLS851927 WVH851927:WVO851927 B851936:E851936 A851939 F851944 IV917463:JC917463 SR917463:SY917463 ACN917463:ACU917463 AMJ917463:AMQ917463 AWF917463:AWM917463 BGB917463:BGI917463 BPX917463:BQE917463 BZT917463:CAA917463 CJP917463:CJW917463 CTL917463:CTS917463 DDH917463:DDO917463 DND917463:DNK917463 DWZ917463:DXG917463 EGV917463:EHC917463 EQR917463:EQY917463 FAN917463:FAU917463 FKJ917463:FKQ917463 FUF917463:FUM917463 GEB917463:GEI917463 GNX917463:GOE917463 GXT917463:GYA917463 HHP917463:HHW917463 HRL917463:HRS917463 IBH917463:IBO917463 ILD917463:ILK917463 IUZ917463:IVG917463 JEV917463:JFC917463 JOR917463:JOY917463 JYN917463:JYU917463 KIJ917463:KIQ917463 KSF917463:KSM917463 LCB917463:LCI917463 LLX917463:LME917463 LVT917463:LWA917463 MFP917463:MFW917463 MPL917463:MPS917463 MZH917463:MZO917463 NJD917463:NJK917463 NSZ917463:NTG917463 OCV917463:ODC917463 OMR917463:OMY917463 OWN917463:OWU917463 PGJ917463:PGQ917463 PQF917463:PQM917463 QAB917463:QAI917463 QJX917463:QKE917463 QTT917463:QUA917463 RDP917463:RDW917463 RNL917463:RNS917463 RXH917463:RXO917463 SHD917463:SHK917463 SQZ917463:SRG917463 TAV917463:TBC917463 TKR917463:TKY917463 TUN917463:TUU917463 UEJ917463:UEQ917463 UOF917463:UOM917463 UYB917463:UYI917463 VHX917463:VIE917463 VRT917463:VSA917463 WBP917463:WBW917463 WLL917463:WLS917463 WVH917463:WVO917463 B917472:E917472 A917475 F917480 IV982999:JC982999 SR982999:SY982999 ACN982999:ACU982999 AMJ982999:AMQ982999 AWF982999:AWM982999 BGB982999:BGI982999 BPX982999:BQE982999 BZT982999:CAA982999 CJP982999:CJW982999 CTL982999:CTS982999 DDH982999:DDO982999 DND982999:DNK982999 DWZ982999:DXG982999 EGV982999:EHC982999 EQR982999:EQY982999 FAN982999:FAU982999 FKJ982999:FKQ982999 FUF982999:FUM982999 GEB982999:GEI982999 GNX982999:GOE982999 GXT982999:GYA982999 HHP982999:HHW982999 HRL982999:HRS982999 IBH982999:IBO982999 ILD982999:ILK982999 IUZ982999:IVG982999 JEV982999:JFC982999 JOR982999:JOY982999 JYN982999:JYU982999 KIJ982999:KIQ982999 KSF982999:KSM982999 LCB982999:LCI982999 LLX982999:LME982999 LVT982999:LWA982999 MFP982999:MFW982999 MPL982999:MPS982999 MZH982999:MZO982999">
      <formula1>$P$3:$P$7</formula1>
    </dataValidation>
    <dataValidation type="list" allowBlank="1" showInputMessage="1" showErrorMessage="1" sqref="NJD982999:NJK982999 NSZ982999:NTG982999 OCV982999:ODC982999 OMR982999:OMY982999 OWN982999:OWU982999 PGJ982999:PGQ982999 PQF982999:PQM982999 QAB982999:QAI982999 QJX982999:QKE982999 QTT982999:QUA982999 RDP982999:RDW982999 RNL982999:RNS982999 RXH982999:RXO982999 SHD982999:SHK982999 SQZ982999:SRG982999 TAV982999:TBC982999 TKR982999:TKY982999 TUN982999:TUU982999 UEJ982999:UEQ982999 UOF982999:UOM982999 UYB982999:UYI982999 VHX982999:VIE982999 VRT982999:VSA982999 WBP982999:WBW982999 WLL982999:WLS982999 WVH982999:WVO982999 B983008:E983008 A983011 F983016">
      <formula1>$P$3:$P$7</formula1>
    </dataValidation>
    <dataValidation type="list" allowBlank="1" showInputMessage="1" showErrorMessage="1" sqref="F8">
      <formula1>$M$8:$M$21</formula1>
    </dataValidation>
    <dataValidation type="list" allowBlank="1" showInputMessage="1" showErrorMessage="1" sqref="F10">
      <formula1>$I$6:$I$9</formula1>
    </dataValidation>
    <dataValidation type="list" allowBlank="1" showInputMessage="1" showErrorMessage="1" sqref="F20">
      <formula1>$I$10:$I$11</formula1>
    </dataValidation>
    <dataValidation type="list" allowBlank="1" showInputMessage="1" showErrorMessage="1" sqref="F9">
      <formula1>"Cá nhân, Tổ chức"</formula1>
    </dataValidation>
    <dataValidation allowBlank="1" showInputMessage="1" showErrorMessage="1" sqref="JD65525:JD65562 SZ65525:SZ65562 ACV65525:ACV65562 AMR65525:AMR65562 AWN65525:AWN65562 BGJ65525:BGJ65562 BQF65525:BQF65562 CAB65525:CAB65562 CJX65525:CJX65562 CTT65525:CTT65562 DDP65525:DDP65562 DNL65525:DNL65562 DXH65525:DXH65562 EHD65525:EHD65562 EQZ65525:EQZ65562 FAV65525:FAV65562 FKR65525:FKR65562 FUN65525:FUN65562 GEJ65525:GEJ65562 GOF65525:GOF65562 GYB65525:GYB65562 HHX65525:HHX65562 HRT65525:HRT65562 IBP65525:IBP65562 ILL65525:ILL65562 IVH65525:IVH65562 JFD65525:JFD65562 JOZ65525:JOZ65562 JYV65525:JYV65562 KIR65525:KIR65562 KSN65525:KSN65562 LCJ65525:LCJ65562 LMF65525:LMF65562 LWB65525:LWB65562 MFX65525:MFX65562 MPT65525:MPT65562 MZP65525:MZP65562 NJL65525:NJL65562 NTH65525:NTH65562 ODD65525:ODD65562 OMZ65525:OMZ65562 OWV65525:OWV65562 PGR65525:PGR65562 PQN65525:PQN65562 QAJ65525:QAJ65562 QKF65525:QKF65562 QUB65525:QUB65562 RDX65525:RDX65562 RNT65525:RNT65562 RXP65525:RXP65562 SHL65525:SHL65562 SRH65525:SRH65562 TBD65525:TBD65562 TKZ65525:TKZ65562 TUV65525:TUV65562 UER65525:UER65562 UON65525:UON65562 UYJ65525:UYJ65562 VIF65525:VIF65562 VSB65525:VSB65562 WBX65525:WBX65562 WLT65525:WLT65562 WVP65525:WVP65562 JD131061:JD131098 SZ131061:SZ131098 ACV131061:ACV131098 AMR131061:AMR131098 AWN131061:AWN131098 BGJ131061:BGJ131098 BQF131061:BQF131098 CAB131061:CAB131098 CJX131061:CJX131098 CTT131061:CTT131098 DDP131061:DDP131098 DNL131061:DNL131098 DXH131061:DXH131098 EHD131061:EHD131098 EQZ131061:EQZ131098 FAV131061:FAV131098 FKR131061:FKR131098 FUN131061:FUN131098 GEJ131061:GEJ131098 GOF131061:GOF131098 GYB131061:GYB131098 HHX131061:HHX131098 HRT131061:HRT131098 IBP131061:IBP131098 ILL131061:ILL131098 IVH131061:IVH131098 JFD131061:JFD131098 JOZ131061:JOZ131098 JYV131061:JYV131098 KIR131061:KIR131098 KSN131061:KSN131098 LCJ131061:LCJ131098 LMF131061:LMF131098 LWB131061:LWB131098 MFX131061:MFX131098 MPT131061:MPT131098 MZP131061:MZP131098 NJL131061:NJL131098 NTH131061:NTH131098 ODD131061:ODD131098 OMZ131061:OMZ131098 OWV131061:OWV131098 PGR131061:PGR131098 PQN131061:PQN131098 QAJ131061:QAJ131098 QKF131061:QKF131098 QUB131061:QUB131098 RDX131061:RDX131098 RNT131061:RNT131098 RXP131061:RXP131098 SHL131061:SHL131098 SRH131061:SRH131098 TBD131061:TBD131098 TKZ131061:TKZ131098 TUV131061:TUV131098 UER131061:UER131098 UON131061:UON131098 UYJ131061:UYJ131098 VIF131061:VIF131098 VSB131061:VSB131098 WBX131061:WBX131098 WLT131061:WLT131098 WVP131061:WVP131098 JD196597:JD196634 SZ196597:SZ196634 ACV196597:ACV196634 AMR196597:AMR196634 AWN196597:AWN196634 BGJ196597:BGJ196634 BQF196597:BQF196634 CAB196597:CAB196634 CJX196597:CJX196634 CTT196597:CTT196634 DDP196597:DDP196634 DNL196597:DNL196634 DXH196597:DXH196634 EHD196597:EHD196634 EQZ196597:EQZ196634 FAV196597:FAV196634 FKR196597:FKR196634 FUN196597:FUN196634 GEJ196597:GEJ196634 GOF196597:GOF196634 GYB196597:GYB196634 HHX196597:HHX196634 HRT196597:HRT196634 IBP196597:IBP196634 ILL196597:ILL196634 IVH196597:IVH196634 JFD196597:JFD196634 JOZ196597:JOZ196634 JYV196597:JYV196634 KIR196597:KIR196634 KSN196597:KSN196634 LCJ196597:LCJ196634 LMF196597:LMF196634 LWB196597:LWB196634 MFX196597:MFX196634 MPT196597:MPT196634 MZP196597:MZP196634 NJL196597:NJL196634 NTH196597:NTH196634 ODD196597:ODD196634 OMZ196597:OMZ196634 OWV196597:OWV196634 PGR196597:PGR196634 PQN196597:PQN196634 QAJ196597:QAJ196634 QKF196597:QKF196634 QUB196597:QUB196634 RDX196597:RDX196634 RNT196597:RNT196634 RXP196597:RXP196634 SHL196597:SHL196634 SRH196597:SRH196634 TBD196597:TBD196634 TKZ196597:TKZ196634 TUV196597:TUV196634 UER196597:UER196634 UON196597:UON196634 UYJ196597:UYJ196634 VIF196597:VIF196634 VSB196597:VSB196634 WBX196597:WBX196634 WLT196597:WLT196634 WVP196597:WVP196634 JD262133:JD262170 SZ262133:SZ262170 ACV262133:ACV262170 AMR262133:AMR262170 AWN262133:AWN262170 BGJ262133:BGJ262170 BQF262133:BQF262170 CAB262133:CAB262170 CJX262133:CJX262170 CTT262133:CTT262170 DDP262133:DDP262170 DNL262133:DNL262170 DXH262133:DXH262170 EHD262133:EHD262170 EQZ262133:EQZ262170 FAV262133:FAV262170 FKR262133:FKR262170 FUN262133:FUN262170 GEJ262133:GEJ262170 GOF262133:GOF262170 GYB262133:GYB262170 HHX262133:HHX262170 HRT262133:HRT262170 IBP262133:IBP262170 ILL262133:ILL262170 IVH262133:IVH262170 JFD262133:JFD262170 JOZ262133:JOZ262170 JYV262133:JYV262170 KIR262133:KIR262170 KSN262133:KSN262170 LCJ262133:LCJ262170 LMF262133:LMF262170 LWB262133:LWB262170 MFX262133:MFX262170 MPT262133:MPT262170 MZP262133:MZP262170 NJL262133:NJL262170 NTH262133:NTH262170 ODD262133:ODD262170 OMZ262133:OMZ262170 OWV262133:OWV262170 PGR262133:PGR262170 PQN262133:PQN262170 QAJ262133:QAJ262170 QKF262133:QKF262170 QUB262133:QUB262170 RDX262133:RDX262170 RNT262133:RNT262170 RXP262133:RXP262170 SHL262133:SHL262170 SRH262133:SRH262170 TBD262133:TBD262170 TKZ262133:TKZ262170 TUV262133:TUV262170 UER262133:UER262170 UON262133:UON262170 UYJ262133:UYJ262170 VIF262133:VIF262170 VSB262133:VSB262170 WBX262133:WBX262170 WLT262133:WLT262170 WVP262133:WVP262170 JD327669:JD327706 SZ327669:SZ327706 ACV327669:ACV327706 AMR327669:AMR327706 AWN327669:AWN327706 BGJ327669:BGJ327706 BQF327669:BQF327706 CAB327669:CAB327706 CJX327669:CJX327706 CTT327669:CTT327706 DDP327669:DDP327706 DNL327669:DNL327706 DXH327669:DXH327706 EHD327669:EHD327706 EQZ327669:EQZ327706 FAV327669:FAV327706 FKR327669:FKR327706 FUN327669:FUN327706 GEJ327669:GEJ327706 GOF327669:GOF327706 GYB327669:GYB327706 HHX327669:HHX327706 HRT327669:HRT327706 IBP327669:IBP327706 ILL327669:ILL327706 IVH327669:IVH327706 JFD327669:JFD327706 JOZ327669:JOZ327706 JYV327669:JYV327706 KIR327669:KIR327706 KSN327669:KSN327706 LCJ327669:LCJ327706 LMF327669:LMF327706 LWB327669:LWB327706 MFX327669:MFX327706 MPT327669:MPT327706 MZP327669:MZP327706 NJL327669:NJL327706 NTH327669:NTH327706 ODD327669:ODD327706 OMZ327669:OMZ327706 OWV327669:OWV327706 PGR327669:PGR327706 PQN327669:PQN327706 QAJ327669:QAJ327706 QKF327669:QKF327706 QUB327669:QUB327706 RDX327669:RDX327706 RNT327669:RNT327706 RXP327669:RXP327706 SHL327669:SHL327706 SRH327669:SRH327706 TBD327669:TBD327706 TKZ327669:TKZ327706 TUV327669:TUV327706 UER327669:UER327706 UON327669:UON327706 UYJ327669:UYJ327706 VIF327669:VIF327706 VSB327669:VSB327706 WBX327669:WBX327706 WLT327669:WLT327706 WVP327669:WVP327706 JD393205:JD393242 SZ393205:SZ393242 ACV393205:ACV393242 AMR393205:AMR393242 AWN393205:AWN393242 BGJ393205:BGJ393242 BQF393205:BQF393242 CAB393205:CAB393242 CJX393205:CJX393242 CTT393205:CTT393242 DDP393205:DDP393242 DNL393205:DNL393242 DXH393205:DXH393242 EHD393205:EHD393242 EQZ393205:EQZ393242 FAV393205:FAV393242 FKR393205:FKR393242 FUN393205:FUN393242 GEJ393205:GEJ393242 GOF393205:GOF393242 GYB393205:GYB393242 HHX393205:HHX393242 HRT393205:HRT393242 IBP393205:IBP393242 ILL393205:ILL393242 IVH393205:IVH393242 JFD393205:JFD393242 JOZ393205:JOZ393242 JYV393205:JYV393242 KIR393205:KIR393242 KSN393205:KSN393242 LCJ393205:LCJ393242 LMF393205:LMF393242 LWB393205:LWB393242 MFX393205:MFX393242 MPT393205:MPT393242 MZP393205:MZP393242 NJL393205:NJL393242 NTH393205:NTH393242 ODD393205:ODD393242 OMZ393205:OMZ393242 OWV393205:OWV393242 PGR393205:PGR393242 PQN393205:PQN393242 QAJ393205:QAJ393242 QKF393205:QKF393242 QUB393205:QUB393242 RDX393205:RDX393242 RNT393205:RNT393242 RXP393205:RXP393242 SHL393205:SHL393242 SRH393205:SRH393242 TBD393205:TBD393242 TKZ393205:TKZ393242 TUV393205:TUV393242 UER393205:UER393242 UON393205:UON393242 UYJ393205:UYJ393242 VIF393205:VIF393242 VSB393205:VSB393242 WBX393205:WBX393242 WLT393205:WLT393242 WVP393205:WVP393242 JD458741:JD458778 SZ458741:SZ458778 ACV458741:ACV458778 AMR458741:AMR458778 AWN458741:AWN458778 BGJ458741:BGJ458778 BQF458741:BQF458778 CAB458741:CAB458778 CJX458741:CJX458778 CTT458741:CTT458778 DDP458741:DDP458778 DNL458741:DNL458778 DXH458741:DXH458778 EHD458741:EHD458778 EQZ458741:EQZ458778 FAV458741:FAV458778 FKR458741:FKR458778 FUN458741:FUN458778 GEJ458741:GEJ458778 GOF458741:GOF458778 GYB458741:GYB458778 HHX458741:HHX458778 HRT458741:HRT458778 IBP458741:IBP458778 ILL458741:ILL458778 IVH458741:IVH458778 JFD458741:JFD458778 JOZ458741:JOZ458778 JYV458741:JYV458778 KIR458741:KIR458778 KSN458741:KSN458778 LCJ458741:LCJ458778 LMF458741:LMF458778 LWB458741:LWB458778 MFX458741:MFX458778 MPT458741:MPT458778 MZP458741:MZP458778 NJL458741:NJL458778 NTH458741:NTH458778 ODD458741:ODD458778 OMZ458741:OMZ458778 OWV458741:OWV458778 PGR458741:PGR458778 PQN458741:PQN458778 QAJ458741:QAJ458778 QKF458741:QKF458778 QUB458741:QUB458778 RDX458741:RDX458778 RNT458741:RNT458778 RXP458741:RXP458778 SHL458741:SHL458778 SRH458741:SRH458778 TBD458741:TBD458778 TKZ458741:TKZ458778 TUV458741:TUV458778 UER458741:UER458778 UON458741:UON458778 UYJ458741:UYJ458778 VIF458741:VIF458778 VSB458741:VSB458778 WBX458741:WBX458778 WLT458741:WLT458778 WVP458741:WVP458778 JD524277:JD524314 SZ524277:SZ524314 ACV524277:ACV524314 AMR524277:AMR524314 AWN524277:AWN524314 BGJ524277:BGJ524314 BQF524277:BQF524314 CAB524277:CAB524314 CJX524277:CJX524314 CTT524277:CTT524314 DDP524277:DDP524314 DNL524277:DNL524314 DXH524277:DXH524314 EHD524277:EHD524314 EQZ524277:EQZ524314 FAV524277:FAV524314 FKR524277:FKR524314 FUN524277:FUN524314 GEJ524277:GEJ524314 GOF524277:GOF524314 GYB524277:GYB524314 HHX524277:HHX524314 HRT524277:HRT524314 IBP524277:IBP524314 ILL524277:ILL524314 IVH524277:IVH524314 JFD524277:JFD524314 JOZ524277:JOZ524314 JYV524277:JYV524314 KIR524277:KIR524314 KSN524277:KSN524314 LCJ524277:LCJ524314 LMF524277:LMF524314 LWB524277:LWB524314 MFX524277:MFX524314 MPT524277:MPT524314 MZP524277:MZP524314 NJL524277:NJL524314 NTH524277:NTH524314 ODD524277:ODD524314 OMZ524277:OMZ524314 OWV524277:OWV524314 PGR524277:PGR524314 PQN524277:PQN524314 QAJ524277:QAJ524314 QKF524277:QKF524314 QUB524277:QUB524314 RDX524277:RDX524314 RNT524277:RNT524314 RXP524277:RXP524314 SHL524277:SHL524314 SRH524277:SRH524314 TBD524277:TBD524314 TKZ524277:TKZ524314 TUV524277:TUV524314 UER524277:UER524314 UON524277:UON524314 UYJ524277:UYJ524314 VIF524277:VIF524314 VSB524277:VSB524314 WBX524277:WBX524314 WLT524277:WLT524314 WVP524277:WVP524314 JD589813:JD589850 SZ589813:SZ589850 ACV589813:ACV589850 AMR589813:AMR589850 AWN589813:AWN589850 BGJ589813:BGJ589850 BQF589813:BQF589850 CAB589813:CAB589850 CJX589813:CJX589850 CTT589813:CTT589850 DDP589813:DDP589850 DNL589813:DNL589850 DXH589813:DXH589850 EHD589813:EHD589850 EQZ589813:EQZ589850 FAV589813:FAV589850 FKR589813:FKR589850 FUN589813:FUN589850 GEJ589813:GEJ589850 GOF589813:GOF589850 GYB589813:GYB589850 HHX589813:HHX589850 HRT589813:HRT589850 IBP589813:IBP589850 ILL589813:ILL589850 IVH589813:IVH589850 JFD589813:JFD589850 JOZ589813:JOZ589850 JYV589813:JYV589850 KIR589813:KIR589850 KSN589813:KSN589850 LCJ589813:LCJ589850 LMF589813:LMF589850 LWB589813:LWB589850 MFX589813:MFX589850 MPT589813:MPT589850 MZP589813:MZP589850 NJL589813:NJL589850 NTH589813:NTH589850 ODD589813:ODD589850 OMZ589813:OMZ589850 OWV589813:OWV589850 PGR589813:PGR589850 PQN589813:PQN589850 QAJ589813:QAJ589850 QKF589813:QKF589850 QUB589813:QUB589850 RDX589813:RDX589850 RNT589813:RNT589850 RXP589813:RXP589850 SHL589813:SHL589850 SRH589813:SRH589850 TBD589813:TBD589850 TKZ589813:TKZ589850 TUV589813:TUV589850 UER589813:UER589850 UON589813:UON589850 UYJ589813:UYJ589850 VIF589813:VIF589850 VSB589813:VSB589850 WBX589813:WBX589850 WLT589813:WLT589850 WVP589813:WVP589850 JD655349:JD655386 SZ655349:SZ655386 ACV655349:ACV655386 AMR655349:AMR655386 AWN655349:AWN655386 BGJ655349:BGJ655386 BQF655349:BQF655386 CAB655349:CAB655386 CJX655349:CJX655386 CTT655349:CTT655386 DDP655349:DDP655386 DNL655349:DNL655386 DXH655349:DXH655386 EHD655349:EHD655386 EQZ655349:EQZ655386 FAV655349:FAV655386 FKR655349:FKR655386 FUN655349:FUN655386 GEJ655349:GEJ655386 GOF655349:GOF655386 GYB655349:GYB655386 HHX655349:HHX655386 HRT655349:HRT655386 IBP655349:IBP655386 ILL655349:ILL655386 IVH655349:IVH655386 JFD655349:JFD655386 JOZ655349:JOZ655386 JYV655349:JYV655386 KIR655349:KIR655386 KSN655349:KSN655386 LCJ655349:LCJ655386 LMF655349:LMF655386 LWB655349:LWB655386 MFX655349:MFX655386 MPT655349:MPT655386 MZP655349:MZP655386 NJL655349:NJL655386 NTH655349:NTH655386 ODD655349:ODD655386 OMZ655349:OMZ655386 OWV655349:OWV655386 PGR655349:PGR655386 PQN655349:PQN655386 QAJ655349:QAJ655386 QKF655349:QKF655386 QUB655349:QUB655386 RDX655349:RDX655386 RNT655349:RNT655386 RXP655349:RXP655386 SHL655349:SHL655386 SRH655349:SRH655386 TBD655349:TBD655386 TKZ655349:TKZ655386 TUV655349:TUV655386 UER655349:UER655386 UON655349:UON655386 UYJ655349:UYJ655386 VIF655349:VIF655386 VSB655349:VSB655386 WBX655349:WBX655386 WLT655349:WLT655386 WVP655349:WVP655386 JD720885:JD720922 SZ720885:SZ720922 ACV720885:ACV720922 AMR720885:AMR720922 AWN720885:AWN720922 BGJ720885:BGJ720922 BQF720885:BQF720922 CAB720885:CAB720922 CJX720885:CJX720922 CTT720885:CTT720922 DDP720885:DDP720922 DNL720885:DNL720922 DXH720885:DXH720922 EHD720885:EHD720922 EQZ720885:EQZ720922 FAV720885:FAV720922 FKR720885:FKR720922 FUN720885:FUN720922 GEJ720885:GEJ720922 GOF720885:GOF720922 GYB720885:GYB720922 HHX720885:HHX720922 HRT720885:HRT720922 IBP720885:IBP720922 ILL720885:ILL720922 IVH720885:IVH720922 JFD720885:JFD720922 JOZ720885:JOZ720922 JYV720885:JYV720922 KIR720885:KIR720922 KSN720885:KSN720922 LCJ720885:LCJ720922 LMF720885:LMF720922 LWB720885:LWB720922 MFX720885:MFX720922 MPT720885:MPT720922 MZP720885:MZP720922 NJL720885:NJL720922 NTH720885:NTH720922 ODD720885:ODD720922 OMZ720885:OMZ720922 OWV720885:OWV720922 PGR720885:PGR720922 PQN720885:PQN720922 QAJ720885:QAJ720922 QKF720885:QKF720922 QUB720885:QUB720922 RDX720885:RDX720922 RNT720885:RNT720922 RXP720885:RXP720922 SHL720885:SHL720922 SRH720885:SRH720922 TBD720885:TBD720922 TKZ720885:TKZ720922 TUV720885:TUV720922 UER720885:UER720922 UON720885:UON720922 UYJ720885:UYJ720922 VIF720885:VIF720922 VSB720885:VSB720922 WBX720885:WBX720922 WLT720885:WLT720922 WVP720885:WVP720922 JD786421:JD786458 SZ786421:SZ786458 ACV786421:ACV786458 AMR786421:AMR786458 AWN786421:AWN786458 BGJ786421:BGJ786458 BQF786421:BQF786458 CAB786421:CAB786458 CJX786421:CJX786458 CTT786421:CTT786458 DDP786421:DDP786458 DNL786421:DNL786458 DXH786421:DXH786458 EHD786421:EHD786458 EQZ786421:EQZ786458 FAV786421:FAV786458 FKR786421:FKR786458 FUN786421:FUN786458 GEJ786421:GEJ786458 GOF786421:GOF786458 GYB786421:GYB786458 HHX786421:HHX786458 HRT786421:HRT786458 IBP786421:IBP786458 ILL786421:ILL786458 IVH786421:IVH786458 JFD786421:JFD786458 JOZ786421:JOZ786458 JYV786421:JYV786458 KIR786421:KIR786458 KSN786421:KSN786458 LCJ786421:LCJ786458 LMF786421:LMF786458 LWB786421:LWB786458 MFX786421:MFX786458 MPT786421:MPT786458 MZP786421:MZP786458 NJL786421:NJL786458 NTH786421:NTH786458 ODD786421:ODD786458 OMZ786421:OMZ786458 OWV786421:OWV786458 PGR786421:PGR786458 PQN786421:PQN786458 QAJ786421:QAJ786458 QKF786421:QKF786458 QUB786421:QUB786458 RDX786421:RDX786458 RNT786421:RNT786458 RXP786421:RXP786458 SHL786421:SHL786458 SRH786421:SRH786458 TBD786421:TBD786458 TKZ786421:TKZ786458 TUV786421:TUV786458 UER786421:UER786458 UON786421:UON786458 UYJ786421:UYJ786458 VIF786421:VIF786458 VSB786421:VSB786458 WBX786421:WBX786458 WLT786421:WLT786458 WVP786421:WVP786458 JD851957:JD851994 SZ851957:SZ851994 ACV851957:ACV851994 AMR851957:AMR851994 AWN851957:AWN851994 BGJ851957:BGJ851994 BQF851957:BQF851994 CAB851957:CAB851994 CJX851957:CJX851994 CTT851957:CTT851994 DDP851957:DDP851994 DNL851957:DNL851994 DXH851957:DXH851994 EHD851957:EHD851994 EQZ851957:EQZ851994 FAV851957:FAV851994 FKR851957:FKR851994 FUN851957:FUN851994 GEJ851957:GEJ851994 GOF851957:GOF851994 GYB851957:GYB851994 HHX851957:HHX851994 HRT851957:HRT851994 IBP851957:IBP851994 ILL851957:ILL851994 IVH851957:IVH851994 JFD851957:JFD851994 JOZ851957:JOZ851994 JYV851957:JYV851994 KIR851957:KIR851994 KSN851957:KSN851994 LCJ851957:LCJ851994 LMF851957:LMF851994 LWB851957:LWB851994 MFX851957:MFX851994 MPT851957:MPT851994 MZP851957:MZP851994 NJL851957:NJL851994 NTH851957:NTH851994 ODD851957:ODD851994 OMZ851957:OMZ851994 OWV851957:OWV851994 PGR851957:PGR851994 PQN851957:PQN851994 QAJ851957:QAJ851994 QKF851957:QKF851994 QUB851957:QUB851994 RDX851957:RDX851994 RNT851957:RNT851994 RXP851957:RXP851994 SHL851957:SHL851994 SRH851957:SRH851994 TBD851957:TBD851994 TKZ851957:TKZ851994 TUV851957:TUV851994 UER851957:UER851994 UON851957:UON851994 UYJ851957:UYJ851994 VIF851957:VIF851994 VSB851957:VSB851994 WBX851957:WBX851994 WLT851957:WLT851994 WVP851957:WVP851994 JD917493:JD917530 SZ917493:SZ917530 ACV917493:ACV917530 AMR917493:AMR917530 AWN917493:AWN917530 BGJ917493:BGJ917530 BQF917493:BQF917530 CAB917493:CAB917530 CJX917493:CJX917530 CTT917493:CTT917530 DDP917493:DDP917530 DNL917493:DNL917530 DXH917493:DXH917530 EHD917493:EHD917530 EQZ917493:EQZ917530 FAV917493:FAV917530 FKR917493:FKR917530 FUN917493:FUN917530 GEJ917493:GEJ917530 GOF917493:GOF917530 GYB917493:GYB917530 HHX917493:HHX917530 HRT917493:HRT917530 IBP917493:IBP917530 ILL917493:ILL917530 IVH917493:IVH917530 JFD917493:JFD917530 JOZ917493:JOZ917530 JYV917493:JYV917530 KIR917493:KIR917530 KSN917493:KSN917530 LCJ917493:LCJ917530 LMF917493:LMF917530 LWB917493:LWB917530 MFX917493:MFX917530 MPT917493:MPT917530 MZP917493:MZP917530 NJL917493:NJL917530 NTH917493:NTH917530 ODD917493:ODD917530 OMZ917493:OMZ917530 OWV917493:OWV917530 PGR917493:PGR917530 PQN917493:PQN917530 QAJ917493:QAJ917530 QKF917493:QKF917530 QUB917493:QUB917530 RDX917493:RDX917530 RNT917493:RNT917530 RXP917493:RXP917530 SHL917493:SHL917530 SRH917493:SRH917530 TBD917493:TBD917530 TKZ917493:TKZ917530 TUV917493:TUV917530 UER917493:UER917530 UON917493:UON917530 UYJ917493:UYJ917530 VIF917493:VIF917530 VSB917493:VSB917530 WBX917493:WBX917530 WLT917493:WLT917530 WVP917493:WVP917530 JD983029:JD983066 SZ983029:SZ983066 ACV983029:ACV983066 AMR983029:AMR983066 AWN983029:AWN983066 BGJ983029:BGJ983066 BQF983029:BQF983066 CAB983029:CAB983066 CJX983029:CJX983066 CTT983029:CTT983066 DDP983029:DDP983066 DNL983029:DNL983066 DXH983029:DXH983066 EHD983029:EHD983066 EQZ983029:EQZ983066 FAV983029:FAV983066 FKR983029:FKR983066 FUN983029:FUN983066 GEJ983029:GEJ983066 GOF983029:GOF983066 GYB983029:GYB983066 HHX983029:HHX983066 HRT983029:HRT983066 IBP983029:IBP983066 ILL983029:ILL983066 IVH983029:IVH983066 JFD983029:JFD983066 JOZ983029:JOZ983066 JYV983029:JYV983066 KIR983029:KIR983066 KSN983029:KSN983066 LCJ983029:LCJ983066 LMF983029:LMF983066 LWB983029:LWB983066 MFX983029:MFX983066 MPT983029:MPT983066 MZP983029:MZP983066 NJL983029:NJL983066 NTH983029:NTH983066 ODD983029:ODD983066 OMZ983029:OMZ983066 OWV983029:OWV983066 PGR983029:PGR983066 PQN983029:PQN983066 QAJ983029:QAJ983066 QKF983029:QKF983066 QUB983029:QUB983066 RDX983029:RDX983066 RNT983029:RNT983066 RXP983029:RXP983066 SHL983029:SHL983066 SRH983029:SRH983066 TBD983029:TBD983066 TKZ983029:TKZ983066 TUV983029:TUV983066 UER983029:UER983066 UON983029:UON983066 UYJ983029:UYJ983066 VIF983029:VIF983066 VSB983029:VSB983066 WBX983029:WBX983066 WLT983029:WLT983066 WVP983029:WVP983066"/>
    <dataValidation allowBlank="1" showInputMessage="1" showErrorMessage="1" prompt="Số tiền" sqref="K65489:K65490 JG65520:JG65521 TC65520:TC65521 ACY65520:ACY65521 AMU65520:AMU65521 AWQ65520:AWQ65521 BGM65520:BGM65521 BQI65520:BQI65521 CAE65520:CAE65521 CKA65520:CKA65521 CTW65520:CTW65521 DDS65520:DDS65521 DNO65520:DNO65521 DXK65520:DXK65521 EHG65520:EHG65521 ERC65520:ERC65521 FAY65520:FAY65521 FKU65520:FKU65521 FUQ65520:FUQ65521 GEM65520:GEM65521 GOI65520:GOI65521 GYE65520:GYE65521 HIA65520:HIA65521 HRW65520:HRW65521 IBS65520:IBS65521 ILO65520:ILO65521 IVK65520:IVK65521 JFG65520:JFG65521 JPC65520:JPC65521 JYY65520:JYY65521 KIU65520:KIU65521 KSQ65520:KSQ65521 LCM65520:LCM65521 LMI65520:LMI65521 LWE65520:LWE65521 MGA65520:MGA65521 MPW65520:MPW65521 MZS65520:MZS65521 NJO65520:NJO65521 NTK65520:NTK65521 ODG65520:ODG65521 ONC65520:ONC65521 OWY65520:OWY65521 PGU65520:PGU65521 PQQ65520:PQQ65521 QAM65520:QAM65521 QKI65520:QKI65521 QUE65520:QUE65521 REA65520:REA65521 RNW65520:RNW65521 RXS65520:RXS65521 SHO65520:SHO65521 SRK65520:SRK65521 TBG65520:TBG65521 TLC65520:TLC65521 TUY65520:TUY65521 UEU65520:UEU65521 UOQ65520:UOQ65521 UYM65520:UYM65521 VII65520:VII65521 VSE65520:VSE65521 WCA65520:WCA65521 WLW65520:WLW65521 WVS65520:WVS65521 K131025:K131026 JG131056:JG131057 TC131056:TC131057 ACY131056:ACY131057 AMU131056:AMU131057 AWQ131056:AWQ131057 BGM131056:BGM131057 BQI131056:BQI131057 CAE131056:CAE131057 CKA131056:CKA131057 CTW131056:CTW131057 DDS131056:DDS131057 DNO131056:DNO131057 DXK131056:DXK131057 EHG131056:EHG131057 ERC131056:ERC131057 FAY131056:FAY131057 FKU131056:FKU131057 FUQ131056:FUQ131057 GEM131056:GEM131057 GOI131056:GOI131057 GYE131056:GYE131057 HIA131056:HIA131057 HRW131056:HRW131057 IBS131056:IBS131057 ILO131056:ILO131057 IVK131056:IVK131057 JFG131056:JFG131057 JPC131056:JPC131057 JYY131056:JYY131057 KIU131056:KIU131057 KSQ131056:KSQ131057 LCM131056:LCM131057 LMI131056:LMI131057 LWE131056:LWE131057 MGA131056:MGA131057 MPW131056:MPW131057 MZS131056:MZS131057 NJO131056:NJO131057 NTK131056:NTK131057 ODG131056:ODG131057 ONC131056:ONC131057 OWY131056:OWY131057 PGU131056:PGU131057 PQQ131056:PQQ131057 QAM131056:QAM131057 QKI131056:QKI131057 QUE131056:QUE131057 REA131056:REA131057 RNW131056:RNW131057 RXS131056:RXS131057 SHO131056:SHO131057 SRK131056:SRK131057 TBG131056:TBG131057 TLC131056:TLC131057 TUY131056:TUY131057 UEU131056:UEU131057 UOQ131056:UOQ131057 UYM131056:UYM131057 VII131056:VII131057 VSE131056:VSE131057 WCA131056:WCA131057 WLW131056:WLW131057 WVS131056:WVS131057 K196561:K196562 JG196592:JG196593 TC196592:TC196593 ACY196592:ACY196593 AMU196592:AMU196593 AWQ196592:AWQ196593 BGM196592:BGM196593 BQI196592:BQI196593 CAE196592:CAE196593 CKA196592:CKA196593 CTW196592:CTW196593 DDS196592:DDS196593 DNO196592:DNO196593 DXK196592:DXK196593 EHG196592:EHG196593 ERC196592:ERC196593 FAY196592:FAY196593 FKU196592:FKU196593 FUQ196592:FUQ196593 GEM196592:GEM196593 GOI196592:GOI196593 GYE196592:GYE196593 HIA196592:HIA196593 HRW196592:HRW196593 IBS196592:IBS196593 ILO196592:ILO196593 IVK196592:IVK196593 JFG196592:JFG196593 JPC196592:JPC196593 JYY196592:JYY196593 KIU196592:KIU196593 KSQ196592:KSQ196593 LCM196592:LCM196593 LMI196592:LMI196593 LWE196592:LWE196593 MGA196592:MGA196593 MPW196592:MPW196593 MZS196592:MZS196593 NJO196592:NJO196593 NTK196592:NTK196593 ODG196592:ODG196593 ONC196592:ONC196593 OWY196592:OWY196593 PGU196592:PGU196593 PQQ196592:PQQ196593 QAM196592:QAM196593 QKI196592:QKI196593 QUE196592:QUE196593 REA196592:REA196593 RNW196592:RNW196593 RXS196592:RXS196593 SHO196592:SHO196593 SRK196592:SRK196593 TBG196592:TBG196593 TLC196592:TLC196593 TUY196592:TUY196593 UEU196592:UEU196593 UOQ196592:UOQ196593 UYM196592:UYM196593 VII196592:VII196593 VSE196592:VSE196593 WCA196592:WCA196593 WLW196592:WLW196593 WVS196592:WVS196593 K262097:K262098 JG262128:JG262129 TC262128:TC262129 ACY262128:ACY262129 AMU262128:AMU262129 AWQ262128:AWQ262129 BGM262128:BGM262129 BQI262128:BQI262129 CAE262128:CAE262129 CKA262128:CKA262129 CTW262128:CTW262129 DDS262128:DDS262129 DNO262128:DNO262129 DXK262128:DXK262129 EHG262128:EHG262129 ERC262128:ERC262129 FAY262128:FAY262129 FKU262128:FKU262129 FUQ262128:FUQ262129 GEM262128:GEM262129 GOI262128:GOI262129 GYE262128:GYE262129 HIA262128:HIA262129 HRW262128:HRW262129 IBS262128:IBS262129 ILO262128:ILO262129 IVK262128:IVK262129 JFG262128:JFG262129 JPC262128:JPC262129 JYY262128:JYY262129 KIU262128:KIU262129 KSQ262128:KSQ262129 LCM262128:LCM262129 LMI262128:LMI262129 LWE262128:LWE262129 MGA262128:MGA262129 MPW262128:MPW262129 MZS262128:MZS262129 NJO262128:NJO262129 NTK262128:NTK262129 ODG262128:ODG262129 ONC262128:ONC262129 OWY262128:OWY262129 PGU262128:PGU262129 PQQ262128:PQQ262129 QAM262128:QAM262129 QKI262128:QKI262129 QUE262128:QUE262129 REA262128:REA262129 RNW262128:RNW262129 RXS262128:RXS262129 SHO262128:SHO262129 SRK262128:SRK262129 TBG262128:TBG262129 TLC262128:TLC262129 TUY262128:TUY262129 UEU262128:UEU262129 UOQ262128:UOQ262129 UYM262128:UYM262129 VII262128:VII262129 VSE262128:VSE262129 WCA262128:WCA262129 WLW262128:WLW262129 WVS262128:WVS262129 K327633:K327634 JG327664:JG327665 TC327664:TC327665 ACY327664:ACY327665 AMU327664:AMU327665 AWQ327664:AWQ327665 BGM327664:BGM327665 BQI327664:BQI327665 CAE327664:CAE327665 CKA327664:CKA327665 CTW327664:CTW327665 DDS327664:DDS327665 DNO327664:DNO327665 DXK327664:DXK327665 EHG327664:EHG327665 ERC327664:ERC327665 FAY327664:FAY327665 FKU327664:FKU327665 FUQ327664:FUQ327665 GEM327664:GEM327665 GOI327664:GOI327665 GYE327664:GYE327665 HIA327664:HIA327665 HRW327664:HRW327665 IBS327664:IBS327665 ILO327664:ILO327665 IVK327664:IVK327665 JFG327664:JFG327665 JPC327664:JPC327665 JYY327664:JYY327665 KIU327664:KIU327665 KSQ327664:KSQ327665 LCM327664:LCM327665 LMI327664:LMI327665 LWE327664:LWE327665 MGA327664:MGA327665 MPW327664:MPW327665 MZS327664:MZS327665 NJO327664:NJO327665 NTK327664:NTK327665 ODG327664:ODG327665 ONC327664:ONC327665 OWY327664:OWY327665 PGU327664:PGU327665 PQQ327664:PQQ327665 QAM327664:QAM327665 QKI327664:QKI327665 QUE327664:QUE327665 REA327664:REA327665 RNW327664:RNW327665 RXS327664:RXS327665 SHO327664:SHO327665 SRK327664:SRK327665 TBG327664:TBG327665 TLC327664:TLC327665 TUY327664:TUY327665 UEU327664:UEU327665 UOQ327664:UOQ327665 UYM327664:UYM327665 VII327664:VII327665 VSE327664:VSE327665 WCA327664:WCA327665 WLW327664:WLW327665 WVS327664:WVS327665 K393169:K393170 JG393200:JG393201 TC393200:TC393201 ACY393200:ACY393201 AMU393200:AMU393201 AWQ393200:AWQ393201 BGM393200:BGM393201 BQI393200:BQI393201 CAE393200:CAE393201 CKA393200:CKA393201 CTW393200:CTW393201 DDS393200:DDS393201 DNO393200:DNO393201 DXK393200:DXK393201 EHG393200:EHG393201 ERC393200:ERC393201 FAY393200:FAY393201 FKU393200:FKU393201 FUQ393200:FUQ393201 GEM393200:GEM393201 GOI393200:GOI393201 GYE393200:GYE393201 HIA393200:HIA393201 HRW393200:HRW393201 IBS393200:IBS393201 ILO393200:ILO393201 IVK393200:IVK393201 JFG393200:JFG393201 JPC393200:JPC393201 JYY393200:JYY393201 KIU393200:KIU393201 KSQ393200:KSQ393201 LCM393200:LCM393201 LMI393200:LMI393201 LWE393200:LWE393201 MGA393200:MGA393201 MPW393200:MPW393201 MZS393200:MZS393201 NJO393200:NJO393201 NTK393200:NTK393201 ODG393200:ODG393201 ONC393200:ONC393201 OWY393200:OWY393201 PGU393200:PGU393201 PQQ393200:PQQ393201 QAM393200:QAM393201 QKI393200:QKI393201 QUE393200:QUE393201 REA393200:REA393201 RNW393200:RNW393201 RXS393200:RXS393201 SHO393200:SHO393201 SRK393200:SRK393201 TBG393200:TBG393201 TLC393200:TLC393201 TUY393200:TUY393201 UEU393200:UEU393201 UOQ393200:UOQ393201 UYM393200:UYM393201 VII393200:VII393201 VSE393200:VSE393201 WCA393200:WCA393201 WLW393200:WLW393201 WVS393200:WVS393201 K458705:K458706 JG458736:JG458737 TC458736:TC458737 ACY458736:ACY458737 AMU458736:AMU458737 AWQ458736:AWQ458737 BGM458736:BGM458737 BQI458736:BQI458737 CAE458736:CAE458737 CKA458736:CKA458737 CTW458736:CTW458737 DDS458736:DDS458737 DNO458736:DNO458737 DXK458736:DXK458737 EHG458736:EHG458737 ERC458736:ERC458737 FAY458736:FAY458737 FKU458736:FKU458737 FUQ458736:FUQ458737 GEM458736:GEM458737 GOI458736:GOI458737 GYE458736:GYE458737 HIA458736:HIA458737 HRW458736:HRW458737 IBS458736:IBS458737 ILO458736:ILO458737 IVK458736:IVK458737 JFG458736:JFG458737 JPC458736:JPC458737 JYY458736:JYY458737 KIU458736:KIU458737 KSQ458736:KSQ458737 LCM458736:LCM458737 LMI458736:LMI458737 LWE458736:LWE458737 MGA458736:MGA458737 MPW458736:MPW458737 MZS458736:MZS458737 NJO458736:NJO458737 NTK458736:NTK458737 ODG458736:ODG458737 ONC458736:ONC458737 OWY458736:OWY458737 PGU458736:PGU458737 PQQ458736:PQQ458737 QAM458736:QAM458737 QKI458736:QKI458737 QUE458736:QUE458737 REA458736:REA458737 RNW458736:RNW458737 RXS458736:RXS458737 SHO458736:SHO458737 SRK458736:SRK458737 TBG458736:TBG458737 TLC458736:TLC458737 TUY458736:TUY458737 UEU458736:UEU458737 UOQ458736:UOQ458737 UYM458736:UYM458737 VII458736:VII458737 VSE458736:VSE458737 WCA458736:WCA458737 WLW458736:WLW458737 WVS458736:WVS458737 K524241:K524242 JG524272:JG524273 TC524272:TC524273 ACY524272:ACY524273 AMU524272:AMU524273 AWQ524272:AWQ524273 BGM524272:BGM524273 BQI524272:BQI524273 CAE524272:CAE524273 CKA524272:CKA524273 CTW524272:CTW524273 DDS524272:DDS524273 DNO524272:DNO524273 DXK524272:DXK524273 EHG524272:EHG524273 ERC524272:ERC524273 FAY524272:FAY524273 FKU524272:FKU524273 FUQ524272:FUQ524273 GEM524272:GEM524273 GOI524272:GOI524273 GYE524272:GYE524273 HIA524272:HIA524273 HRW524272:HRW524273 IBS524272:IBS524273 ILO524272:ILO524273 IVK524272:IVK524273 JFG524272:JFG524273 JPC524272:JPC524273 JYY524272:JYY524273 KIU524272:KIU524273 KSQ524272:KSQ524273 LCM524272:LCM524273 LMI524272:LMI524273 LWE524272:LWE524273 MGA524272:MGA524273 MPW524272:MPW524273 MZS524272:MZS524273 NJO524272:NJO524273 NTK524272:NTK524273 ODG524272:ODG524273 ONC524272:ONC524273 OWY524272:OWY524273 PGU524272:PGU524273 PQQ524272:PQQ524273 QAM524272:QAM524273 QKI524272:QKI524273 QUE524272:QUE524273 REA524272:REA524273 RNW524272:RNW524273 RXS524272:RXS524273 SHO524272:SHO524273 SRK524272:SRK524273 TBG524272:TBG524273 TLC524272:TLC524273 TUY524272:TUY524273 UEU524272:UEU524273 UOQ524272:UOQ524273 UYM524272:UYM524273 VII524272:VII524273 VSE524272:VSE524273 WCA524272:WCA524273 WLW524272:WLW524273 WVS524272:WVS524273 K589777:K589778 JG589808:JG589809 TC589808:TC589809 ACY589808:ACY589809 AMU589808:AMU589809 AWQ589808:AWQ589809 BGM589808:BGM589809 BQI589808:BQI589809 CAE589808:CAE589809 CKA589808:CKA589809 CTW589808:CTW589809 DDS589808:DDS589809 DNO589808:DNO589809 DXK589808:DXK589809 EHG589808:EHG589809 ERC589808:ERC589809 FAY589808:FAY589809 FKU589808:FKU589809 FUQ589808:FUQ589809 GEM589808:GEM589809 GOI589808:GOI589809 GYE589808:GYE589809 HIA589808:HIA589809 HRW589808:HRW589809 IBS589808:IBS589809 ILO589808:ILO589809 IVK589808:IVK589809 JFG589808:JFG589809 JPC589808:JPC589809 JYY589808:JYY589809 KIU589808:KIU589809 KSQ589808:KSQ589809 LCM589808:LCM589809 LMI589808:LMI589809 LWE589808:LWE589809 MGA589808:MGA589809 MPW589808:MPW589809 MZS589808:MZS589809 NJO589808:NJO589809 NTK589808:NTK589809 ODG589808:ODG589809 ONC589808:ONC589809 OWY589808:OWY589809 PGU589808:PGU589809 PQQ589808:PQQ589809 QAM589808:QAM589809 QKI589808:QKI589809 QUE589808:QUE589809 REA589808:REA589809 RNW589808:RNW589809 RXS589808:RXS589809 SHO589808:SHO589809 SRK589808:SRK589809 TBG589808:TBG589809 TLC589808:TLC589809 TUY589808:TUY589809 UEU589808:UEU589809 UOQ589808:UOQ589809 UYM589808:UYM589809 VII589808:VII589809 VSE589808:VSE589809 WCA589808:WCA589809 WLW589808:WLW589809 WVS589808:WVS589809 K655313:K655314 JG655344:JG655345 TC655344:TC655345 ACY655344:ACY655345 AMU655344:AMU655345 AWQ655344:AWQ655345 BGM655344:BGM655345 BQI655344:BQI655345 CAE655344:CAE655345 CKA655344:CKA655345 CTW655344:CTW655345 DDS655344:DDS655345 DNO655344:DNO655345 DXK655344:DXK655345 EHG655344:EHG655345 ERC655344:ERC655345 FAY655344:FAY655345 FKU655344:FKU655345 FUQ655344:FUQ655345 GEM655344:GEM655345 GOI655344:GOI655345 GYE655344:GYE655345 HIA655344:HIA655345 HRW655344:HRW655345 IBS655344:IBS655345 ILO655344:ILO655345 IVK655344:IVK655345 JFG655344:JFG655345 JPC655344:JPC655345 JYY655344:JYY655345 KIU655344:KIU655345 KSQ655344:KSQ655345 LCM655344:LCM655345 LMI655344:LMI655345 LWE655344:LWE655345 MGA655344:MGA655345 MPW655344:MPW655345 MZS655344:MZS655345 NJO655344:NJO655345 NTK655344:NTK655345 ODG655344:ODG655345 ONC655344:ONC655345 OWY655344:OWY655345 PGU655344:PGU655345 PQQ655344:PQQ655345 QAM655344:QAM655345 QKI655344:QKI655345 QUE655344:QUE655345 REA655344:REA655345 RNW655344:RNW655345 RXS655344:RXS655345 SHO655344:SHO655345 SRK655344:SRK655345 TBG655344:TBG655345 TLC655344:TLC655345 TUY655344:TUY655345 UEU655344:UEU655345 UOQ655344:UOQ655345 UYM655344:UYM655345 VII655344:VII655345 VSE655344:VSE655345 WCA655344:WCA655345 WLW655344:WLW655345 WVS655344:WVS655345 K720849:K720850 JG720880:JG720881 TC720880:TC720881 ACY720880:ACY720881 AMU720880:AMU720881 AWQ720880:AWQ720881 BGM720880:BGM720881 BQI720880:BQI720881 CAE720880:CAE720881 CKA720880:CKA720881 CTW720880:CTW720881 DDS720880:DDS720881 DNO720880:DNO720881 DXK720880:DXK720881 EHG720880:EHG720881 ERC720880:ERC720881 FAY720880:FAY720881 FKU720880:FKU720881 FUQ720880:FUQ720881 GEM720880:GEM720881 GOI720880:GOI720881 GYE720880:GYE720881 HIA720880:HIA720881 HRW720880:HRW720881 IBS720880:IBS720881 ILO720880:ILO720881 IVK720880:IVK720881 JFG720880:JFG720881 JPC720880:JPC720881 JYY720880:JYY720881 KIU720880:KIU720881 KSQ720880:KSQ720881 LCM720880:LCM720881 LMI720880:LMI720881 LWE720880:LWE720881 MGA720880:MGA720881 MPW720880:MPW720881 MZS720880:MZS720881 NJO720880:NJO720881 NTK720880:NTK720881 ODG720880:ODG720881 ONC720880:ONC720881 OWY720880:OWY720881 PGU720880:PGU720881 PQQ720880:PQQ720881 QAM720880:QAM720881 QKI720880:QKI720881 QUE720880:QUE720881 REA720880:REA720881 RNW720880:RNW720881 RXS720880:RXS720881 SHO720880:SHO720881 SRK720880:SRK720881 TBG720880:TBG720881 TLC720880:TLC720881 TUY720880:TUY720881 UEU720880:UEU720881 UOQ720880:UOQ720881 UYM720880:UYM720881 VII720880:VII720881 VSE720880:VSE720881 WCA720880:WCA720881 WLW720880:WLW720881 WVS720880:WVS720881 K786385:K786386 JG786416:JG786417 TC786416:TC786417 ACY786416:ACY786417 AMU786416:AMU786417 AWQ786416:AWQ786417 BGM786416:BGM786417 BQI786416:BQI786417 CAE786416:CAE786417 CKA786416:CKA786417 CTW786416:CTW786417 DDS786416:DDS786417 DNO786416:DNO786417 DXK786416:DXK786417 EHG786416:EHG786417 ERC786416:ERC786417 FAY786416:FAY786417 FKU786416:FKU786417 FUQ786416:FUQ786417 GEM786416:GEM786417 GOI786416:GOI786417 GYE786416:GYE786417 HIA786416:HIA786417 HRW786416:HRW786417 IBS786416:IBS786417 ILO786416:ILO786417 IVK786416:IVK786417 JFG786416:JFG786417 JPC786416:JPC786417 JYY786416:JYY786417 KIU786416:KIU786417 KSQ786416:KSQ786417 LCM786416:LCM786417 LMI786416:LMI786417 LWE786416:LWE786417 MGA786416:MGA786417 MPW786416:MPW786417 MZS786416:MZS786417 NJO786416:NJO786417 NTK786416:NTK786417 ODG786416:ODG786417 ONC786416:ONC786417 OWY786416:OWY786417 PGU786416:PGU786417 PQQ786416:PQQ786417 QAM786416:QAM786417 QKI786416:QKI786417 QUE786416:QUE786417 REA786416:REA786417 RNW786416:RNW786417 RXS786416:RXS786417 SHO786416:SHO786417 SRK786416:SRK786417 TBG786416:TBG786417 TLC786416:TLC786417 TUY786416:TUY786417 UEU786416:UEU786417 UOQ786416:UOQ786417 UYM786416:UYM786417 VII786416:VII786417 VSE786416:VSE786417 WCA786416:WCA786417 WLW786416:WLW786417 WVS786416:WVS786417 K851921:K851922 JG851952:JG851953 TC851952:TC851953 ACY851952:ACY851953 AMU851952:AMU851953 AWQ851952:AWQ851953 BGM851952:BGM851953 BQI851952:BQI851953 CAE851952:CAE851953 CKA851952:CKA851953 CTW851952:CTW851953 DDS851952:DDS851953 DNO851952:DNO851953 DXK851952:DXK851953 EHG851952:EHG851953 ERC851952:ERC851953 FAY851952:FAY851953 FKU851952:FKU851953 FUQ851952:FUQ851953 GEM851952:GEM851953 GOI851952:GOI851953 GYE851952:GYE851953 HIA851952:HIA851953 HRW851952:HRW851953 IBS851952:IBS851953 ILO851952:ILO851953 IVK851952:IVK851953 JFG851952:JFG851953 JPC851952:JPC851953 JYY851952:JYY851953 KIU851952:KIU851953 KSQ851952:KSQ851953 LCM851952:LCM851953 LMI851952:LMI851953 LWE851952:LWE851953 MGA851952:MGA851953 MPW851952:MPW851953 MZS851952:MZS851953 NJO851952:NJO851953 NTK851952:NTK851953 ODG851952:ODG851953 ONC851952:ONC851953 OWY851952:OWY851953 PGU851952:PGU851953 PQQ851952:PQQ851953 QAM851952:QAM851953 QKI851952:QKI851953 QUE851952:QUE851953 REA851952:REA851953 RNW851952:RNW851953 RXS851952:RXS851953 SHO851952:SHO851953 SRK851952:SRK851953 TBG851952:TBG851953 TLC851952:TLC851953 TUY851952:TUY851953 UEU851952:UEU851953 UOQ851952:UOQ851953 UYM851952:UYM851953 VII851952:VII851953 VSE851952:VSE851953 WCA851952:WCA851953 WLW851952:WLW851953 WVS851952:WVS851953 K917457:K917458 JG917488:JG917489 TC917488:TC917489 ACY917488:ACY917489 AMU917488:AMU917489 AWQ917488:AWQ917489 BGM917488:BGM917489 BQI917488:BQI917489 CAE917488:CAE917489 CKA917488:CKA917489 CTW917488:CTW917489 DDS917488:DDS917489 DNO917488:DNO917489 DXK917488:DXK917489 EHG917488:EHG917489 ERC917488:ERC917489 FAY917488:FAY917489 FKU917488:FKU917489 FUQ917488:FUQ917489 GEM917488:GEM917489 GOI917488:GOI917489 GYE917488:GYE917489 HIA917488:HIA917489 HRW917488:HRW917489 IBS917488:IBS917489 ILO917488:ILO917489 IVK917488:IVK917489 JFG917488:JFG917489 JPC917488:JPC917489 JYY917488:JYY917489 KIU917488:KIU917489 KSQ917488:KSQ917489 LCM917488:LCM917489 LMI917488:LMI917489 LWE917488:LWE917489 MGA917488:MGA917489 MPW917488:MPW917489 MZS917488:MZS917489 NJO917488:NJO917489 NTK917488:NTK917489 ODG917488:ODG917489 ONC917488:ONC917489 OWY917488:OWY917489 PGU917488:PGU917489 PQQ917488:PQQ917489 QAM917488:QAM917489 QKI917488:QKI917489 QUE917488:QUE917489 REA917488:REA917489 RNW917488:RNW917489 RXS917488:RXS917489 SHO917488:SHO917489 SRK917488:SRK917489 TBG917488:TBG917489 TLC917488:TLC917489 TUY917488:TUY917489 UEU917488:UEU917489 UOQ917488:UOQ917489 UYM917488:UYM917489 VII917488:VII917489 VSE917488:VSE917489 WCA917488:WCA917489 WLW917488:WLW917489 WVS917488:WVS917489 K982993:K982994 JG983024:JG983025 TC983024:TC983025 ACY983024:ACY983025 AMU983024:AMU983025 AWQ983024:AWQ983025 BGM983024:BGM983025 BQI983024:BQI983025 CAE983024:CAE983025 CKA983024:CKA983025 CTW983024:CTW983025 DDS983024:DDS983025 DNO983024:DNO983025 DXK983024:DXK983025 EHG983024:EHG983025 ERC983024:ERC983025 FAY983024:FAY983025 FKU983024:FKU983025 FUQ983024:FUQ983025 GEM983024:GEM983025 GOI983024:GOI983025 GYE983024:GYE983025 HIA983024:HIA983025 HRW983024:HRW983025 IBS983024:IBS983025 ILO983024:ILO983025 IVK983024:IVK983025 JFG983024:JFG983025 JPC983024:JPC983025 JYY983024:JYY983025 KIU983024:KIU983025 KSQ983024:KSQ983025 LCM983024:LCM983025 LMI983024:LMI983025 LWE983024:LWE983025 MGA983024:MGA983025 MPW983024:MPW983025 MZS983024:MZS983025 NJO983024:NJO983025 NTK983024:NTK983025 ODG983024:ODG983025 ONC983024:ONC983025 OWY983024:OWY983025 PGU983024:PGU983025 PQQ983024:PQQ983025 QAM983024:QAM983025 QKI983024:QKI983025 QUE983024:QUE983025 REA983024:REA983025 RNW983024:RNW983025 RXS983024:RXS983025 SHO983024:SHO983025 SRK983024:SRK983025 TBG983024:TBG983025 TLC983024:TLC983025 TUY983024:TUY983025 UEU983024:UEU983025 UOQ983024:UOQ983025 UYM983024:UYM983025 VII983024:VII983025 VSE983024:VSE983025 WCA983024:WCA983025 WLW983024:WLW983025 WVS983024:WVS983025"/>
    <dataValidation allowBlank="1" showInputMessage="1" showErrorMessage="1" prompt="Ngày cần kiểm tra" sqref="L65519 JH65520 TD65520 ACZ65520 AMV65520 AWR65520 BGN65520 BQJ65520 CAF65520 CKB65520 CTX65520 DDT65520 DNP65520 DXL65520 EHH65520 ERD65520 FAZ65520 FKV65520 FUR65520 GEN65520 GOJ65520 GYF65520 HIB65520 HRX65520 IBT65520 ILP65520 IVL65520 JFH65520 JPD65520 JYZ65520 KIV65520 KSR65520 LCN65520 LMJ65520 LWF65520 MGB65520 MPX65520 MZT65520 NJP65520 NTL65520 ODH65520 OND65520 OWZ65520 PGV65520 PQR65520 QAN65520 QKJ65520 QUF65520 REB65520 RNX65520 RXT65520 SHP65520 SRL65520 TBH65520 TLD65520 TUZ65520 UEV65520 UOR65520 UYN65520 VIJ65520 VSF65520 WCB65520 WLX65520 WVT65520 L131055 JH131056 TD131056 ACZ131056 AMV131056 AWR131056 BGN131056 BQJ131056 CAF131056 CKB131056 CTX131056 DDT131056 DNP131056 DXL131056 EHH131056 ERD131056 FAZ131056 FKV131056 FUR131056 GEN131056 GOJ131056 GYF131056 HIB131056 HRX131056 IBT131056 ILP131056 IVL131056 JFH131056 JPD131056 JYZ131056 KIV131056 KSR131056 LCN131056 LMJ131056 LWF131056 MGB131056 MPX131056 MZT131056 NJP131056 NTL131056 ODH131056 OND131056 OWZ131056 PGV131056 PQR131056 QAN131056 QKJ131056 QUF131056 REB131056 RNX131056 RXT131056 SHP131056 SRL131056 TBH131056 TLD131056 TUZ131056 UEV131056 UOR131056 UYN131056 VIJ131056 VSF131056 WCB131056 WLX131056 WVT131056 L196591 JH196592 TD196592 ACZ196592 AMV196592 AWR196592 BGN196592 BQJ196592 CAF196592 CKB196592 CTX196592 DDT196592 DNP196592 DXL196592 EHH196592 ERD196592 FAZ196592 FKV196592 FUR196592 GEN196592 GOJ196592 GYF196592 HIB196592 HRX196592 IBT196592 ILP196592 IVL196592 JFH196592 JPD196592 JYZ196592 KIV196592 KSR196592 LCN196592 LMJ196592 LWF196592 MGB196592 MPX196592 MZT196592 NJP196592 NTL196592 ODH196592 OND196592 OWZ196592 PGV196592 PQR196592 QAN196592 QKJ196592 QUF196592 REB196592 RNX196592 RXT196592 SHP196592 SRL196592 TBH196592 TLD196592 TUZ196592 UEV196592 UOR196592 UYN196592 VIJ196592 VSF196592 WCB196592 WLX196592 WVT196592 L262127 JH262128 TD262128 ACZ262128 AMV262128 AWR262128 BGN262128 BQJ262128 CAF262128 CKB262128 CTX262128 DDT262128 DNP262128 DXL262128 EHH262128 ERD262128 FAZ262128 FKV262128 FUR262128 GEN262128 GOJ262128 GYF262128 HIB262128 HRX262128 IBT262128 ILP262128 IVL262128 JFH262128 JPD262128 JYZ262128 KIV262128 KSR262128 LCN262128 LMJ262128 LWF262128 MGB262128 MPX262128 MZT262128 NJP262128 NTL262128 ODH262128 OND262128 OWZ262128 PGV262128 PQR262128 QAN262128 QKJ262128 QUF262128 REB262128 RNX262128 RXT262128 SHP262128 SRL262128 TBH262128 TLD262128 TUZ262128 UEV262128 UOR262128 UYN262128 VIJ262128 VSF262128 WCB262128 WLX262128 WVT262128 L327663 JH327664 TD327664 ACZ327664 AMV327664 AWR327664 BGN327664 BQJ327664 CAF327664 CKB327664 CTX327664 DDT327664 DNP327664 DXL327664 EHH327664 ERD327664 FAZ327664 FKV327664 FUR327664 GEN327664 GOJ327664 GYF327664 HIB327664 HRX327664 IBT327664 ILP327664 IVL327664 JFH327664 JPD327664 JYZ327664 KIV327664 KSR327664 LCN327664 LMJ327664 LWF327664 MGB327664 MPX327664 MZT327664 NJP327664 NTL327664 ODH327664 OND327664 OWZ327664 PGV327664 PQR327664 QAN327664 QKJ327664 QUF327664 REB327664 RNX327664 RXT327664 SHP327664 SRL327664 TBH327664 TLD327664 TUZ327664 UEV327664 UOR327664 UYN327664 VIJ327664 VSF327664 WCB327664 WLX327664 WVT327664 L393199 JH393200 TD393200 ACZ393200 AMV393200 AWR393200 BGN393200 BQJ393200 CAF393200 CKB393200 CTX393200 DDT393200 DNP393200 DXL393200 EHH393200 ERD393200 FAZ393200 FKV393200 FUR393200 GEN393200 GOJ393200 GYF393200 HIB393200 HRX393200 IBT393200 ILP393200 IVL393200 JFH393200 JPD393200 JYZ393200 KIV393200 KSR393200 LCN393200 LMJ393200 LWF393200 MGB393200 MPX393200 MZT393200 NJP393200 NTL393200 ODH393200 OND393200 OWZ393200 PGV393200 PQR393200 QAN393200 QKJ393200 QUF393200 REB393200 RNX393200 RXT393200 SHP393200 SRL393200 TBH393200 TLD393200 TUZ393200 UEV393200 UOR393200 UYN393200 VIJ393200 VSF393200 WCB393200 WLX393200 WVT393200 L458735 JH458736 TD458736 ACZ458736 AMV458736 AWR458736 BGN458736 BQJ458736 CAF458736 CKB458736 CTX458736 DDT458736 DNP458736 DXL458736 EHH458736 ERD458736 FAZ458736 FKV458736 FUR458736 GEN458736 GOJ458736 GYF458736 HIB458736 HRX458736 IBT458736 ILP458736 IVL458736 JFH458736 JPD458736 JYZ458736 KIV458736 KSR458736 LCN458736 LMJ458736 LWF458736 MGB458736 MPX458736 MZT458736 NJP458736 NTL458736 ODH458736 OND458736 OWZ458736 PGV458736 PQR458736 QAN458736 QKJ458736 QUF458736 REB458736 RNX458736 RXT458736 SHP458736 SRL458736 TBH458736 TLD458736 TUZ458736 UEV458736 UOR458736 UYN458736 VIJ458736 VSF458736 WCB458736 WLX458736 WVT458736 L524271 JH524272 TD524272 ACZ524272 AMV524272 AWR524272 BGN524272 BQJ524272 CAF524272 CKB524272 CTX524272 DDT524272 DNP524272 DXL524272 EHH524272 ERD524272 FAZ524272 FKV524272 FUR524272 GEN524272 GOJ524272 GYF524272 HIB524272 HRX524272 IBT524272 ILP524272 IVL524272 JFH524272 JPD524272 JYZ524272 KIV524272 KSR524272 LCN524272 LMJ524272 LWF524272 MGB524272 MPX524272 MZT524272 NJP524272 NTL524272 ODH524272 OND524272 OWZ524272 PGV524272 PQR524272 QAN524272 QKJ524272 QUF524272 REB524272 RNX524272 RXT524272 SHP524272 SRL524272 TBH524272 TLD524272 TUZ524272 UEV524272 UOR524272 UYN524272 VIJ524272 VSF524272 WCB524272 WLX524272 WVT524272 L589807 JH589808 TD589808 ACZ589808 AMV589808 AWR589808 BGN589808 BQJ589808 CAF589808 CKB589808 CTX589808 DDT589808 DNP589808 DXL589808 EHH589808 ERD589808 FAZ589808 FKV589808 FUR589808 GEN589808 GOJ589808 GYF589808 HIB589808 HRX589808 IBT589808 ILP589808 IVL589808 JFH589808 JPD589808 JYZ589808 KIV589808 KSR589808 LCN589808 LMJ589808 LWF589808 MGB589808 MPX589808 MZT589808 NJP589808 NTL589808 ODH589808 OND589808 OWZ589808 PGV589808 PQR589808 QAN589808 QKJ589808 QUF589808 REB589808 RNX589808 RXT589808 SHP589808 SRL589808 TBH589808 TLD589808 TUZ589808 UEV589808 UOR589808 UYN589808 VIJ589808 VSF589808 WCB589808 WLX589808 WVT589808 L655343 JH655344 TD655344 ACZ655344 AMV655344 AWR655344 BGN655344 BQJ655344 CAF655344 CKB655344 CTX655344 DDT655344 DNP655344 DXL655344 EHH655344 ERD655344 FAZ655344 FKV655344 FUR655344 GEN655344 GOJ655344 GYF655344 HIB655344 HRX655344 IBT655344 ILP655344 IVL655344 JFH655344 JPD655344 JYZ655344 KIV655344 KSR655344 LCN655344 LMJ655344 LWF655344 MGB655344 MPX655344 MZT655344 NJP655344 NTL655344 ODH655344 OND655344 OWZ655344 PGV655344 PQR655344 QAN655344 QKJ655344 QUF655344 REB655344 RNX655344 RXT655344 SHP655344 SRL655344 TBH655344 TLD655344 TUZ655344 UEV655344 UOR655344 UYN655344 VIJ655344 VSF655344 WCB655344 WLX655344 WVT655344 L720879 JH720880 TD720880 ACZ720880 AMV720880 AWR720880 BGN720880 BQJ720880 CAF720880 CKB720880 CTX720880 DDT720880 DNP720880 DXL720880 EHH720880 ERD720880 FAZ720880 FKV720880 FUR720880 GEN720880 GOJ720880 GYF720880 HIB720880 HRX720880 IBT720880 ILP720880 IVL720880 JFH720880 JPD720880 JYZ720880 KIV720880 KSR720880 LCN720880 LMJ720880 LWF720880 MGB720880 MPX720880 MZT720880 NJP720880 NTL720880 ODH720880 OND720880 OWZ720880 PGV720880 PQR720880 QAN720880 QKJ720880 QUF720880 REB720880 RNX720880 RXT720880 SHP720880 SRL720880 TBH720880 TLD720880 TUZ720880 UEV720880 UOR720880 UYN720880 VIJ720880 VSF720880 WCB720880 WLX720880 WVT720880 L786415 JH786416 TD786416 ACZ786416 AMV786416 AWR786416 BGN786416 BQJ786416 CAF786416 CKB786416 CTX786416 DDT786416 DNP786416 DXL786416 EHH786416 ERD786416 FAZ786416 FKV786416 FUR786416 GEN786416 GOJ786416 GYF786416 HIB786416 HRX786416 IBT786416 ILP786416 IVL786416 JFH786416 JPD786416 JYZ786416 KIV786416 KSR786416 LCN786416 LMJ786416 LWF786416 MGB786416 MPX786416 MZT786416 NJP786416 NTL786416 ODH786416 OND786416 OWZ786416 PGV786416 PQR786416 QAN786416 QKJ786416 QUF786416 REB786416 RNX786416 RXT786416 SHP786416 SRL786416 TBH786416 TLD786416 TUZ786416 UEV786416 UOR786416 UYN786416 VIJ786416 VSF786416 WCB786416 WLX786416 WVT786416 L851951 JH851952 TD851952 ACZ851952 AMV851952 AWR851952 BGN851952 BQJ851952 CAF851952 CKB851952 CTX851952 DDT851952 DNP851952 DXL851952 EHH851952 ERD851952 FAZ851952 FKV851952 FUR851952 GEN851952 GOJ851952 GYF851952 HIB851952 HRX851952 IBT851952 ILP851952 IVL851952 JFH851952 JPD851952 JYZ851952 KIV851952 KSR851952 LCN851952 LMJ851952 LWF851952 MGB851952 MPX851952 MZT851952 NJP851952 NTL851952 ODH851952 OND851952 OWZ851952 PGV851952 PQR851952 QAN851952 QKJ851952 QUF851952 REB851952 RNX851952 RXT851952 SHP851952 SRL851952 TBH851952 TLD851952 TUZ851952 UEV851952 UOR851952 UYN851952 VIJ851952 VSF851952 WCB851952 WLX851952 WVT851952 L917487 JH917488 TD917488 ACZ917488 AMV917488 AWR917488 BGN917488 BQJ917488 CAF917488 CKB917488 CTX917488 DDT917488 DNP917488 DXL917488 EHH917488 ERD917488 FAZ917488 FKV917488 FUR917488 GEN917488 GOJ917488 GYF917488 HIB917488 HRX917488 IBT917488 ILP917488 IVL917488 JFH917488 JPD917488 JYZ917488 KIV917488 KSR917488 LCN917488 LMJ917488 LWF917488 MGB917488 MPX917488 MZT917488 NJP917488 NTL917488 ODH917488 OND917488 OWZ917488 PGV917488 PQR917488 QAN917488 QKJ917488 QUF917488 REB917488 RNX917488 RXT917488 SHP917488 SRL917488 TBH917488 TLD917488 TUZ917488 UEV917488 UOR917488 UYN917488 VIJ917488 VSF917488 WCB917488 WLX917488 WVT917488 L983023 JH983024 TD983024 ACZ983024 AMV983024 AWR983024 BGN983024 BQJ983024 CAF983024 CKB983024 CTX983024 DDT983024 DNP983024 DXL983024 EHH983024 ERD983024 FAZ983024 FKV983024 FUR983024 GEN983024 GOJ983024 GYF983024 HIB983024 HRX983024 IBT983024 ILP983024 IVL983024 JFH983024 JPD983024 JYZ983024 KIV983024 KSR983024 LCN983024 LMJ983024 LWF983024 MGB983024 MPX983024 MZT983024 NJP983024 NTL983024 ODH983024 OND983024 OWZ983024 PGV983024 PQR983024 QAN983024 QKJ983024 QUF983024 REB983024 RNX983024 RXT983024 SHP983024 SRL983024 TBH983024 TLD983024 TUZ983024 UEV983024 UOR983024 UYN983024 VIJ983024 VSF983024 WCB983024 WLX983024 WVT983024"/>
    <dataValidation allowBlank="1" showInputMessage="1" showErrorMessage="1" promptTitle="Ô dữ liệu" prompt="CẤM XÓA" sqref="JF65525:JF65563 TB65525:TB65563 ACX65525:ACX65563 AMT65525:AMT65563 AWP65525:AWP65563 BGL65525:BGL65563 BQH65525:BQH65563 CAD65525:CAD65563 CJZ65525:CJZ65563 CTV65525:CTV65563 DDR65525:DDR65563 DNN65525:DNN65563 DXJ65525:DXJ65563 EHF65525:EHF65563 ERB65525:ERB65563 FAX65525:FAX65563 FKT65525:FKT65563 FUP65525:FUP65563 GEL65525:GEL65563 GOH65525:GOH65563 GYD65525:GYD65563 HHZ65525:HHZ65563 HRV65525:HRV65563 IBR65525:IBR65563 ILN65525:ILN65563 IVJ65525:IVJ65563 JFF65525:JFF65563 JPB65525:JPB65563 JYX65525:JYX65563 KIT65525:KIT65563 KSP65525:KSP65563 LCL65525:LCL65563 LMH65525:LMH65563 LWD65525:LWD65563 MFZ65525:MFZ65563 MPV65525:MPV65563 MZR65525:MZR65563 NJN65525:NJN65563 NTJ65525:NTJ65563 ODF65525:ODF65563 ONB65525:ONB65563 OWX65525:OWX65563 PGT65525:PGT65563 PQP65525:PQP65563 QAL65525:QAL65563 QKH65525:QKH65563 QUD65525:QUD65563 RDZ65525:RDZ65563 RNV65525:RNV65563 RXR65525:RXR65563 SHN65525:SHN65563 SRJ65525:SRJ65563 TBF65525:TBF65563 TLB65525:TLB65563 TUX65525:TUX65563 UET65525:UET65563 UOP65525:UOP65563 UYL65525:UYL65563 VIH65525:VIH65563 VSD65525:VSD65563 WBZ65525:WBZ65563 WLV65525:WLV65563 WVR65525:WVR65563 JF131061:JF131099 TB131061:TB131099 ACX131061:ACX131099 AMT131061:AMT131099 AWP131061:AWP131099 BGL131061:BGL131099 BQH131061:BQH131099 CAD131061:CAD131099 CJZ131061:CJZ131099 CTV131061:CTV131099 DDR131061:DDR131099 DNN131061:DNN131099 DXJ131061:DXJ131099 EHF131061:EHF131099 ERB131061:ERB131099 FAX131061:FAX131099 FKT131061:FKT131099 FUP131061:FUP131099 GEL131061:GEL131099 GOH131061:GOH131099 GYD131061:GYD131099 HHZ131061:HHZ131099 HRV131061:HRV131099 IBR131061:IBR131099 ILN131061:ILN131099 IVJ131061:IVJ131099 JFF131061:JFF131099 JPB131061:JPB131099 JYX131061:JYX131099 KIT131061:KIT131099 KSP131061:KSP131099 LCL131061:LCL131099 LMH131061:LMH131099 LWD131061:LWD131099 MFZ131061:MFZ131099 MPV131061:MPV131099 MZR131061:MZR131099 NJN131061:NJN131099 NTJ131061:NTJ131099 ODF131061:ODF131099 ONB131061:ONB131099 OWX131061:OWX131099 PGT131061:PGT131099 PQP131061:PQP131099 QAL131061:QAL131099 QKH131061:QKH131099 QUD131061:QUD131099 RDZ131061:RDZ131099 RNV131061:RNV131099 RXR131061:RXR131099 SHN131061:SHN131099 SRJ131061:SRJ131099 TBF131061:TBF131099 TLB131061:TLB131099 TUX131061:TUX131099 UET131061:UET131099 UOP131061:UOP131099 UYL131061:UYL131099 VIH131061:VIH131099 VSD131061:VSD131099 WBZ131061:WBZ131099 WLV131061:WLV131099 WVR131061:WVR131099 JF196597:JF196635 TB196597:TB196635 ACX196597:ACX196635 AMT196597:AMT196635 AWP196597:AWP196635 BGL196597:BGL196635 BQH196597:BQH196635 CAD196597:CAD196635 CJZ196597:CJZ196635 CTV196597:CTV196635 DDR196597:DDR196635 DNN196597:DNN196635 DXJ196597:DXJ196635 EHF196597:EHF196635 ERB196597:ERB196635 FAX196597:FAX196635 FKT196597:FKT196635 FUP196597:FUP196635 GEL196597:GEL196635 GOH196597:GOH196635 GYD196597:GYD196635 HHZ196597:HHZ196635 HRV196597:HRV196635 IBR196597:IBR196635 ILN196597:ILN196635 IVJ196597:IVJ196635 JFF196597:JFF196635 JPB196597:JPB196635 JYX196597:JYX196635 KIT196597:KIT196635 KSP196597:KSP196635 LCL196597:LCL196635 LMH196597:LMH196635 LWD196597:LWD196635 MFZ196597:MFZ196635 MPV196597:MPV196635 MZR196597:MZR196635 NJN196597:NJN196635 NTJ196597:NTJ196635 ODF196597:ODF196635 ONB196597:ONB196635 OWX196597:OWX196635 PGT196597:PGT196635 PQP196597:PQP196635 QAL196597:QAL196635 QKH196597:QKH196635 QUD196597:QUD196635 RDZ196597:RDZ196635 RNV196597:RNV196635 RXR196597:RXR196635 SHN196597:SHN196635 SRJ196597:SRJ196635 TBF196597:TBF196635 TLB196597:TLB196635 TUX196597:TUX196635 UET196597:UET196635 UOP196597:UOP196635 UYL196597:UYL196635 VIH196597:VIH196635 VSD196597:VSD196635 WBZ196597:WBZ196635 WLV196597:WLV196635 WVR196597:WVR196635 JF262133:JF262171 TB262133:TB262171 ACX262133:ACX262171 AMT262133:AMT262171 AWP262133:AWP262171 BGL262133:BGL262171 BQH262133:BQH262171 CAD262133:CAD262171 CJZ262133:CJZ262171 CTV262133:CTV262171 DDR262133:DDR262171 DNN262133:DNN262171 DXJ262133:DXJ262171 EHF262133:EHF262171 ERB262133:ERB262171 FAX262133:FAX262171 FKT262133:FKT262171 FUP262133:FUP262171 GEL262133:GEL262171 GOH262133:GOH262171 GYD262133:GYD262171 HHZ262133:HHZ262171 HRV262133:HRV262171 IBR262133:IBR262171 ILN262133:ILN262171 IVJ262133:IVJ262171 JFF262133:JFF262171 JPB262133:JPB262171 JYX262133:JYX262171 KIT262133:KIT262171 KSP262133:KSP262171 LCL262133:LCL262171 LMH262133:LMH262171 LWD262133:LWD262171 MFZ262133:MFZ262171 MPV262133:MPV262171 MZR262133:MZR262171 NJN262133:NJN262171 NTJ262133:NTJ262171 ODF262133:ODF262171 ONB262133:ONB262171 OWX262133:OWX262171 PGT262133:PGT262171 PQP262133:PQP262171 QAL262133:QAL262171 QKH262133:QKH262171 QUD262133:QUD262171 RDZ262133:RDZ262171 RNV262133:RNV262171 RXR262133:RXR262171 SHN262133:SHN262171 SRJ262133:SRJ262171 TBF262133:TBF262171 TLB262133:TLB262171 TUX262133:TUX262171 UET262133:UET262171 UOP262133:UOP262171 UYL262133:UYL262171 VIH262133:VIH262171 VSD262133:VSD262171 WBZ262133:WBZ262171 WLV262133:WLV262171 WVR262133:WVR262171 JF327669:JF327707 TB327669:TB327707 ACX327669:ACX327707 AMT327669:AMT327707 AWP327669:AWP327707 BGL327669:BGL327707 BQH327669:BQH327707 CAD327669:CAD327707 CJZ327669:CJZ327707 CTV327669:CTV327707 DDR327669:DDR327707 DNN327669:DNN327707 DXJ327669:DXJ327707 EHF327669:EHF327707 ERB327669:ERB327707 FAX327669:FAX327707 FKT327669:FKT327707 FUP327669:FUP327707 GEL327669:GEL327707 GOH327669:GOH327707 GYD327669:GYD327707 HHZ327669:HHZ327707 HRV327669:HRV327707 IBR327669:IBR327707 ILN327669:ILN327707 IVJ327669:IVJ327707 JFF327669:JFF327707 JPB327669:JPB327707 JYX327669:JYX327707 KIT327669:KIT327707 KSP327669:KSP327707 LCL327669:LCL327707 LMH327669:LMH327707 LWD327669:LWD327707 MFZ327669:MFZ327707 MPV327669:MPV327707 MZR327669:MZR327707 NJN327669:NJN327707 NTJ327669:NTJ327707 ODF327669:ODF327707 ONB327669:ONB327707 OWX327669:OWX327707 PGT327669:PGT327707 PQP327669:PQP327707 QAL327669:QAL327707 QKH327669:QKH327707 QUD327669:QUD327707 RDZ327669:RDZ327707 RNV327669:RNV327707 RXR327669:RXR327707 SHN327669:SHN327707 SRJ327669:SRJ327707 TBF327669:TBF327707 TLB327669:TLB327707 TUX327669:TUX327707 UET327669:UET327707 UOP327669:UOP327707 UYL327669:UYL327707 VIH327669:VIH327707 VSD327669:VSD327707 WBZ327669:WBZ327707 WLV327669:WLV327707 WVR327669:WVR327707 JF393205:JF393243 TB393205:TB393243 ACX393205:ACX393243 AMT393205:AMT393243 AWP393205:AWP393243 BGL393205:BGL393243 BQH393205:BQH393243 CAD393205:CAD393243 CJZ393205:CJZ393243 CTV393205:CTV393243 DDR393205:DDR393243 DNN393205:DNN393243 DXJ393205:DXJ393243 EHF393205:EHF393243 ERB393205:ERB393243 FAX393205:FAX393243 FKT393205:FKT393243 FUP393205:FUP393243 GEL393205:GEL393243 GOH393205:GOH393243 GYD393205:GYD393243 HHZ393205:HHZ393243 HRV393205:HRV393243 IBR393205:IBR393243 ILN393205:ILN393243 IVJ393205:IVJ393243 JFF393205:JFF393243 JPB393205:JPB393243 JYX393205:JYX393243 KIT393205:KIT393243 KSP393205:KSP393243 LCL393205:LCL393243 LMH393205:LMH393243 LWD393205:LWD393243 MFZ393205:MFZ393243 MPV393205:MPV393243 MZR393205:MZR393243 NJN393205:NJN393243 NTJ393205:NTJ393243 ODF393205:ODF393243 ONB393205:ONB393243 OWX393205:OWX393243 PGT393205:PGT393243 PQP393205:PQP393243 QAL393205:QAL393243 QKH393205:QKH393243 QUD393205:QUD393243 RDZ393205:RDZ393243 RNV393205:RNV393243 RXR393205:RXR393243 SHN393205:SHN393243 SRJ393205:SRJ393243 TBF393205:TBF393243 TLB393205:TLB393243 TUX393205:TUX393243 UET393205:UET393243 UOP393205:UOP393243 UYL393205:UYL393243 VIH393205:VIH393243 VSD393205:VSD393243 WBZ393205:WBZ393243 WLV393205:WLV393243 WVR393205:WVR393243 JF458741:JF458779 TB458741:TB458779 ACX458741:ACX458779 AMT458741:AMT458779 AWP458741:AWP458779 BGL458741:BGL458779 BQH458741:BQH458779 CAD458741:CAD458779 CJZ458741:CJZ458779 CTV458741:CTV458779 DDR458741:DDR458779 DNN458741:DNN458779 DXJ458741:DXJ458779 EHF458741:EHF458779 ERB458741:ERB458779 FAX458741:FAX458779 FKT458741:FKT458779 FUP458741:FUP458779 GEL458741:GEL458779 GOH458741:GOH458779 GYD458741:GYD458779 HHZ458741:HHZ458779 HRV458741:HRV458779 IBR458741:IBR458779 ILN458741:ILN458779 IVJ458741:IVJ458779 JFF458741:JFF458779 JPB458741:JPB458779 JYX458741:JYX458779 KIT458741:KIT458779 KSP458741:KSP458779 LCL458741:LCL458779 LMH458741:LMH458779 LWD458741:LWD458779 MFZ458741:MFZ458779 MPV458741:MPV458779 MZR458741:MZR458779 NJN458741:NJN458779 NTJ458741:NTJ458779 ODF458741:ODF458779 ONB458741:ONB458779 OWX458741:OWX458779 PGT458741:PGT458779 PQP458741:PQP458779 QAL458741:QAL458779 QKH458741:QKH458779 QUD458741:QUD458779 RDZ458741:RDZ458779 RNV458741:RNV458779 RXR458741:RXR458779 SHN458741:SHN458779 SRJ458741:SRJ458779 TBF458741:TBF458779 TLB458741:TLB458779 TUX458741:TUX458779 UET458741:UET458779 UOP458741:UOP458779 UYL458741:UYL458779 VIH458741:VIH458779 VSD458741:VSD458779 WBZ458741:WBZ458779 WLV458741:WLV458779 WVR458741:WVR458779 JF524277:JF524315 TB524277:TB524315 ACX524277:ACX524315 AMT524277:AMT524315 AWP524277:AWP524315 BGL524277:BGL524315 BQH524277:BQH524315 CAD524277:CAD524315 CJZ524277:CJZ524315 CTV524277:CTV524315 DDR524277:DDR524315 DNN524277:DNN524315 DXJ524277:DXJ524315 EHF524277:EHF524315 ERB524277:ERB524315 FAX524277:FAX524315 FKT524277:FKT524315 FUP524277:FUP524315 GEL524277:GEL524315 GOH524277:GOH524315 GYD524277:GYD524315 HHZ524277:HHZ524315 HRV524277:HRV524315 IBR524277:IBR524315 ILN524277:ILN524315 IVJ524277:IVJ524315 JFF524277:JFF524315 JPB524277:JPB524315 JYX524277:JYX524315 KIT524277:KIT524315 KSP524277:KSP524315 LCL524277:LCL524315 LMH524277:LMH524315 LWD524277:LWD524315 MFZ524277:MFZ524315 MPV524277:MPV524315 MZR524277:MZR524315 NJN524277:NJN524315 NTJ524277:NTJ524315 ODF524277:ODF524315 ONB524277:ONB524315 OWX524277:OWX524315 PGT524277:PGT524315 PQP524277:PQP524315 QAL524277:QAL524315 QKH524277:QKH524315 QUD524277:QUD524315 RDZ524277:RDZ524315 RNV524277:RNV524315 RXR524277:RXR524315 SHN524277:SHN524315 SRJ524277:SRJ524315 TBF524277:TBF524315 TLB524277:TLB524315 TUX524277:TUX524315 UET524277:UET524315 UOP524277:UOP524315 UYL524277:UYL524315 VIH524277:VIH524315 VSD524277:VSD524315 WBZ524277:WBZ524315 WLV524277:WLV524315 WVR524277:WVR524315 JF589813:JF589851 TB589813:TB589851 ACX589813:ACX589851 AMT589813:AMT589851 AWP589813:AWP589851 BGL589813:BGL589851 BQH589813:BQH589851 CAD589813:CAD589851 CJZ589813:CJZ589851 CTV589813:CTV589851 DDR589813:DDR589851 DNN589813:DNN589851 DXJ589813:DXJ589851 EHF589813:EHF589851 ERB589813:ERB589851 FAX589813:FAX589851 FKT589813:FKT589851 FUP589813:FUP589851 GEL589813:GEL589851 GOH589813:GOH589851 GYD589813:GYD589851 HHZ589813:HHZ589851 HRV589813:HRV589851 IBR589813:IBR589851 ILN589813:ILN589851 IVJ589813:IVJ589851 JFF589813:JFF589851 JPB589813:JPB589851 JYX589813:JYX589851 KIT589813:KIT589851 KSP589813:KSP589851 LCL589813:LCL589851 LMH589813:LMH589851 LWD589813:LWD589851 MFZ589813:MFZ589851 MPV589813:MPV589851 MZR589813:MZR589851 NJN589813:NJN589851 NTJ589813:NTJ589851 ODF589813:ODF589851 ONB589813:ONB589851 OWX589813:OWX589851 PGT589813:PGT589851 PQP589813:PQP589851 QAL589813:QAL589851 QKH589813:QKH589851 QUD589813:QUD589851 RDZ589813:RDZ589851 RNV589813:RNV589851 RXR589813:RXR589851 SHN589813:SHN589851 SRJ589813:SRJ589851 TBF589813:TBF589851 TLB589813:TLB589851 TUX589813:TUX589851 UET589813:UET589851 UOP589813:UOP589851 UYL589813:UYL589851 VIH589813:VIH589851 VSD589813:VSD589851 WBZ589813:WBZ589851 WLV589813:WLV589851 WVR589813:WVR589851 JF655349:JF655387 TB655349:TB655387 ACX655349:ACX655387 AMT655349:AMT655387 AWP655349:AWP655387 BGL655349:BGL655387 BQH655349:BQH655387 CAD655349:CAD655387 CJZ655349:CJZ655387 CTV655349:CTV655387 DDR655349:DDR655387 DNN655349:DNN655387 DXJ655349:DXJ655387 EHF655349:EHF655387 ERB655349:ERB655387 FAX655349:FAX655387 FKT655349:FKT655387 FUP655349:FUP655387 GEL655349:GEL655387 GOH655349:GOH655387 GYD655349:GYD655387 HHZ655349:HHZ655387 HRV655349:HRV655387 IBR655349:IBR655387 ILN655349:ILN655387 IVJ655349:IVJ655387 JFF655349:JFF655387 JPB655349:JPB655387 JYX655349:JYX655387 KIT655349:KIT655387 KSP655349:KSP655387 LCL655349:LCL655387 LMH655349:LMH655387 LWD655349:LWD655387 MFZ655349:MFZ655387 MPV655349:MPV655387 MZR655349:MZR655387 NJN655349:NJN655387 NTJ655349:NTJ655387 ODF655349:ODF655387 ONB655349:ONB655387 OWX655349:OWX655387 PGT655349:PGT655387 PQP655349:PQP655387 QAL655349:QAL655387 QKH655349:QKH655387 QUD655349:QUD655387 RDZ655349:RDZ655387 RNV655349:RNV655387 RXR655349:RXR655387 SHN655349:SHN655387 SRJ655349:SRJ655387 TBF655349:TBF655387 TLB655349:TLB655387 TUX655349:TUX655387 UET655349:UET655387 UOP655349:UOP655387 UYL655349:UYL655387 VIH655349:VIH655387 VSD655349:VSD655387 WBZ655349:WBZ655387 WLV655349:WLV655387 WVR655349:WVR655387 JF720885:JF720923 TB720885:TB720923 ACX720885:ACX720923 AMT720885:AMT720923 AWP720885:AWP720923 BGL720885:BGL720923 BQH720885:BQH720923 CAD720885:CAD720923 CJZ720885:CJZ720923 CTV720885:CTV720923 DDR720885:DDR720923 DNN720885:DNN720923 DXJ720885:DXJ720923 EHF720885:EHF720923 ERB720885:ERB720923 FAX720885:FAX720923 FKT720885:FKT720923 FUP720885:FUP720923 GEL720885:GEL720923 GOH720885:GOH720923 GYD720885:GYD720923 HHZ720885:HHZ720923 HRV720885:HRV720923 IBR720885:IBR720923 ILN720885:ILN720923 IVJ720885:IVJ720923 JFF720885:JFF720923 JPB720885:JPB720923 JYX720885:JYX720923 KIT720885:KIT720923 KSP720885:KSP720923 LCL720885:LCL720923 LMH720885:LMH720923 LWD720885:LWD720923 MFZ720885:MFZ720923 MPV720885:MPV720923 MZR720885:MZR720923 NJN720885:NJN720923 NTJ720885:NTJ720923 ODF720885:ODF720923 ONB720885:ONB720923 OWX720885:OWX720923 PGT720885:PGT720923 PQP720885:PQP720923 QAL720885:QAL720923 QKH720885:QKH720923 QUD720885:QUD720923 RDZ720885:RDZ720923 RNV720885:RNV720923 RXR720885:RXR720923 SHN720885:SHN720923 SRJ720885:SRJ720923 TBF720885:TBF720923 TLB720885:TLB720923 TUX720885:TUX720923 UET720885:UET720923 UOP720885:UOP720923 UYL720885:UYL720923 VIH720885:VIH720923 VSD720885:VSD720923 WBZ720885:WBZ720923 WLV720885:WLV720923 WVR720885:WVR720923 JF786421:JF786459 TB786421:TB786459 ACX786421:ACX786459 AMT786421:AMT786459 AWP786421:AWP786459 BGL786421:BGL786459 BQH786421:BQH786459 CAD786421:CAD786459 CJZ786421:CJZ786459 CTV786421:CTV786459 DDR786421:DDR786459 DNN786421:DNN786459 DXJ786421:DXJ786459 EHF786421:EHF786459 ERB786421:ERB786459 FAX786421:FAX786459 FKT786421:FKT786459 FUP786421:FUP786459 GEL786421:GEL786459 GOH786421:GOH786459 GYD786421:GYD786459 HHZ786421:HHZ786459 HRV786421:HRV786459 IBR786421:IBR786459 ILN786421:ILN786459 IVJ786421:IVJ786459 JFF786421:JFF786459 JPB786421:JPB786459 JYX786421:JYX786459 KIT786421:KIT786459 KSP786421:KSP786459 LCL786421:LCL786459 LMH786421:LMH786459 LWD786421:LWD786459 MFZ786421:MFZ786459 MPV786421:MPV786459 MZR786421:MZR786459 NJN786421:NJN786459 NTJ786421:NTJ786459 ODF786421:ODF786459 ONB786421:ONB786459 OWX786421:OWX786459 PGT786421:PGT786459 PQP786421:PQP786459 QAL786421:QAL786459 QKH786421:QKH786459 QUD786421:QUD786459 RDZ786421:RDZ786459 RNV786421:RNV786459 RXR786421:RXR786459 SHN786421:SHN786459 SRJ786421:SRJ786459 TBF786421:TBF786459 TLB786421:TLB786459 TUX786421:TUX786459 UET786421:UET786459 UOP786421:UOP786459 UYL786421:UYL786459 VIH786421:VIH786459 VSD786421:VSD786459 WBZ786421:WBZ786459 WLV786421:WLV786459 WVR786421:WVR786459 JF851957:JF851995 TB851957:TB851995 ACX851957:ACX851995 AMT851957:AMT851995 AWP851957:AWP851995 BGL851957:BGL851995 BQH851957:BQH851995 CAD851957:CAD851995 CJZ851957:CJZ851995 CTV851957:CTV851995 DDR851957:DDR851995 DNN851957:DNN851995 DXJ851957:DXJ851995 EHF851957:EHF851995 ERB851957:ERB851995 FAX851957:FAX851995 FKT851957:FKT851995 FUP851957:FUP851995 GEL851957:GEL851995 GOH851957:GOH851995 GYD851957:GYD851995 HHZ851957:HHZ851995 HRV851957:HRV851995 IBR851957:IBR851995 ILN851957:ILN851995 IVJ851957:IVJ851995 JFF851957:JFF851995 JPB851957:JPB851995 JYX851957:JYX851995 KIT851957:KIT851995 KSP851957:KSP851995 LCL851957:LCL851995 LMH851957:LMH851995 LWD851957:LWD851995 MFZ851957:MFZ851995 MPV851957:MPV851995 MZR851957:MZR851995 NJN851957:NJN851995 NTJ851957:NTJ851995 ODF851957:ODF851995 ONB851957:ONB851995 OWX851957:OWX851995 PGT851957:PGT851995 PQP851957:PQP851995 QAL851957:QAL851995 QKH851957:QKH851995 QUD851957:QUD851995 RDZ851957:RDZ851995 RNV851957:RNV851995 RXR851957:RXR851995 SHN851957:SHN851995 SRJ851957:SRJ851995 TBF851957:TBF851995 TLB851957:TLB851995 TUX851957:TUX851995 UET851957:UET851995 UOP851957:UOP851995 UYL851957:UYL851995 VIH851957:VIH851995 VSD851957:VSD851995 WBZ851957:WBZ851995 WLV851957:WLV851995 WVR851957:WVR851995 JF917493:JF917531 TB917493:TB917531 ACX917493:ACX917531 AMT917493:AMT917531 AWP917493:AWP917531 BGL917493:BGL917531 BQH917493:BQH917531 CAD917493:CAD917531 CJZ917493:CJZ917531 CTV917493:CTV917531 DDR917493:DDR917531 DNN917493:DNN917531 DXJ917493:DXJ917531 EHF917493:EHF917531 ERB917493:ERB917531 FAX917493:FAX917531 FKT917493:FKT917531 FUP917493:FUP917531 GEL917493:GEL917531 GOH917493:GOH917531 GYD917493:GYD917531 HHZ917493:HHZ917531 HRV917493:HRV917531 IBR917493:IBR917531 ILN917493:ILN917531 IVJ917493:IVJ917531 JFF917493:JFF917531 JPB917493:JPB917531 JYX917493:JYX917531 KIT917493:KIT917531 KSP917493:KSP917531 LCL917493:LCL917531 LMH917493:LMH917531 LWD917493:LWD917531 MFZ917493:MFZ917531 MPV917493:MPV917531 MZR917493:MZR917531 NJN917493:NJN917531 NTJ917493:NTJ917531 ODF917493:ODF917531 ONB917493:ONB917531 OWX917493:OWX917531 PGT917493:PGT917531 PQP917493:PQP917531 QAL917493:QAL917531 QKH917493:QKH917531 QUD917493:QUD917531 RDZ917493:RDZ917531 RNV917493:RNV917531 RXR917493:RXR917531 SHN917493:SHN917531 SRJ917493:SRJ917531 TBF917493:TBF917531 TLB917493:TLB917531 TUX917493:TUX917531 UET917493:UET917531 UOP917493:UOP917531 UYL917493:UYL917531 VIH917493:VIH917531 VSD917493:VSD917531 WBZ917493:WBZ917531 WLV917493:WLV917531 WVR917493:WVR917531 JF983029:JF983067 TB983029:TB983067 ACX983029:ACX983067 AMT983029:AMT983067 AWP983029:AWP983067 BGL983029:BGL983067 BQH983029:BQH983067 CAD983029:CAD983067 CJZ983029:CJZ983067 CTV983029:CTV983067 DDR983029:DDR983067 DNN983029:DNN983067 DXJ983029:DXJ983067 EHF983029:EHF983067 ERB983029:ERB983067 FAX983029:FAX983067 FKT983029:FKT983067 FUP983029:FUP983067 GEL983029:GEL983067 GOH983029:GOH983067 GYD983029:GYD983067 HHZ983029:HHZ983067 HRV983029:HRV983067 IBR983029:IBR983067 ILN983029:ILN983067 IVJ983029:IVJ983067 JFF983029:JFF983067 JPB983029:JPB983067 JYX983029:JYX983067 KIT983029:KIT983067 KSP983029:KSP983067 LCL983029:LCL983067 LMH983029:LMH983067 LWD983029:LWD983067 MFZ983029:MFZ983067 MPV983029:MPV983067 MZR983029:MZR983067 NJN983029:NJN983067 NTJ983029:NTJ983067 ODF983029:ODF983067 ONB983029:ONB983067 OWX983029:OWX983067 PGT983029:PGT983067 PQP983029:PQP983067 QAL983029:QAL983067 QKH983029:QKH983067 QUD983029:QUD983067 RDZ983029:RDZ983067 RNV983029:RNV983067 RXR983029:RXR983067 SHN983029:SHN983067 SRJ983029:SRJ983067 TBF983029:TBF983067 TLB983029:TLB983067 TUX983029:TUX983067 UET983029:UET983067 UOP983029:UOP983067 UYL983029:UYL983067 VIH983029:VIH983067 VSD983029:VSD983067 WBZ983029:WBZ983067 WLV983029:WLV983067 WVR983029:WVR983067"/>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L65520 JH65521 TD65521 ACZ65521 AMV65521 AWR65521 BGN65521 BQJ65521 CAF65521 CKB65521 CTX65521 DDT65521 DNP65521 DXL65521 EHH65521 ERD65521 FAZ65521 FKV65521 FUR65521 GEN65521 GOJ65521 GYF65521 HIB65521 HRX65521 IBT65521 ILP65521 IVL65521 JFH65521 JPD65521 JYZ65521 KIV65521 KSR65521 LCN65521 LMJ65521 LWF65521 MGB65521 MPX65521 MZT65521 NJP65521 NTL65521 ODH65521 OND65521 OWZ65521 PGV65521 PQR65521 QAN65521 QKJ65521 QUF65521 REB65521 RNX65521 RXT65521 SHP65521 SRL65521 TBH65521 TLD65521 TUZ65521 UEV65521 UOR65521 UYN65521 VIJ65521 VSF65521 WCB65521 WLX65521 WVT65521 L131056 JH131057 TD131057 ACZ131057 AMV131057 AWR131057 BGN131057 BQJ131057 CAF131057 CKB131057 CTX131057 DDT131057 DNP131057 DXL131057 EHH131057 ERD131057 FAZ131057 FKV131057 FUR131057 GEN131057 GOJ131057 GYF131057 HIB131057 HRX131057 IBT131057 ILP131057 IVL131057 JFH131057 JPD131057 JYZ131057 KIV131057 KSR131057 LCN131057 LMJ131057 LWF131057 MGB131057 MPX131057 MZT131057 NJP131057 NTL131057 ODH131057 OND131057 OWZ131057 PGV131057 PQR131057 QAN131057 QKJ131057 QUF131057 REB131057 RNX131057 RXT131057 SHP131057 SRL131057 TBH131057 TLD131057 TUZ131057 UEV131057 UOR131057 UYN131057 VIJ131057 VSF131057 WCB131057 WLX131057 WVT131057 L196592 JH196593 TD196593 ACZ196593 AMV196593 AWR196593 BGN196593 BQJ196593 CAF196593 CKB196593 CTX196593 DDT196593 DNP196593 DXL196593 EHH196593 ERD196593 FAZ196593 FKV196593 FUR196593 GEN196593 GOJ196593 GYF196593 HIB196593 HRX196593 IBT196593 ILP196593 IVL196593 JFH196593 JPD196593 JYZ196593 KIV196593 KSR196593 LCN196593 LMJ196593 LWF196593 MGB196593 MPX196593 MZT196593 NJP196593 NTL196593 ODH196593 OND196593 OWZ196593 PGV196593 PQR196593 QAN196593 QKJ196593 QUF196593 REB196593 RNX196593 RXT196593 SHP196593 SRL196593 TBH196593 TLD196593 TUZ196593 UEV196593 UOR196593 UYN196593 VIJ196593 VSF196593 WCB196593 WLX196593 WVT196593 L262128 JH262129 TD262129 ACZ262129 AMV262129 AWR262129 BGN262129 BQJ262129 CAF262129 CKB262129 CTX262129 DDT262129 DNP262129 DXL262129 EHH262129 ERD262129 FAZ262129 FKV262129 FUR262129 GEN262129 GOJ262129 GYF262129 HIB262129 HRX262129 IBT262129 ILP262129 IVL262129 JFH262129 JPD262129 JYZ262129 KIV262129 KSR262129 LCN262129 LMJ262129 LWF262129 MGB262129 MPX262129 MZT262129 NJP262129 NTL262129 ODH262129 OND262129 OWZ262129 PGV262129 PQR262129 QAN262129 QKJ262129 QUF262129 REB262129 RNX262129 RXT262129 SHP262129 SRL262129 TBH262129 TLD262129 TUZ262129 UEV262129 UOR262129 UYN262129 VIJ262129 VSF262129 WCB262129 WLX262129 WVT262129 L327664 JH327665 TD327665 ACZ327665 AMV327665 AWR327665 BGN327665 BQJ327665 CAF327665 CKB327665 CTX327665 DDT327665 DNP327665 DXL327665 EHH327665 ERD327665 FAZ327665 FKV327665 FUR327665 GEN327665 GOJ327665 GYF327665 HIB327665 HRX327665 IBT327665 ILP327665 IVL327665 JFH327665 JPD327665 JYZ327665 KIV327665 KSR327665 LCN327665 LMJ327665 LWF327665 MGB327665 MPX327665 MZT327665 NJP327665 NTL327665 ODH327665 OND327665 OWZ327665 PGV327665 PQR327665 QAN327665 QKJ327665 QUF327665 REB327665 RNX327665 RXT327665 SHP327665 SRL327665 TBH327665 TLD327665 TUZ327665 UEV327665 UOR327665 UYN327665 VIJ327665 VSF327665 WCB327665 WLX327665 WVT327665 L393200 JH393201 TD393201 ACZ393201 AMV393201 AWR393201 BGN393201 BQJ393201 CAF393201 CKB393201 CTX393201 DDT393201 DNP393201 DXL393201 EHH393201 ERD393201 FAZ393201 FKV393201 FUR393201 GEN393201 GOJ393201 GYF393201 HIB393201 HRX393201 IBT393201 ILP393201 IVL393201 JFH393201 JPD393201 JYZ393201 KIV393201 KSR393201 LCN393201 LMJ393201 LWF393201 MGB393201 MPX393201 MZT393201 NJP393201 NTL393201 ODH393201 OND393201 OWZ393201 PGV393201 PQR393201 QAN393201 QKJ393201 QUF393201 REB393201 RNX393201 RXT393201 SHP393201 SRL393201 TBH393201 TLD393201 TUZ393201 UEV393201 UOR393201 UYN393201 VIJ393201 VSF393201 WCB393201 WLX393201 WVT393201 L458736 JH458737 TD458737 ACZ458737 AMV458737 AWR458737 BGN458737 BQJ458737 CAF458737 CKB458737 CTX458737 DDT458737 DNP458737 DXL458737 EHH458737 ERD458737 FAZ458737 FKV458737 FUR458737 GEN458737 GOJ458737 GYF458737 HIB458737 HRX458737 IBT458737 ILP458737 IVL458737 JFH458737 JPD458737 JYZ458737 KIV458737 KSR458737 LCN458737 LMJ458737 LWF458737 MGB458737 MPX458737 MZT458737 NJP458737 NTL458737 ODH458737 OND458737 OWZ458737 PGV458737 PQR458737 QAN458737 QKJ458737 QUF458737 REB458737 RNX458737 RXT458737 SHP458737 SRL458737 TBH458737 TLD458737 TUZ458737 UEV458737 UOR458737 UYN458737 VIJ458737 VSF458737 WCB458737 WLX458737 WVT458737 L524272 JH524273 TD524273 ACZ524273 AMV524273 AWR524273 BGN524273 BQJ524273 CAF524273 CKB524273 CTX524273 DDT524273 DNP524273 DXL524273 EHH524273 ERD524273 FAZ524273 FKV524273 FUR524273 GEN524273 GOJ524273 GYF524273 HIB524273 HRX524273 IBT524273 ILP524273 IVL524273 JFH524273 JPD524273 JYZ524273 KIV524273 KSR524273 LCN524273 LMJ524273 LWF524273 MGB524273 MPX524273 MZT524273 NJP524273 NTL524273 ODH524273 OND524273 OWZ524273 PGV524273 PQR524273 QAN524273 QKJ524273 QUF524273 REB524273 RNX524273 RXT524273 SHP524273 SRL524273 TBH524273 TLD524273 TUZ524273 UEV524273 UOR524273 UYN524273 VIJ524273 VSF524273 WCB524273 WLX524273 WVT524273 L589808 JH589809 TD589809 ACZ589809 AMV589809 AWR589809 BGN589809 BQJ589809 CAF589809 CKB589809 CTX589809 DDT589809 DNP589809 DXL589809 EHH589809 ERD589809 FAZ589809 FKV589809 FUR589809 GEN589809 GOJ589809 GYF589809 HIB589809 HRX589809 IBT589809 ILP589809 IVL589809 JFH589809 JPD589809 JYZ589809 KIV589809 KSR589809 LCN589809 LMJ589809 LWF589809 MGB589809 MPX589809 MZT589809 NJP589809 NTL589809 ODH589809 OND589809 OWZ589809 PGV589809 PQR589809 QAN589809 QKJ589809 QUF589809 REB589809 RNX589809 RXT589809 SHP589809 SRL589809 TBH589809 TLD589809 TUZ589809 UEV589809 UOR589809 UYN589809 VIJ589809 VSF589809 WCB589809 WLX589809 WVT589809 L655344 JH655345 TD655345 ACZ655345 AMV655345 AWR655345 BGN655345 BQJ655345 CAF655345 CKB655345 CTX655345 DDT655345 DNP655345 DXL655345 EHH655345 ERD655345 FAZ655345 FKV655345 FUR655345 GEN655345 GOJ655345 GYF655345 HIB655345 HRX655345 IBT655345 ILP655345 IVL655345 JFH655345 JPD655345 JYZ655345 KIV655345 KSR655345 LCN655345 LMJ655345 LWF655345 MGB655345 MPX655345 MZT655345 NJP655345 NTL655345 ODH655345 OND655345 OWZ655345 PGV655345 PQR655345 QAN655345 QKJ655345 QUF655345 REB655345 RNX655345 RXT655345 SHP655345 SRL655345 TBH655345 TLD655345 TUZ655345 UEV655345 UOR655345 UYN655345 VIJ655345 VSF655345 WCB655345 WLX655345 WVT655345 L720880 JH720881 TD720881 ACZ720881 AMV720881 AWR720881 BGN720881 BQJ720881 CAF720881 CKB720881 CTX720881 DDT720881 DNP720881 DXL720881 EHH720881 ERD720881 FAZ720881 FKV720881 FUR720881 GEN720881 GOJ720881 GYF720881 HIB720881 HRX720881 IBT720881 ILP720881 IVL720881 JFH720881 JPD720881 JYZ720881 KIV720881 KSR720881 LCN720881 LMJ720881 LWF720881 MGB720881 MPX720881 MZT720881 NJP720881 NTL720881 ODH720881 OND720881 OWZ720881 PGV720881 PQR720881 QAN720881 QKJ720881 QUF720881 REB720881 RNX720881 RXT720881 SHP720881 SRL720881 TBH720881 TLD720881 TUZ720881 UEV720881 UOR720881 UYN720881 VIJ720881 VSF720881 WCB720881 WLX720881 WVT720881 L786416 JH786417 TD786417 ACZ786417 AMV786417 AWR786417 BGN786417 BQJ786417 CAF786417 CKB786417 CTX786417 DDT786417 DNP786417 DXL786417 EHH786417 ERD786417 FAZ786417 FKV786417 FUR786417 GEN786417 GOJ786417 GYF786417 HIB786417 HRX786417 IBT786417 ILP786417 IVL786417 JFH786417 JPD786417 JYZ786417 KIV786417 KSR786417 LCN786417 LMJ786417 LWF786417 MGB786417 MPX786417 MZT786417 NJP786417 NTL786417 ODH786417 OND786417 OWZ786417 PGV786417 PQR786417 QAN786417 QKJ786417 QUF786417 REB786417 RNX786417 RXT786417 SHP786417 SRL786417 TBH786417 TLD786417 TUZ786417 UEV786417 UOR786417 UYN786417 VIJ786417 VSF786417 WCB786417 WLX786417 WVT786417 L851952 JH851953 TD851953 ACZ851953 AMV851953 AWR851953 BGN851953 BQJ851953 CAF851953 CKB851953 CTX851953 DDT851953 DNP851953 DXL851953 EHH851953 ERD851953 FAZ851953 FKV851953 FUR851953 GEN851953 GOJ851953 GYF851953 HIB851953 HRX851953 IBT851953 ILP851953 IVL851953 JFH851953 JPD851953 JYZ851953 KIV851953 KSR851953 LCN851953 LMJ851953 LWF851953 MGB851953 MPX851953 MZT851953 NJP851953 NTL851953 ODH851953 OND851953 OWZ851953 PGV851953 PQR851953 QAN851953 QKJ851953 QUF851953 REB851953 RNX851953 RXT851953 SHP851953 SRL851953 TBH851953 TLD851953 TUZ851953 UEV851953 UOR851953 UYN851953 VIJ851953 VSF851953 WCB851953 WLX851953 WVT851953 L917488 JH917489 TD917489 ACZ917489 AMV917489 AWR917489 BGN917489 BQJ917489 CAF917489 CKB917489 CTX917489 DDT917489 DNP917489 DXL917489 EHH917489 ERD917489 FAZ917489 FKV917489 FUR917489 GEN917489 GOJ917489 GYF917489 HIB917489 HRX917489 IBT917489 ILP917489 IVL917489 JFH917489 JPD917489 JYZ917489 KIV917489 KSR917489 LCN917489 LMJ917489 LWF917489 MGB917489 MPX917489 MZT917489 NJP917489 NTL917489 ODH917489 OND917489 OWZ917489 PGV917489 PQR917489 QAN917489 QKJ917489 QUF917489 REB917489 RNX917489 RXT917489 SHP917489 SRL917489 TBH917489 TLD917489 TUZ917489 UEV917489 UOR917489 UYN917489 VIJ917489 VSF917489 WCB917489 WLX917489 WVT917489 L983024 JH983025 TD983025 ACZ983025 AMV983025 AWR983025 BGN983025 BQJ983025 CAF983025 CKB983025 CTX983025 DDT983025 DNP983025 DXL983025 EHH983025 ERD983025 FAZ983025 FKV983025 FUR983025 GEN983025 GOJ983025 GYF983025 HIB983025 HRX983025 IBT983025 ILP983025 IVL983025 JFH983025 JPD983025 JYZ983025 KIV983025 KSR983025 LCN983025 LMJ983025 LWF983025 MGB983025 MPX983025 MZT983025 NJP983025 NTL983025 ODH983025 OND983025 OWZ983025 PGV983025 PQR983025 QAN983025 QKJ983025 QUF983025 REB983025 RNX983025 RXT983025 SHP983025 SRL983025 TBH983025 TLD983025 TUZ983025 UEV983025 UOR983025 UYN983025 VIJ983025 VSF983025 WCB983025 WLX983025 WVT983025"/>
  </dataValidations>
  <printOptions horizontalCentered="1"/>
  <pageMargins left="0.31496062992126" right="0.15748031496063" top="0.393700787401575" bottom="0.78740157480315" header="0.15748031496063" footer="0.31496062992126"/>
  <pageSetup orientation="portrait" paperSize="9" scale="70" r:id="rId2"/>
  <headerFooter>
    <oddFooter>&amp;C&amp;G</oddFooter>
  </headerFooter>
  <legacyDrawingHF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2e74ca0-60f7-4e96-b6b6-9a33f6341477}">
  <sheetPr codeName="">
    <tabColor rgb="FFFFFF00"/>
  </sheetPr>
  <dimension ref="A1:AM117"/>
  <sheetViews>
    <sheetView showGridLines="0" view="pageBreakPreview" zoomScale="85" zoomScaleNormal="100" zoomScaleSheetLayoutView="85" workbookViewId="0" topLeftCell="A16">
      <selection pane="topLeft" activeCell="B50" sqref="B50:C50"/>
    </sheetView>
  </sheetViews>
  <sheetFormatPr defaultColWidth="9.14285714285714" defaultRowHeight="13.9"/>
  <cols>
    <col min="1" max="1" width="6" style="114" customWidth="1"/>
    <col min="2" max="2" width="24.5714285714286" style="114" customWidth="1"/>
    <col min="3" max="3" width="34.7142857142857" style="114" customWidth="1"/>
    <col min="4" max="4" width="10.8571428571429" style="114" customWidth="1"/>
    <col min="5" max="5" width="19" style="114" customWidth="1"/>
    <col min="6" max="6" width="25.4285714285714" style="114" customWidth="1"/>
    <col min="7" max="7" width="21.4285714285714" style="114" hidden="1" customWidth="1"/>
    <col min="8" max="8" width="19.2857142857143" style="114" hidden="1" customWidth="1"/>
    <col min="9" max="9" width="16.7142857142857" style="114" customWidth="1"/>
    <col min="10" max="10" width="29.4285714285714" style="114" customWidth="1"/>
    <col min="11" max="11" width="12.4285714285714" style="114" customWidth="1"/>
    <col min="12" max="12" width="17.7142857142857" style="114" customWidth="1"/>
    <col min="13" max="13" width="26.7142857142857" style="116" customWidth="1"/>
    <col min="14" max="14" width="17" style="117" customWidth="1"/>
    <col min="15" max="15" width="15.5714285714286" style="114" customWidth="1"/>
    <col min="16" max="16" width="16.4285714285714" style="114" customWidth="1"/>
    <col min="17" max="17" width="19.4285714285714" style="114" customWidth="1"/>
    <col min="18" max="18" width="15.2857142857143" style="182" customWidth="1"/>
    <col min="19" max="19" width="16.2857142857143" style="114" customWidth="1"/>
    <col min="20" max="20" width="23.2857142857143" style="114" customWidth="1"/>
    <col min="21" max="21" width="17.8571428571429" style="114" customWidth="1"/>
    <col min="22" max="22" width="17.2857142857143" style="114" customWidth="1"/>
    <col min="23" max="23" width="19" style="114" customWidth="1"/>
    <col min="24" max="24" width="16.5714285714286" style="114" customWidth="1"/>
    <col min="25" max="25" width="20.7142857142857" style="114" customWidth="1"/>
    <col min="26" max="255" width="9.28571428571429" style="114"/>
    <col min="256" max="256" width="9.85714285714286" style="114" customWidth="1"/>
    <col min="257" max="257" width="16" style="114" customWidth="1"/>
    <col min="258" max="258" width="17.5714285714286" style="114" customWidth="1"/>
    <col min="259" max="259" width="16.2857142857143" style="114" customWidth="1"/>
    <col min="260" max="260" width="6.28571428571429" style="114" customWidth="1"/>
    <col min="261" max="261" width="17.2857142857143" style="114" customWidth="1"/>
    <col min="262" max="262" width="15.8571428571429" style="114" customWidth="1"/>
    <col min="263" max="263" width="13.2857142857143" style="114" customWidth="1"/>
    <col min="264" max="264" width="6.28571428571429" style="114" customWidth="1"/>
    <col min="265" max="265" width="8.28571428571429" style="114" customWidth="1"/>
    <col min="266" max="266" width="17" style="114" customWidth="1"/>
    <col min="267" max="267" width="16.5714285714286" style="114" customWidth="1"/>
    <col min="268" max="268" width="15.5714285714286" style="114" customWidth="1"/>
    <col min="269" max="269" width="17" style="114" customWidth="1"/>
    <col min="270" max="270" width="16.5714285714286" style="114" customWidth="1"/>
    <col min="271" max="271" width="15.5714285714286" style="114" customWidth="1"/>
    <col min="272" max="272" width="0" style="114" hidden="1" customWidth="1"/>
    <col min="273" max="276" width="8" style="114" customWidth="1"/>
    <col min="277" max="511" width="9.28571428571429" style="114"/>
    <col min="512" max="512" width="9.85714285714286" style="114" customWidth="1"/>
    <col min="513" max="513" width="16" style="114" customWidth="1"/>
    <col min="514" max="514" width="17.5714285714286" style="114" customWidth="1"/>
    <col min="515" max="515" width="16.2857142857143" style="114" customWidth="1"/>
    <col min="516" max="516" width="6.28571428571429" style="114" customWidth="1"/>
    <col min="517" max="517" width="17.2857142857143" style="114" customWidth="1"/>
    <col min="518" max="518" width="15.8571428571429" style="114" customWidth="1"/>
    <col min="519" max="519" width="13.2857142857143" style="114" customWidth="1"/>
    <col min="520" max="520" width="6.28571428571429" style="114" customWidth="1"/>
    <col min="521" max="521" width="8.28571428571429" style="114" customWidth="1"/>
    <col min="522" max="522" width="17" style="114" customWidth="1"/>
    <col min="523" max="523" width="16.5714285714286" style="114" customWidth="1"/>
    <col min="524" max="524" width="15.5714285714286" style="114" customWidth="1"/>
    <col min="525" max="525" width="17" style="114" customWidth="1"/>
    <col min="526" max="526" width="16.5714285714286" style="114" customWidth="1"/>
    <col min="527" max="527" width="15.5714285714286" style="114" customWidth="1"/>
    <col min="528" max="528" width="0" style="114" hidden="1" customWidth="1"/>
    <col min="529" max="532" width="8" style="114" customWidth="1"/>
    <col min="533" max="767" width="9.28571428571429" style="114"/>
    <col min="768" max="768" width="9.85714285714286" style="114" customWidth="1"/>
    <col min="769" max="769" width="16" style="114" customWidth="1"/>
    <col min="770" max="770" width="17.5714285714286" style="114" customWidth="1"/>
    <col min="771" max="771" width="16.2857142857143" style="114" customWidth="1"/>
    <col min="772" max="772" width="6.28571428571429" style="114" customWidth="1"/>
    <col min="773" max="773" width="17.2857142857143" style="114" customWidth="1"/>
    <col min="774" max="774" width="15.8571428571429" style="114" customWidth="1"/>
    <col min="775" max="775" width="13.2857142857143" style="114" customWidth="1"/>
    <col min="776" max="776" width="6.28571428571429" style="114" customWidth="1"/>
    <col min="777" max="777" width="8.28571428571429" style="114" customWidth="1"/>
    <col min="778" max="778" width="17" style="114" customWidth="1"/>
    <col min="779" max="779" width="16.5714285714286" style="114" customWidth="1"/>
    <col min="780" max="780" width="15.5714285714286" style="114" customWidth="1"/>
    <col min="781" max="781" width="17" style="114" customWidth="1"/>
    <col min="782" max="782" width="16.5714285714286" style="114" customWidth="1"/>
    <col min="783" max="783" width="15.5714285714286" style="114" customWidth="1"/>
    <col min="784" max="784" width="0" style="114" hidden="1" customWidth="1"/>
    <col min="785" max="788" width="8" style="114" customWidth="1"/>
    <col min="789" max="1023" width="9.28571428571429" style="114"/>
    <col min="1024" max="1024" width="9.85714285714286" style="114" customWidth="1"/>
    <col min="1025" max="1025" width="16" style="114" customWidth="1"/>
    <col min="1026" max="1026" width="17.5714285714286" style="114" customWidth="1"/>
    <col min="1027" max="1027" width="16.2857142857143" style="114" customWidth="1"/>
    <col min="1028" max="1028" width="6.28571428571429" style="114" customWidth="1"/>
    <col min="1029" max="1029" width="17.2857142857143" style="114" customWidth="1"/>
    <col min="1030" max="1030" width="15.8571428571429" style="114" customWidth="1"/>
    <col min="1031" max="1031" width="13.2857142857143" style="114" customWidth="1"/>
    <col min="1032" max="1032" width="6.28571428571429" style="114" customWidth="1"/>
    <col min="1033" max="1033" width="8.28571428571429" style="114" customWidth="1"/>
    <col min="1034" max="1034" width="17" style="114" customWidth="1"/>
    <col min="1035" max="1035" width="16.5714285714286" style="114" customWidth="1"/>
    <col min="1036" max="1036" width="15.5714285714286" style="114" customWidth="1"/>
    <col min="1037" max="1037" width="17" style="114" customWidth="1"/>
    <col min="1038" max="1038" width="16.5714285714286" style="114" customWidth="1"/>
    <col min="1039" max="1039" width="15.5714285714286" style="114" customWidth="1"/>
    <col min="1040" max="1040" width="0" style="114" hidden="1" customWidth="1"/>
    <col min="1041" max="1044" width="8" style="114" customWidth="1"/>
    <col min="1045" max="1279" width="9.28571428571429" style="114"/>
    <col min="1280" max="1280" width="9.85714285714286" style="114" customWidth="1"/>
    <col min="1281" max="1281" width="16" style="114" customWidth="1"/>
    <col min="1282" max="1282" width="17.5714285714286" style="114" customWidth="1"/>
    <col min="1283" max="1283" width="16.2857142857143" style="114" customWidth="1"/>
    <col min="1284" max="1284" width="6.28571428571429" style="114" customWidth="1"/>
    <col min="1285" max="1285" width="17.2857142857143" style="114" customWidth="1"/>
    <col min="1286" max="1286" width="15.8571428571429" style="114" customWidth="1"/>
    <col min="1287" max="1287" width="13.2857142857143" style="114" customWidth="1"/>
    <col min="1288" max="1288" width="6.28571428571429" style="114" customWidth="1"/>
    <col min="1289" max="1289" width="8.28571428571429" style="114" customWidth="1"/>
    <col min="1290" max="1290" width="17" style="114" customWidth="1"/>
    <col min="1291" max="1291" width="16.5714285714286" style="114" customWidth="1"/>
    <col min="1292" max="1292" width="15.5714285714286" style="114" customWidth="1"/>
    <col min="1293" max="1293" width="17" style="114" customWidth="1"/>
    <col min="1294" max="1294" width="16.5714285714286" style="114" customWidth="1"/>
    <col min="1295" max="1295" width="15.5714285714286" style="114" customWidth="1"/>
    <col min="1296" max="1296" width="0" style="114" hidden="1" customWidth="1"/>
    <col min="1297" max="1300" width="8" style="114" customWidth="1"/>
    <col min="1301" max="1535" width="9.28571428571429" style="114"/>
    <col min="1536" max="1536" width="9.85714285714286" style="114" customWidth="1"/>
    <col min="1537" max="1537" width="16" style="114" customWidth="1"/>
    <col min="1538" max="1538" width="17.5714285714286" style="114" customWidth="1"/>
    <col min="1539" max="1539" width="16.2857142857143" style="114" customWidth="1"/>
    <col min="1540" max="1540" width="6.28571428571429" style="114" customWidth="1"/>
    <col min="1541" max="1541" width="17.2857142857143" style="114" customWidth="1"/>
    <col min="1542" max="1542" width="15.8571428571429" style="114" customWidth="1"/>
    <col min="1543" max="1543" width="13.2857142857143" style="114" customWidth="1"/>
    <col min="1544" max="1544" width="6.28571428571429" style="114" customWidth="1"/>
    <col min="1545" max="1545" width="8.28571428571429" style="114" customWidth="1"/>
    <col min="1546" max="1546" width="17" style="114" customWidth="1"/>
    <col min="1547" max="1547" width="16.5714285714286" style="114" customWidth="1"/>
    <col min="1548" max="1548" width="15.5714285714286" style="114" customWidth="1"/>
    <col min="1549" max="1549" width="17" style="114" customWidth="1"/>
    <col min="1550" max="1550" width="16.5714285714286" style="114" customWidth="1"/>
    <col min="1551" max="1551" width="15.5714285714286" style="114" customWidth="1"/>
    <col min="1552" max="1552" width="0" style="114" hidden="1" customWidth="1"/>
    <col min="1553" max="1556" width="8" style="114" customWidth="1"/>
    <col min="1557" max="1791" width="9.28571428571429" style="114"/>
    <col min="1792" max="1792" width="9.85714285714286" style="114" customWidth="1"/>
    <col min="1793" max="1793" width="16" style="114" customWidth="1"/>
    <col min="1794" max="1794" width="17.5714285714286" style="114" customWidth="1"/>
    <col min="1795" max="1795" width="16.2857142857143" style="114" customWidth="1"/>
    <col min="1796" max="1796" width="6.28571428571429" style="114" customWidth="1"/>
    <col min="1797" max="1797" width="17.2857142857143" style="114" customWidth="1"/>
    <col min="1798" max="1798" width="15.8571428571429" style="114" customWidth="1"/>
    <col min="1799" max="1799" width="13.2857142857143" style="114" customWidth="1"/>
    <col min="1800" max="1800" width="6.28571428571429" style="114" customWidth="1"/>
    <col min="1801" max="1801" width="8.28571428571429" style="114" customWidth="1"/>
    <col min="1802" max="1802" width="17" style="114" customWidth="1"/>
    <col min="1803" max="1803" width="16.5714285714286" style="114" customWidth="1"/>
    <col min="1804" max="1804" width="15.5714285714286" style="114" customWidth="1"/>
    <col min="1805" max="1805" width="17" style="114" customWidth="1"/>
    <col min="1806" max="1806" width="16.5714285714286" style="114" customWidth="1"/>
    <col min="1807" max="1807" width="15.5714285714286" style="114" customWidth="1"/>
    <col min="1808" max="1808" width="0" style="114" hidden="1" customWidth="1"/>
    <col min="1809" max="1812" width="8" style="114" customWidth="1"/>
    <col min="1813" max="2047" width="9.28571428571429" style="114"/>
    <col min="2048" max="2048" width="9.85714285714286" style="114" customWidth="1"/>
    <col min="2049" max="2049" width="16" style="114" customWidth="1"/>
    <col min="2050" max="2050" width="17.5714285714286" style="114" customWidth="1"/>
    <col min="2051" max="2051" width="16.2857142857143" style="114" customWidth="1"/>
    <col min="2052" max="2052" width="6.28571428571429" style="114" customWidth="1"/>
    <col min="2053" max="2053" width="17.2857142857143" style="114" customWidth="1"/>
    <col min="2054" max="2054" width="15.8571428571429" style="114" customWidth="1"/>
    <col min="2055" max="2055" width="13.2857142857143" style="114" customWidth="1"/>
    <col min="2056" max="2056" width="6.28571428571429" style="114" customWidth="1"/>
    <col min="2057" max="2057" width="8.28571428571429" style="114" customWidth="1"/>
    <col min="2058" max="2058" width="17" style="114" customWidth="1"/>
    <col min="2059" max="2059" width="16.5714285714286" style="114" customWidth="1"/>
    <col min="2060" max="2060" width="15.5714285714286" style="114" customWidth="1"/>
    <col min="2061" max="2061" width="17" style="114" customWidth="1"/>
    <col min="2062" max="2062" width="16.5714285714286" style="114" customWidth="1"/>
    <col min="2063" max="2063" width="15.5714285714286" style="114" customWidth="1"/>
    <col min="2064" max="2064" width="0" style="114" hidden="1" customWidth="1"/>
    <col min="2065" max="2068" width="8" style="114" customWidth="1"/>
    <col min="2069" max="2303" width="9.28571428571429" style="114"/>
    <col min="2304" max="2304" width="9.85714285714286" style="114" customWidth="1"/>
    <col min="2305" max="2305" width="16" style="114" customWidth="1"/>
    <col min="2306" max="2306" width="17.5714285714286" style="114" customWidth="1"/>
    <col min="2307" max="2307" width="16.2857142857143" style="114" customWidth="1"/>
    <col min="2308" max="2308" width="6.28571428571429" style="114" customWidth="1"/>
    <col min="2309" max="2309" width="17.2857142857143" style="114" customWidth="1"/>
    <col min="2310" max="2310" width="15.8571428571429" style="114" customWidth="1"/>
    <col min="2311" max="2311" width="13.2857142857143" style="114" customWidth="1"/>
    <col min="2312" max="2312" width="6.28571428571429" style="114" customWidth="1"/>
    <col min="2313" max="2313" width="8.28571428571429" style="114" customWidth="1"/>
    <col min="2314" max="2314" width="17" style="114" customWidth="1"/>
    <col min="2315" max="2315" width="16.5714285714286" style="114" customWidth="1"/>
    <col min="2316" max="2316" width="15.5714285714286" style="114" customWidth="1"/>
    <col min="2317" max="2317" width="17" style="114" customWidth="1"/>
    <col min="2318" max="2318" width="16.5714285714286" style="114" customWidth="1"/>
    <col min="2319" max="2319" width="15.5714285714286" style="114" customWidth="1"/>
    <col min="2320" max="2320" width="0" style="114" hidden="1" customWidth="1"/>
    <col min="2321" max="2324" width="8" style="114" customWidth="1"/>
    <col min="2325" max="2559" width="9.28571428571429" style="114"/>
    <col min="2560" max="2560" width="9.85714285714286" style="114" customWidth="1"/>
    <col min="2561" max="2561" width="16" style="114" customWidth="1"/>
    <col min="2562" max="2562" width="17.5714285714286" style="114" customWidth="1"/>
    <col min="2563" max="2563" width="16.2857142857143" style="114" customWidth="1"/>
    <col min="2564" max="2564" width="6.28571428571429" style="114" customWidth="1"/>
    <col min="2565" max="2565" width="17.2857142857143" style="114" customWidth="1"/>
    <col min="2566" max="2566" width="15.8571428571429" style="114" customWidth="1"/>
    <col min="2567" max="2567" width="13.2857142857143" style="114" customWidth="1"/>
    <col min="2568" max="2568" width="6.28571428571429" style="114" customWidth="1"/>
    <col min="2569" max="2569" width="8.28571428571429" style="114" customWidth="1"/>
    <col min="2570" max="2570" width="17" style="114" customWidth="1"/>
    <col min="2571" max="2571" width="16.5714285714286" style="114" customWidth="1"/>
    <col min="2572" max="2572" width="15.5714285714286" style="114" customWidth="1"/>
    <col min="2573" max="2573" width="17" style="114" customWidth="1"/>
    <col min="2574" max="2574" width="16.5714285714286" style="114" customWidth="1"/>
    <col min="2575" max="2575" width="15.5714285714286" style="114" customWidth="1"/>
    <col min="2576" max="2576" width="0" style="114" hidden="1" customWidth="1"/>
    <col min="2577" max="2580" width="8" style="114" customWidth="1"/>
    <col min="2581" max="2815" width="9.28571428571429" style="114"/>
    <col min="2816" max="2816" width="9.85714285714286" style="114" customWidth="1"/>
    <col min="2817" max="2817" width="16" style="114" customWidth="1"/>
    <col min="2818" max="2818" width="17.5714285714286" style="114" customWidth="1"/>
    <col min="2819" max="2819" width="16.2857142857143" style="114" customWidth="1"/>
    <col min="2820" max="2820" width="6.28571428571429" style="114" customWidth="1"/>
    <col min="2821" max="2821" width="17.2857142857143" style="114" customWidth="1"/>
    <col min="2822" max="2822" width="15.8571428571429" style="114" customWidth="1"/>
    <col min="2823" max="2823" width="13.2857142857143" style="114" customWidth="1"/>
    <col min="2824" max="2824" width="6.28571428571429" style="114" customWidth="1"/>
    <col min="2825" max="2825" width="8.28571428571429" style="114" customWidth="1"/>
    <col min="2826" max="2826" width="17" style="114" customWidth="1"/>
    <col min="2827" max="2827" width="16.5714285714286" style="114" customWidth="1"/>
    <col min="2828" max="2828" width="15.5714285714286" style="114" customWidth="1"/>
    <col min="2829" max="2829" width="17" style="114" customWidth="1"/>
    <col min="2830" max="2830" width="16.5714285714286" style="114" customWidth="1"/>
    <col min="2831" max="2831" width="15.5714285714286" style="114" customWidth="1"/>
    <col min="2832" max="2832" width="0" style="114" hidden="1" customWidth="1"/>
    <col min="2833" max="2836" width="8" style="114" customWidth="1"/>
    <col min="2837" max="3071" width="9.28571428571429" style="114"/>
    <col min="3072" max="3072" width="9.85714285714286" style="114" customWidth="1"/>
    <col min="3073" max="3073" width="16" style="114" customWidth="1"/>
    <col min="3074" max="3074" width="17.5714285714286" style="114" customWidth="1"/>
    <col min="3075" max="3075" width="16.2857142857143" style="114" customWidth="1"/>
    <col min="3076" max="3076" width="6.28571428571429" style="114" customWidth="1"/>
    <col min="3077" max="3077" width="17.2857142857143" style="114" customWidth="1"/>
    <col min="3078" max="3078" width="15.8571428571429" style="114" customWidth="1"/>
    <col min="3079" max="3079" width="13.2857142857143" style="114" customWidth="1"/>
    <col min="3080" max="3080" width="6.28571428571429" style="114" customWidth="1"/>
    <col min="3081" max="3081" width="8.28571428571429" style="114" customWidth="1"/>
    <col min="3082" max="3082" width="17" style="114" customWidth="1"/>
    <col min="3083" max="3083" width="16.5714285714286" style="114" customWidth="1"/>
    <col min="3084" max="3084" width="15.5714285714286" style="114" customWidth="1"/>
    <col min="3085" max="3085" width="17" style="114" customWidth="1"/>
    <col min="3086" max="3086" width="16.5714285714286" style="114" customWidth="1"/>
    <col min="3087" max="3087" width="15.5714285714286" style="114" customWidth="1"/>
    <col min="3088" max="3088" width="0" style="114" hidden="1" customWidth="1"/>
    <col min="3089" max="3092" width="8" style="114" customWidth="1"/>
    <col min="3093" max="3327" width="9.28571428571429" style="114"/>
    <col min="3328" max="3328" width="9.85714285714286" style="114" customWidth="1"/>
    <col min="3329" max="3329" width="16" style="114" customWidth="1"/>
    <col min="3330" max="3330" width="17.5714285714286" style="114" customWidth="1"/>
    <col min="3331" max="3331" width="16.2857142857143" style="114" customWidth="1"/>
    <col min="3332" max="3332" width="6.28571428571429" style="114" customWidth="1"/>
    <col min="3333" max="3333" width="17.2857142857143" style="114" customWidth="1"/>
    <col min="3334" max="3334" width="15.8571428571429" style="114" customWidth="1"/>
    <col min="3335" max="3335" width="13.2857142857143" style="114" customWidth="1"/>
    <col min="3336" max="3336" width="6.28571428571429" style="114" customWidth="1"/>
    <col min="3337" max="3337" width="8.28571428571429" style="114" customWidth="1"/>
    <col min="3338" max="3338" width="17" style="114" customWidth="1"/>
    <col min="3339" max="3339" width="16.5714285714286" style="114" customWidth="1"/>
    <col min="3340" max="3340" width="15.5714285714286" style="114" customWidth="1"/>
    <col min="3341" max="3341" width="17" style="114" customWidth="1"/>
    <col min="3342" max="3342" width="16.5714285714286" style="114" customWidth="1"/>
    <col min="3343" max="3343" width="15.5714285714286" style="114" customWidth="1"/>
    <col min="3344" max="3344" width="0" style="114" hidden="1" customWidth="1"/>
    <col min="3345" max="3348" width="8" style="114" customWidth="1"/>
    <col min="3349" max="3583" width="9.28571428571429" style="114"/>
    <col min="3584" max="3584" width="9.85714285714286" style="114" customWidth="1"/>
    <col min="3585" max="3585" width="16" style="114" customWidth="1"/>
    <col min="3586" max="3586" width="17.5714285714286" style="114" customWidth="1"/>
    <col min="3587" max="3587" width="16.2857142857143" style="114" customWidth="1"/>
    <col min="3588" max="3588" width="6.28571428571429" style="114" customWidth="1"/>
    <col min="3589" max="3589" width="17.2857142857143" style="114" customWidth="1"/>
    <col min="3590" max="3590" width="15.8571428571429" style="114" customWidth="1"/>
    <col min="3591" max="3591" width="13.2857142857143" style="114" customWidth="1"/>
    <col min="3592" max="3592" width="6.28571428571429" style="114" customWidth="1"/>
    <col min="3593" max="3593" width="8.28571428571429" style="114" customWidth="1"/>
    <col min="3594" max="3594" width="17" style="114" customWidth="1"/>
    <col min="3595" max="3595" width="16.5714285714286" style="114" customWidth="1"/>
    <col min="3596" max="3596" width="15.5714285714286" style="114" customWidth="1"/>
    <col min="3597" max="3597" width="17" style="114" customWidth="1"/>
    <col min="3598" max="3598" width="16.5714285714286" style="114" customWidth="1"/>
    <col min="3599" max="3599" width="15.5714285714286" style="114" customWidth="1"/>
    <col min="3600" max="3600" width="0" style="114" hidden="1" customWidth="1"/>
    <col min="3601" max="3604" width="8" style="114" customWidth="1"/>
    <col min="3605" max="3839" width="9.28571428571429" style="114"/>
    <col min="3840" max="3840" width="9.85714285714286" style="114" customWidth="1"/>
    <col min="3841" max="3841" width="16" style="114" customWidth="1"/>
    <col min="3842" max="3842" width="17.5714285714286" style="114" customWidth="1"/>
    <col min="3843" max="3843" width="16.2857142857143" style="114" customWidth="1"/>
    <col min="3844" max="3844" width="6.28571428571429" style="114" customWidth="1"/>
    <col min="3845" max="3845" width="17.2857142857143" style="114" customWidth="1"/>
    <col min="3846" max="3846" width="15.8571428571429" style="114" customWidth="1"/>
    <col min="3847" max="3847" width="13.2857142857143" style="114" customWidth="1"/>
    <col min="3848" max="3848" width="6.28571428571429" style="114" customWidth="1"/>
    <col min="3849" max="3849" width="8.28571428571429" style="114" customWidth="1"/>
    <col min="3850" max="3850" width="17" style="114" customWidth="1"/>
    <col min="3851" max="3851" width="16.5714285714286" style="114" customWidth="1"/>
    <col min="3852" max="3852" width="15.5714285714286" style="114" customWidth="1"/>
    <col min="3853" max="3853" width="17" style="114" customWidth="1"/>
    <col min="3854" max="3854" width="16.5714285714286" style="114" customWidth="1"/>
    <col min="3855" max="3855" width="15.5714285714286" style="114" customWidth="1"/>
    <col min="3856" max="3856" width="0" style="114" hidden="1" customWidth="1"/>
    <col min="3857" max="3860" width="8" style="114" customWidth="1"/>
    <col min="3861" max="4095" width="9.28571428571429" style="114"/>
    <col min="4096" max="4096" width="9.85714285714286" style="114" customWidth="1"/>
    <col min="4097" max="4097" width="16" style="114" customWidth="1"/>
    <col min="4098" max="4098" width="17.5714285714286" style="114" customWidth="1"/>
    <col min="4099" max="4099" width="16.2857142857143" style="114" customWidth="1"/>
    <col min="4100" max="4100" width="6.28571428571429" style="114" customWidth="1"/>
    <col min="4101" max="4101" width="17.2857142857143" style="114" customWidth="1"/>
    <col min="4102" max="4102" width="15.8571428571429" style="114" customWidth="1"/>
    <col min="4103" max="4103" width="13.2857142857143" style="114" customWidth="1"/>
    <col min="4104" max="4104" width="6.28571428571429" style="114" customWidth="1"/>
    <col min="4105" max="4105" width="8.28571428571429" style="114" customWidth="1"/>
    <col min="4106" max="4106" width="17" style="114" customWidth="1"/>
    <col min="4107" max="4107" width="16.5714285714286" style="114" customWidth="1"/>
    <col min="4108" max="4108" width="15.5714285714286" style="114" customWidth="1"/>
    <col min="4109" max="4109" width="17" style="114" customWidth="1"/>
    <col min="4110" max="4110" width="16.5714285714286" style="114" customWidth="1"/>
    <col min="4111" max="4111" width="15.5714285714286" style="114" customWidth="1"/>
    <col min="4112" max="4112" width="0" style="114" hidden="1" customWidth="1"/>
    <col min="4113" max="4116" width="8" style="114" customWidth="1"/>
    <col min="4117" max="4351" width="9.28571428571429" style="114"/>
    <col min="4352" max="4352" width="9.85714285714286" style="114" customWidth="1"/>
    <col min="4353" max="4353" width="16" style="114" customWidth="1"/>
    <col min="4354" max="4354" width="17.5714285714286" style="114" customWidth="1"/>
    <col min="4355" max="4355" width="16.2857142857143" style="114" customWidth="1"/>
    <col min="4356" max="4356" width="6.28571428571429" style="114" customWidth="1"/>
    <col min="4357" max="4357" width="17.2857142857143" style="114" customWidth="1"/>
    <col min="4358" max="4358" width="15.8571428571429" style="114" customWidth="1"/>
    <col min="4359" max="4359" width="13.2857142857143" style="114" customWidth="1"/>
    <col min="4360" max="4360" width="6.28571428571429" style="114" customWidth="1"/>
    <col min="4361" max="4361" width="8.28571428571429" style="114" customWidth="1"/>
    <col min="4362" max="4362" width="17" style="114" customWidth="1"/>
    <col min="4363" max="4363" width="16.5714285714286" style="114" customWidth="1"/>
    <col min="4364" max="4364" width="15.5714285714286" style="114" customWidth="1"/>
    <col min="4365" max="4365" width="17" style="114" customWidth="1"/>
    <col min="4366" max="4366" width="16.5714285714286" style="114" customWidth="1"/>
    <col min="4367" max="4367" width="15.5714285714286" style="114" customWidth="1"/>
    <col min="4368" max="4368" width="0" style="114" hidden="1" customWidth="1"/>
    <col min="4369" max="4372" width="8" style="114" customWidth="1"/>
    <col min="4373" max="4607" width="9.28571428571429" style="114"/>
    <col min="4608" max="4608" width="9.85714285714286" style="114" customWidth="1"/>
    <col min="4609" max="4609" width="16" style="114" customWidth="1"/>
    <col min="4610" max="4610" width="17.5714285714286" style="114" customWidth="1"/>
    <col min="4611" max="4611" width="16.2857142857143" style="114" customWidth="1"/>
    <col min="4612" max="4612" width="6.28571428571429" style="114" customWidth="1"/>
    <col min="4613" max="4613" width="17.2857142857143" style="114" customWidth="1"/>
    <col min="4614" max="4614" width="15.8571428571429" style="114" customWidth="1"/>
    <col min="4615" max="4615" width="13.2857142857143" style="114" customWidth="1"/>
    <col min="4616" max="4616" width="6.28571428571429" style="114" customWidth="1"/>
    <col min="4617" max="4617" width="8.28571428571429" style="114" customWidth="1"/>
    <col min="4618" max="4618" width="17" style="114" customWidth="1"/>
    <col min="4619" max="4619" width="16.5714285714286" style="114" customWidth="1"/>
    <col min="4620" max="4620" width="15.5714285714286" style="114" customWidth="1"/>
    <col min="4621" max="4621" width="17" style="114" customWidth="1"/>
    <col min="4622" max="4622" width="16.5714285714286" style="114" customWidth="1"/>
    <col min="4623" max="4623" width="15.5714285714286" style="114" customWidth="1"/>
    <col min="4624" max="4624" width="0" style="114" hidden="1" customWidth="1"/>
    <col min="4625" max="4628" width="8" style="114" customWidth="1"/>
    <col min="4629" max="4863" width="9.28571428571429" style="114"/>
    <col min="4864" max="4864" width="9.85714285714286" style="114" customWidth="1"/>
    <col min="4865" max="4865" width="16" style="114" customWidth="1"/>
    <col min="4866" max="4866" width="17.5714285714286" style="114" customWidth="1"/>
    <col min="4867" max="4867" width="16.2857142857143" style="114" customWidth="1"/>
    <col min="4868" max="4868" width="6.28571428571429" style="114" customWidth="1"/>
    <col min="4869" max="4869" width="17.2857142857143" style="114" customWidth="1"/>
    <col min="4870" max="4870" width="15.8571428571429" style="114" customWidth="1"/>
    <col min="4871" max="4871" width="13.2857142857143" style="114" customWidth="1"/>
    <col min="4872" max="4872" width="6.28571428571429" style="114" customWidth="1"/>
    <col min="4873" max="4873" width="8.28571428571429" style="114" customWidth="1"/>
    <col min="4874" max="4874" width="17" style="114" customWidth="1"/>
    <col min="4875" max="4875" width="16.5714285714286" style="114" customWidth="1"/>
    <col min="4876" max="4876" width="15.5714285714286" style="114" customWidth="1"/>
    <col min="4877" max="4877" width="17" style="114" customWidth="1"/>
    <col min="4878" max="4878" width="16.5714285714286" style="114" customWidth="1"/>
    <col min="4879" max="4879" width="15.5714285714286" style="114" customWidth="1"/>
    <col min="4880" max="4880" width="0" style="114" hidden="1" customWidth="1"/>
    <col min="4881" max="4884" width="8" style="114" customWidth="1"/>
    <col min="4885" max="5119" width="9.28571428571429" style="114"/>
    <col min="5120" max="5120" width="9.85714285714286" style="114" customWidth="1"/>
    <col min="5121" max="5121" width="16" style="114" customWidth="1"/>
    <col min="5122" max="5122" width="17.5714285714286" style="114" customWidth="1"/>
    <col min="5123" max="5123" width="16.2857142857143" style="114" customWidth="1"/>
    <col min="5124" max="5124" width="6.28571428571429" style="114" customWidth="1"/>
    <col min="5125" max="5125" width="17.2857142857143" style="114" customWidth="1"/>
    <col min="5126" max="5126" width="15.8571428571429" style="114" customWidth="1"/>
    <col min="5127" max="5127" width="13.2857142857143" style="114" customWidth="1"/>
    <col min="5128" max="5128" width="6.28571428571429" style="114" customWidth="1"/>
    <col min="5129" max="5129" width="8.28571428571429" style="114" customWidth="1"/>
    <col min="5130" max="5130" width="17" style="114" customWidth="1"/>
    <col min="5131" max="5131" width="16.5714285714286" style="114" customWidth="1"/>
    <col min="5132" max="5132" width="15.5714285714286" style="114" customWidth="1"/>
    <col min="5133" max="5133" width="17" style="114" customWidth="1"/>
    <col min="5134" max="5134" width="16.5714285714286" style="114" customWidth="1"/>
    <col min="5135" max="5135" width="15.5714285714286" style="114" customWidth="1"/>
    <col min="5136" max="5136" width="0" style="114" hidden="1" customWidth="1"/>
    <col min="5137" max="5140" width="8" style="114" customWidth="1"/>
    <col min="5141" max="5375" width="9.28571428571429" style="114"/>
    <col min="5376" max="5376" width="9.85714285714286" style="114" customWidth="1"/>
    <col min="5377" max="5377" width="16" style="114" customWidth="1"/>
    <col min="5378" max="5378" width="17.5714285714286" style="114" customWidth="1"/>
    <col min="5379" max="5379" width="16.2857142857143" style="114" customWidth="1"/>
    <col min="5380" max="5380" width="6.28571428571429" style="114" customWidth="1"/>
    <col min="5381" max="5381" width="17.2857142857143" style="114" customWidth="1"/>
    <col min="5382" max="5382" width="15.8571428571429" style="114" customWidth="1"/>
    <col min="5383" max="5383" width="13.2857142857143" style="114" customWidth="1"/>
    <col min="5384" max="5384" width="6.28571428571429" style="114" customWidth="1"/>
    <col min="5385" max="5385" width="8.28571428571429" style="114" customWidth="1"/>
    <col min="5386" max="5386" width="17" style="114" customWidth="1"/>
    <col min="5387" max="5387" width="16.5714285714286" style="114" customWidth="1"/>
    <col min="5388" max="5388" width="15.5714285714286" style="114" customWidth="1"/>
    <col min="5389" max="5389" width="17" style="114" customWidth="1"/>
    <col min="5390" max="5390" width="16.5714285714286" style="114" customWidth="1"/>
    <col min="5391" max="5391" width="15.5714285714286" style="114" customWidth="1"/>
    <col min="5392" max="5392" width="0" style="114" hidden="1" customWidth="1"/>
    <col min="5393" max="5396" width="8" style="114" customWidth="1"/>
    <col min="5397" max="5631" width="9.28571428571429" style="114"/>
    <col min="5632" max="5632" width="9.85714285714286" style="114" customWidth="1"/>
    <col min="5633" max="5633" width="16" style="114" customWidth="1"/>
    <col min="5634" max="5634" width="17.5714285714286" style="114" customWidth="1"/>
    <col min="5635" max="5635" width="16.2857142857143" style="114" customWidth="1"/>
    <col min="5636" max="5636" width="6.28571428571429" style="114" customWidth="1"/>
    <col min="5637" max="5637" width="17.2857142857143" style="114" customWidth="1"/>
    <col min="5638" max="5638" width="15.8571428571429" style="114" customWidth="1"/>
    <col min="5639" max="5639" width="13.2857142857143" style="114" customWidth="1"/>
    <col min="5640" max="5640" width="6.28571428571429" style="114" customWidth="1"/>
    <col min="5641" max="5641" width="8.28571428571429" style="114" customWidth="1"/>
    <col min="5642" max="5642" width="17" style="114" customWidth="1"/>
    <col min="5643" max="5643" width="16.5714285714286" style="114" customWidth="1"/>
    <col min="5644" max="5644" width="15.5714285714286" style="114" customWidth="1"/>
    <col min="5645" max="5645" width="17" style="114" customWidth="1"/>
    <col min="5646" max="5646" width="16.5714285714286" style="114" customWidth="1"/>
    <col min="5647" max="5647" width="15.5714285714286" style="114" customWidth="1"/>
    <col min="5648" max="5648" width="0" style="114" hidden="1" customWidth="1"/>
    <col min="5649" max="5652" width="8" style="114" customWidth="1"/>
    <col min="5653" max="5887" width="9.28571428571429" style="114"/>
    <col min="5888" max="5888" width="9.85714285714286" style="114" customWidth="1"/>
    <col min="5889" max="5889" width="16" style="114" customWidth="1"/>
    <col min="5890" max="5890" width="17.5714285714286" style="114" customWidth="1"/>
    <col min="5891" max="5891" width="16.2857142857143" style="114" customWidth="1"/>
    <col min="5892" max="5892" width="6.28571428571429" style="114" customWidth="1"/>
    <col min="5893" max="5893" width="17.2857142857143" style="114" customWidth="1"/>
    <col min="5894" max="5894" width="15.8571428571429" style="114" customWidth="1"/>
    <col min="5895" max="5895" width="13.2857142857143" style="114" customWidth="1"/>
    <col min="5896" max="5896" width="6.28571428571429" style="114" customWidth="1"/>
    <col min="5897" max="5897" width="8.28571428571429" style="114" customWidth="1"/>
    <col min="5898" max="5898" width="17" style="114" customWidth="1"/>
    <col min="5899" max="5899" width="16.5714285714286" style="114" customWidth="1"/>
    <col min="5900" max="5900" width="15.5714285714286" style="114" customWidth="1"/>
    <col min="5901" max="5901" width="17" style="114" customWidth="1"/>
    <col min="5902" max="5902" width="16.5714285714286" style="114" customWidth="1"/>
    <col min="5903" max="5903" width="15.5714285714286" style="114" customWidth="1"/>
    <col min="5904" max="5904" width="0" style="114" hidden="1" customWidth="1"/>
    <col min="5905" max="5908" width="8" style="114" customWidth="1"/>
    <col min="5909" max="6143" width="9.28571428571429" style="114"/>
    <col min="6144" max="6144" width="9.85714285714286" style="114" customWidth="1"/>
    <col min="6145" max="6145" width="16" style="114" customWidth="1"/>
    <col min="6146" max="6146" width="17.5714285714286" style="114" customWidth="1"/>
    <col min="6147" max="6147" width="16.2857142857143" style="114" customWidth="1"/>
    <col min="6148" max="6148" width="6.28571428571429" style="114" customWidth="1"/>
    <col min="6149" max="6149" width="17.2857142857143" style="114" customWidth="1"/>
    <col min="6150" max="6150" width="15.8571428571429" style="114" customWidth="1"/>
    <col min="6151" max="6151" width="13.2857142857143" style="114" customWidth="1"/>
    <col min="6152" max="6152" width="6.28571428571429" style="114" customWidth="1"/>
    <col min="6153" max="6153" width="8.28571428571429" style="114" customWidth="1"/>
    <col min="6154" max="6154" width="17" style="114" customWidth="1"/>
    <col min="6155" max="6155" width="16.5714285714286" style="114" customWidth="1"/>
    <col min="6156" max="6156" width="15.5714285714286" style="114" customWidth="1"/>
    <col min="6157" max="6157" width="17" style="114" customWidth="1"/>
    <col min="6158" max="6158" width="16.5714285714286" style="114" customWidth="1"/>
    <col min="6159" max="6159" width="15.5714285714286" style="114" customWidth="1"/>
    <col min="6160" max="6160" width="0" style="114" hidden="1" customWidth="1"/>
    <col min="6161" max="6164" width="8" style="114" customWidth="1"/>
    <col min="6165" max="6399" width="9.28571428571429" style="114"/>
    <col min="6400" max="6400" width="9.85714285714286" style="114" customWidth="1"/>
    <col min="6401" max="6401" width="16" style="114" customWidth="1"/>
    <col min="6402" max="6402" width="17.5714285714286" style="114" customWidth="1"/>
    <col min="6403" max="6403" width="16.2857142857143" style="114" customWidth="1"/>
    <col min="6404" max="6404" width="6.28571428571429" style="114" customWidth="1"/>
    <col min="6405" max="6405" width="17.2857142857143" style="114" customWidth="1"/>
    <col min="6406" max="6406" width="15.8571428571429" style="114" customWidth="1"/>
    <col min="6407" max="6407" width="13.2857142857143" style="114" customWidth="1"/>
    <col min="6408" max="6408" width="6.28571428571429" style="114" customWidth="1"/>
    <col min="6409" max="6409" width="8.28571428571429" style="114" customWidth="1"/>
    <col min="6410" max="6410" width="17" style="114" customWidth="1"/>
    <col min="6411" max="6411" width="16.5714285714286" style="114" customWidth="1"/>
    <col min="6412" max="6412" width="15.5714285714286" style="114" customWidth="1"/>
    <col min="6413" max="6413" width="17" style="114" customWidth="1"/>
    <col min="6414" max="6414" width="16.5714285714286" style="114" customWidth="1"/>
    <col min="6415" max="6415" width="15.5714285714286" style="114" customWidth="1"/>
    <col min="6416" max="6416" width="0" style="114" hidden="1" customWidth="1"/>
    <col min="6417" max="6420" width="8" style="114" customWidth="1"/>
    <col min="6421" max="6655" width="9.28571428571429" style="114"/>
    <col min="6656" max="6656" width="9.85714285714286" style="114" customWidth="1"/>
    <col min="6657" max="6657" width="16" style="114" customWidth="1"/>
    <col min="6658" max="6658" width="17.5714285714286" style="114" customWidth="1"/>
    <col min="6659" max="6659" width="16.2857142857143" style="114" customWidth="1"/>
    <col min="6660" max="6660" width="6.28571428571429" style="114" customWidth="1"/>
    <col min="6661" max="6661" width="17.2857142857143" style="114" customWidth="1"/>
    <col min="6662" max="6662" width="15.8571428571429" style="114" customWidth="1"/>
    <col min="6663" max="6663" width="13.2857142857143" style="114" customWidth="1"/>
    <col min="6664" max="6664" width="6.28571428571429" style="114" customWidth="1"/>
    <col min="6665" max="6665" width="8.28571428571429" style="114" customWidth="1"/>
    <col min="6666" max="6666" width="17" style="114" customWidth="1"/>
    <col min="6667" max="6667" width="16.5714285714286" style="114" customWidth="1"/>
    <col min="6668" max="6668" width="15.5714285714286" style="114" customWidth="1"/>
    <col min="6669" max="6669" width="17" style="114" customWidth="1"/>
    <col min="6670" max="6670" width="16.5714285714286" style="114" customWidth="1"/>
    <col min="6671" max="6671" width="15.5714285714286" style="114" customWidth="1"/>
    <col min="6672" max="6672" width="0" style="114" hidden="1" customWidth="1"/>
    <col min="6673" max="6676" width="8" style="114" customWidth="1"/>
    <col min="6677" max="6911" width="9.28571428571429" style="114"/>
    <col min="6912" max="6912" width="9.85714285714286" style="114" customWidth="1"/>
    <col min="6913" max="6913" width="16" style="114" customWidth="1"/>
    <col min="6914" max="6914" width="17.5714285714286" style="114" customWidth="1"/>
    <col min="6915" max="6915" width="16.2857142857143" style="114" customWidth="1"/>
    <col min="6916" max="6916" width="6.28571428571429" style="114" customWidth="1"/>
    <col min="6917" max="6917" width="17.2857142857143" style="114" customWidth="1"/>
    <col min="6918" max="6918" width="15.8571428571429" style="114" customWidth="1"/>
    <col min="6919" max="6919" width="13.2857142857143" style="114" customWidth="1"/>
    <col min="6920" max="6920" width="6.28571428571429" style="114" customWidth="1"/>
    <col min="6921" max="6921" width="8.28571428571429" style="114" customWidth="1"/>
    <col min="6922" max="6922" width="17" style="114" customWidth="1"/>
    <col min="6923" max="6923" width="16.5714285714286" style="114" customWidth="1"/>
    <col min="6924" max="6924" width="15.5714285714286" style="114" customWidth="1"/>
    <col min="6925" max="6925" width="17" style="114" customWidth="1"/>
    <col min="6926" max="6926" width="16.5714285714286" style="114" customWidth="1"/>
    <col min="6927" max="6927" width="15.5714285714286" style="114" customWidth="1"/>
    <col min="6928" max="6928" width="0" style="114" hidden="1" customWidth="1"/>
    <col min="6929" max="6932" width="8" style="114" customWidth="1"/>
    <col min="6933" max="7167" width="9.28571428571429" style="114"/>
    <col min="7168" max="7168" width="9.85714285714286" style="114" customWidth="1"/>
    <col min="7169" max="7169" width="16" style="114" customWidth="1"/>
    <col min="7170" max="7170" width="17.5714285714286" style="114" customWidth="1"/>
    <col min="7171" max="7171" width="16.2857142857143" style="114" customWidth="1"/>
    <col min="7172" max="7172" width="6.28571428571429" style="114" customWidth="1"/>
    <col min="7173" max="7173" width="17.2857142857143" style="114" customWidth="1"/>
    <col min="7174" max="7174" width="15.8571428571429" style="114" customWidth="1"/>
    <col min="7175" max="7175" width="13.2857142857143" style="114" customWidth="1"/>
    <col min="7176" max="7176" width="6.28571428571429" style="114" customWidth="1"/>
    <col min="7177" max="7177" width="8.28571428571429" style="114" customWidth="1"/>
    <col min="7178" max="7178" width="17" style="114" customWidth="1"/>
    <col min="7179" max="7179" width="16.5714285714286" style="114" customWidth="1"/>
    <col min="7180" max="7180" width="15.5714285714286" style="114" customWidth="1"/>
    <col min="7181" max="7181" width="17" style="114" customWidth="1"/>
    <col min="7182" max="7182" width="16.5714285714286" style="114" customWidth="1"/>
    <col min="7183" max="7183" width="15.5714285714286" style="114" customWidth="1"/>
    <col min="7184" max="7184" width="0" style="114" hidden="1" customWidth="1"/>
    <col min="7185" max="7188" width="8" style="114" customWidth="1"/>
    <col min="7189" max="7423" width="9.28571428571429" style="114"/>
    <col min="7424" max="7424" width="9.85714285714286" style="114" customWidth="1"/>
    <col min="7425" max="7425" width="16" style="114" customWidth="1"/>
    <col min="7426" max="7426" width="17.5714285714286" style="114" customWidth="1"/>
    <col min="7427" max="7427" width="16.2857142857143" style="114" customWidth="1"/>
    <col min="7428" max="7428" width="6.28571428571429" style="114" customWidth="1"/>
    <col min="7429" max="7429" width="17.2857142857143" style="114" customWidth="1"/>
    <col min="7430" max="7430" width="15.8571428571429" style="114" customWidth="1"/>
    <col min="7431" max="7431" width="13.2857142857143" style="114" customWidth="1"/>
    <col min="7432" max="7432" width="6.28571428571429" style="114" customWidth="1"/>
    <col min="7433" max="7433" width="8.28571428571429" style="114" customWidth="1"/>
    <col min="7434" max="7434" width="17" style="114" customWidth="1"/>
    <col min="7435" max="7435" width="16.5714285714286" style="114" customWidth="1"/>
    <col min="7436" max="7436" width="15.5714285714286" style="114" customWidth="1"/>
    <col min="7437" max="7437" width="17" style="114" customWidth="1"/>
    <col min="7438" max="7438" width="16.5714285714286" style="114" customWidth="1"/>
    <col min="7439" max="7439" width="15.5714285714286" style="114" customWidth="1"/>
    <col min="7440" max="7440" width="0" style="114" hidden="1" customWidth="1"/>
    <col min="7441" max="7444" width="8" style="114" customWidth="1"/>
    <col min="7445" max="7679" width="9.28571428571429" style="114"/>
    <col min="7680" max="7680" width="9.85714285714286" style="114" customWidth="1"/>
    <col min="7681" max="7681" width="16" style="114" customWidth="1"/>
    <col min="7682" max="7682" width="17.5714285714286" style="114" customWidth="1"/>
    <col min="7683" max="7683" width="16.2857142857143" style="114" customWidth="1"/>
    <col min="7684" max="7684" width="6.28571428571429" style="114" customWidth="1"/>
    <col min="7685" max="7685" width="17.2857142857143" style="114" customWidth="1"/>
    <col min="7686" max="7686" width="15.8571428571429" style="114" customWidth="1"/>
    <col min="7687" max="7687" width="13.2857142857143" style="114" customWidth="1"/>
    <col min="7688" max="7688" width="6.28571428571429" style="114" customWidth="1"/>
    <col min="7689" max="7689" width="8.28571428571429" style="114" customWidth="1"/>
    <col min="7690" max="7690" width="17" style="114" customWidth="1"/>
    <col min="7691" max="7691" width="16.5714285714286" style="114" customWidth="1"/>
    <col min="7692" max="7692" width="15.5714285714286" style="114" customWidth="1"/>
    <col min="7693" max="7693" width="17" style="114" customWidth="1"/>
    <col min="7694" max="7694" width="16.5714285714286" style="114" customWidth="1"/>
    <col min="7695" max="7695" width="15.5714285714286" style="114" customWidth="1"/>
    <col min="7696" max="7696" width="0" style="114" hidden="1" customWidth="1"/>
    <col min="7697" max="7700" width="8" style="114" customWidth="1"/>
    <col min="7701" max="7935" width="9.28571428571429" style="114"/>
    <col min="7936" max="7936" width="9.85714285714286" style="114" customWidth="1"/>
    <col min="7937" max="7937" width="16" style="114" customWidth="1"/>
    <col min="7938" max="7938" width="17.5714285714286" style="114" customWidth="1"/>
    <col min="7939" max="7939" width="16.2857142857143" style="114" customWidth="1"/>
    <col min="7940" max="7940" width="6.28571428571429" style="114" customWidth="1"/>
    <col min="7941" max="7941" width="17.2857142857143" style="114" customWidth="1"/>
    <col min="7942" max="7942" width="15.8571428571429" style="114" customWidth="1"/>
    <col min="7943" max="7943" width="13.2857142857143" style="114" customWidth="1"/>
    <col min="7944" max="7944" width="6.28571428571429" style="114" customWidth="1"/>
    <col min="7945" max="7945" width="8.28571428571429" style="114" customWidth="1"/>
    <col min="7946" max="7946" width="17" style="114" customWidth="1"/>
    <col min="7947" max="7947" width="16.5714285714286" style="114" customWidth="1"/>
    <col min="7948" max="7948" width="15.5714285714286" style="114" customWidth="1"/>
    <col min="7949" max="7949" width="17" style="114" customWidth="1"/>
    <col min="7950" max="7950" width="16.5714285714286" style="114" customWidth="1"/>
    <col min="7951" max="7951" width="15.5714285714286" style="114" customWidth="1"/>
    <col min="7952" max="7952" width="0" style="114" hidden="1" customWidth="1"/>
    <col min="7953" max="7956" width="8" style="114" customWidth="1"/>
    <col min="7957" max="8191" width="9.28571428571429" style="114"/>
    <col min="8192" max="8192" width="9.85714285714286" style="114" customWidth="1"/>
    <col min="8193" max="8193" width="16" style="114" customWidth="1"/>
    <col min="8194" max="8194" width="17.5714285714286" style="114" customWidth="1"/>
    <col min="8195" max="8195" width="16.2857142857143" style="114" customWidth="1"/>
    <col min="8196" max="8196" width="6.28571428571429" style="114" customWidth="1"/>
    <col min="8197" max="8197" width="17.2857142857143" style="114" customWidth="1"/>
    <col min="8198" max="8198" width="15.8571428571429" style="114" customWidth="1"/>
    <col min="8199" max="8199" width="13.2857142857143" style="114" customWidth="1"/>
    <col min="8200" max="8200" width="6.28571428571429" style="114" customWidth="1"/>
    <col min="8201" max="8201" width="8.28571428571429" style="114" customWidth="1"/>
    <col min="8202" max="8202" width="17" style="114" customWidth="1"/>
    <col min="8203" max="8203" width="16.5714285714286" style="114" customWidth="1"/>
    <col min="8204" max="8204" width="15.5714285714286" style="114" customWidth="1"/>
    <col min="8205" max="8205" width="17" style="114" customWidth="1"/>
    <col min="8206" max="8206" width="16.5714285714286" style="114" customWidth="1"/>
    <col min="8207" max="8207" width="15.5714285714286" style="114" customWidth="1"/>
    <col min="8208" max="8208" width="0" style="114" hidden="1" customWidth="1"/>
    <col min="8209" max="8212" width="8" style="114" customWidth="1"/>
    <col min="8213" max="8447" width="9.28571428571429" style="114"/>
    <col min="8448" max="8448" width="9.85714285714286" style="114" customWidth="1"/>
    <col min="8449" max="8449" width="16" style="114" customWidth="1"/>
    <col min="8450" max="8450" width="17.5714285714286" style="114" customWidth="1"/>
    <col min="8451" max="8451" width="16.2857142857143" style="114" customWidth="1"/>
    <col min="8452" max="8452" width="6.28571428571429" style="114" customWidth="1"/>
    <col min="8453" max="8453" width="17.2857142857143" style="114" customWidth="1"/>
    <col min="8454" max="8454" width="15.8571428571429" style="114" customWidth="1"/>
    <col min="8455" max="8455" width="13.2857142857143" style="114" customWidth="1"/>
    <col min="8456" max="8456" width="6.28571428571429" style="114" customWidth="1"/>
    <col min="8457" max="8457" width="8.28571428571429" style="114" customWidth="1"/>
    <col min="8458" max="8458" width="17" style="114" customWidth="1"/>
    <col min="8459" max="8459" width="16.5714285714286" style="114" customWidth="1"/>
    <col min="8460" max="8460" width="15.5714285714286" style="114" customWidth="1"/>
    <col min="8461" max="8461" width="17" style="114" customWidth="1"/>
    <col min="8462" max="8462" width="16.5714285714286" style="114" customWidth="1"/>
    <col min="8463" max="8463" width="15.5714285714286" style="114" customWidth="1"/>
    <col min="8464" max="8464" width="0" style="114" hidden="1" customWidth="1"/>
    <col min="8465" max="8468" width="8" style="114" customWidth="1"/>
    <col min="8469" max="8703" width="9.28571428571429" style="114"/>
    <col min="8704" max="8704" width="9.85714285714286" style="114" customWidth="1"/>
    <col min="8705" max="8705" width="16" style="114" customWidth="1"/>
    <col min="8706" max="8706" width="17.5714285714286" style="114" customWidth="1"/>
    <col min="8707" max="8707" width="16.2857142857143" style="114" customWidth="1"/>
    <col min="8708" max="8708" width="6.28571428571429" style="114" customWidth="1"/>
    <col min="8709" max="8709" width="17.2857142857143" style="114" customWidth="1"/>
    <col min="8710" max="8710" width="15.8571428571429" style="114" customWidth="1"/>
    <col min="8711" max="8711" width="13.2857142857143" style="114" customWidth="1"/>
    <col min="8712" max="8712" width="6.28571428571429" style="114" customWidth="1"/>
    <col min="8713" max="8713" width="8.28571428571429" style="114" customWidth="1"/>
    <col min="8714" max="8714" width="17" style="114" customWidth="1"/>
    <col min="8715" max="8715" width="16.5714285714286" style="114" customWidth="1"/>
    <col min="8716" max="8716" width="15.5714285714286" style="114" customWidth="1"/>
    <col min="8717" max="8717" width="17" style="114" customWidth="1"/>
    <col min="8718" max="8718" width="16.5714285714286" style="114" customWidth="1"/>
    <col min="8719" max="8719" width="15.5714285714286" style="114" customWidth="1"/>
    <col min="8720" max="8720" width="0" style="114" hidden="1" customWidth="1"/>
    <col min="8721" max="8724" width="8" style="114" customWidth="1"/>
    <col min="8725" max="8959" width="9.28571428571429" style="114"/>
    <col min="8960" max="8960" width="9.85714285714286" style="114" customWidth="1"/>
    <col min="8961" max="8961" width="16" style="114" customWidth="1"/>
    <col min="8962" max="8962" width="17.5714285714286" style="114" customWidth="1"/>
    <col min="8963" max="8963" width="16.2857142857143" style="114" customWidth="1"/>
    <col min="8964" max="8964" width="6.28571428571429" style="114" customWidth="1"/>
    <col min="8965" max="8965" width="17.2857142857143" style="114" customWidth="1"/>
    <col min="8966" max="8966" width="15.8571428571429" style="114" customWidth="1"/>
    <col min="8967" max="8967" width="13.2857142857143" style="114" customWidth="1"/>
    <col min="8968" max="8968" width="6.28571428571429" style="114" customWidth="1"/>
    <col min="8969" max="8969" width="8.28571428571429" style="114" customWidth="1"/>
    <col min="8970" max="8970" width="17" style="114" customWidth="1"/>
    <col min="8971" max="8971" width="16.5714285714286" style="114" customWidth="1"/>
    <col min="8972" max="8972" width="15.5714285714286" style="114" customWidth="1"/>
    <col min="8973" max="8973" width="17" style="114" customWidth="1"/>
    <col min="8974" max="8974" width="16.5714285714286" style="114" customWidth="1"/>
    <col min="8975" max="8975" width="15.5714285714286" style="114" customWidth="1"/>
    <col min="8976" max="8976" width="0" style="114" hidden="1" customWidth="1"/>
    <col min="8977" max="8980" width="8" style="114" customWidth="1"/>
    <col min="8981" max="9215" width="9.28571428571429" style="114"/>
    <col min="9216" max="9216" width="9.85714285714286" style="114" customWidth="1"/>
    <col min="9217" max="9217" width="16" style="114" customWidth="1"/>
    <col min="9218" max="9218" width="17.5714285714286" style="114" customWidth="1"/>
    <col min="9219" max="9219" width="16.2857142857143" style="114" customWidth="1"/>
    <col min="9220" max="9220" width="6.28571428571429" style="114" customWidth="1"/>
    <col min="9221" max="9221" width="17.2857142857143" style="114" customWidth="1"/>
    <col min="9222" max="9222" width="15.8571428571429" style="114" customWidth="1"/>
    <col min="9223" max="9223" width="13.2857142857143" style="114" customWidth="1"/>
    <col min="9224" max="9224" width="6.28571428571429" style="114" customWidth="1"/>
    <col min="9225" max="9225" width="8.28571428571429" style="114" customWidth="1"/>
    <col min="9226" max="9226" width="17" style="114" customWidth="1"/>
    <col min="9227" max="9227" width="16.5714285714286" style="114" customWidth="1"/>
    <col min="9228" max="9228" width="15.5714285714286" style="114" customWidth="1"/>
    <col min="9229" max="9229" width="17" style="114" customWidth="1"/>
    <col min="9230" max="9230" width="16.5714285714286" style="114" customWidth="1"/>
    <col min="9231" max="9231" width="15.5714285714286" style="114" customWidth="1"/>
    <col min="9232" max="9232" width="0" style="114" hidden="1" customWidth="1"/>
    <col min="9233" max="9236" width="8" style="114" customWidth="1"/>
    <col min="9237" max="9471" width="9.28571428571429" style="114"/>
    <col min="9472" max="9472" width="9.85714285714286" style="114" customWidth="1"/>
    <col min="9473" max="9473" width="16" style="114" customWidth="1"/>
    <col min="9474" max="9474" width="17.5714285714286" style="114" customWidth="1"/>
    <col min="9475" max="9475" width="16.2857142857143" style="114" customWidth="1"/>
    <col min="9476" max="9476" width="6.28571428571429" style="114" customWidth="1"/>
    <col min="9477" max="9477" width="17.2857142857143" style="114" customWidth="1"/>
    <col min="9478" max="9478" width="15.8571428571429" style="114" customWidth="1"/>
    <col min="9479" max="9479" width="13.2857142857143" style="114" customWidth="1"/>
    <col min="9480" max="9480" width="6.28571428571429" style="114" customWidth="1"/>
    <col min="9481" max="9481" width="8.28571428571429" style="114" customWidth="1"/>
    <col min="9482" max="9482" width="17" style="114" customWidth="1"/>
    <col min="9483" max="9483" width="16.5714285714286" style="114" customWidth="1"/>
    <col min="9484" max="9484" width="15.5714285714286" style="114" customWidth="1"/>
    <col min="9485" max="9485" width="17" style="114" customWidth="1"/>
    <col min="9486" max="9486" width="16.5714285714286" style="114" customWidth="1"/>
    <col min="9487" max="9487" width="15.5714285714286" style="114" customWidth="1"/>
    <col min="9488" max="9488" width="0" style="114" hidden="1" customWidth="1"/>
    <col min="9489" max="9492" width="8" style="114" customWidth="1"/>
    <col min="9493" max="9727" width="9.28571428571429" style="114"/>
    <col min="9728" max="9728" width="9.85714285714286" style="114" customWidth="1"/>
    <col min="9729" max="9729" width="16" style="114" customWidth="1"/>
    <col min="9730" max="9730" width="17.5714285714286" style="114" customWidth="1"/>
    <col min="9731" max="9731" width="16.2857142857143" style="114" customWidth="1"/>
    <col min="9732" max="9732" width="6.28571428571429" style="114" customWidth="1"/>
    <col min="9733" max="9733" width="17.2857142857143" style="114" customWidth="1"/>
    <col min="9734" max="9734" width="15.8571428571429" style="114" customWidth="1"/>
    <col min="9735" max="9735" width="13.2857142857143" style="114" customWidth="1"/>
    <col min="9736" max="9736" width="6.28571428571429" style="114" customWidth="1"/>
    <col min="9737" max="9737" width="8.28571428571429" style="114" customWidth="1"/>
    <col min="9738" max="9738" width="17" style="114" customWidth="1"/>
    <col min="9739" max="9739" width="16.5714285714286" style="114" customWidth="1"/>
    <col min="9740" max="9740" width="15.5714285714286" style="114" customWidth="1"/>
    <col min="9741" max="9741" width="17" style="114" customWidth="1"/>
    <col min="9742" max="9742" width="16.5714285714286" style="114" customWidth="1"/>
    <col min="9743" max="9743" width="15.5714285714286" style="114" customWidth="1"/>
    <col min="9744" max="9744" width="0" style="114" hidden="1" customWidth="1"/>
    <col min="9745" max="9748" width="8" style="114" customWidth="1"/>
    <col min="9749" max="9983" width="9.28571428571429" style="114"/>
    <col min="9984" max="9984" width="9.85714285714286" style="114" customWidth="1"/>
    <col min="9985" max="9985" width="16" style="114" customWidth="1"/>
    <col min="9986" max="9986" width="17.5714285714286" style="114" customWidth="1"/>
    <col min="9987" max="9987" width="16.2857142857143" style="114" customWidth="1"/>
    <col min="9988" max="9988" width="6.28571428571429" style="114" customWidth="1"/>
    <col min="9989" max="9989" width="17.2857142857143" style="114" customWidth="1"/>
    <col min="9990" max="9990" width="15.8571428571429" style="114" customWidth="1"/>
    <col min="9991" max="9991" width="13.2857142857143" style="114" customWidth="1"/>
    <col min="9992" max="9992" width="6.28571428571429" style="114" customWidth="1"/>
    <col min="9993" max="9993" width="8.28571428571429" style="114" customWidth="1"/>
    <col min="9994" max="9994" width="17" style="114" customWidth="1"/>
    <col min="9995" max="9995" width="16.5714285714286" style="114" customWidth="1"/>
    <col min="9996" max="9996" width="15.5714285714286" style="114" customWidth="1"/>
    <col min="9997" max="9997" width="17" style="114" customWidth="1"/>
    <col min="9998" max="9998" width="16.5714285714286" style="114" customWidth="1"/>
    <col min="9999" max="9999" width="15.5714285714286" style="114" customWidth="1"/>
    <col min="10000" max="10000" width="0" style="114" hidden="1" customWidth="1"/>
    <col min="10001" max="10004" width="8" style="114" customWidth="1"/>
    <col min="10005" max="10239" width="9.28571428571429" style="114"/>
    <col min="10240" max="10240" width="9.85714285714286" style="114" customWidth="1"/>
    <col min="10241" max="10241" width="16" style="114" customWidth="1"/>
    <col min="10242" max="10242" width="17.5714285714286" style="114" customWidth="1"/>
    <col min="10243" max="10243" width="16.2857142857143" style="114" customWidth="1"/>
    <col min="10244" max="10244" width="6.28571428571429" style="114" customWidth="1"/>
    <col min="10245" max="10245" width="17.2857142857143" style="114" customWidth="1"/>
    <col min="10246" max="10246" width="15.8571428571429" style="114" customWidth="1"/>
    <col min="10247" max="10247" width="13.2857142857143" style="114" customWidth="1"/>
    <col min="10248" max="10248" width="6.28571428571429" style="114" customWidth="1"/>
    <col min="10249" max="10249" width="8.28571428571429" style="114" customWidth="1"/>
    <col min="10250" max="10250" width="17" style="114" customWidth="1"/>
    <col min="10251" max="10251" width="16.5714285714286" style="114" customWidth="1"/>
    <col min="10252" max="10252" width="15.5714285714286" style="114" customWidth="1"/>
    <col min="10253" max="10253" width="17" style="114" customWidth="1"/>
    <col min="10254" max="10254" width="16.5714285714286" style="114" customWidth="1"/>
    <col min="10255" max="10255" width="15.5714285714286" style="114" customWidth="1"/>
    <col min="10256" max="10256" width="0" style="114" hidden="1" customWidth="1"/>
    <col min="10257" max="10260" width="8" style="114" customWidth="1"/>
    <col min="10261" max="10495" width="9.28571428571429" style="114"/>
    <col min="10496" max="10496" width="9.85714285714286" style="114" customWidth="1"/>
    <col min="10497" max="10497" width="16" style="114" customWidth="1"/>
    <col min="10498" max="10498" width="17.5714285714286" style="114" customWidth="1"/>
    <col min="10499" max="10499" width="16.2857142857143" style="114" customWidth="1"/>
    <col min="10500" max="10500" width="6.28571428571429" style="114" customWidth="1"/>
    <col min="10501" max="10501" width="17.2857142857143" style="114" customWidth="1"/>
    <col min="10502" max="10502" width="15.8571428571429" style="114" customWidth="1"/>
    <col min="10503" max="10503" width="13.2857142857143" style="114" customWidth="1"/>
    <col min="10504" max="10504" width="6.28571428571429" style="114" customWidth="1"/>
    <col min="10505" max="10505" width="8.28571428571429" style="114" customWidth="1"/>
    <col min="10506" max="10506" width="17" style="114" customWidth="1"/>
    <col min="10507" max="10507" width="16.5714285714286" style="114" customWidth="1"/>
    <col min="10508" max="10508" width="15.5714285714286" style="114" customWidth="1"/>
    <col min="10509" max="10509" width="17" style="114" customWidth="1"/>
    <col min="10510" max="10510" width="16.5714285714286" style="114" customWidth="1"/>
    <col min="10511" max="10511" width="15.5714285714286" style="114" customWidth="1"/>
    <col min="10512" max="10512" width="0" style="114" hidden="1" customWidth="1"/>
    <col min="10513" max="10516" width="8" style="114" customWidth="1"/>
    <col min="10517" max="10751" width="9.28571428571429" style="114"/>
    <col min="10752" max="10752" width="9.85714285714286" style="114" customWidth="1"/>
    <col min="10753" max="10753" width="16" style="114" customWidth="1"/>
    <col min="10754" max="10754" width="17.5714285714286" style="114" customWidth="1"/>
    <col min="10755" max="10755" width="16.2857142857143" style="114" customWidth="1"/>
    <col min="10756" max="10756" width="6.28571428571429" style="114" customWidth="1"/>
    <col min="10757" max="10757" width="17.2857142857143" style="114" customWidth="1"/>
    <col min="10758" max="10758" width="15.8571428571429" style="114" customWidth="1"/>
    <col min="10759" max="10759" width="13.2857142857143" style="114" customWidth="1"/>
    <col min="10760" max="10760" width="6.28571428571429" style="114" customWidth="1"/>
    <col min="10761" max="10761" width="8.28571428571429" style="114" customWidth="1"/>
    <col min="10762" max="10762" width="17" style="114" customWidth="1"/>
    <col min="10763" max="10763" width="16.5714285714286" style="114" customWidth="1"/>
    <col min="10764" max="10764" width="15.5714285714286" style="114" customWidth="1"/>
    <col min="10765" max="10765" width="17" style="114" customWidth="1"/>
    <col min="10766" max="10766" width="16.5714285714286" style="114" customWidth="1"/>
    <col min="10767" max="10767" width="15.5714285714286" style="114" customWidth="1"/>
    <col min="10768" max="10768" width="0" style="114" hidden="1" customWidth="1"/>
    <col min="10769" max="10772" width="8" style="114" customWidth="1"/>
    <col min="10773" max="11007" width="9.28571428571429" style="114"/>
    <col min="11008" max="11008" width="9.85714285714286" style="114" customWidth="1"/>
    <col min="11009" max="11009" width="16" style="114" customWidth="1"/>
    <col min="11010" max="11010" width="17.5714285714286" style="114" customWidth="1"/>
    <col min="11011" max="11011" width="16.2857142857143" style="114" customWidth="1"/>
    <col min="11012" max="11012" width="6.28571428571429" style="114" customWidth="1"/>
    <col min="11013" max="11013" width="17.2857142857143" style="114" customWidth="1"/>
    <col min="11014" max="11014" width="15.8571428571429" style="114" customWidth="1"/>
    <col min="11015" max="11015" width="13.2857142857143" style="114" customWidth="1"/>
    <col min="11016" max="11016" width="6.28571428571429" style="114" customWidth="1"/>
    <col min="11017" max="11017" width="8.28571428571429" style="114" customWidth="1"/>
    <col min="11018" max="11018" width="17" style="114" customWidth="1"/>
    <col min="11019" max="11019" width="16.5714285714286" style="114" customWidth="1"/>
    <col min="11020" max="11020" width="15.5714285714286" style="114" customWidth="1"/>
    <col min="11021" max="11021" width="17" style="114" customWidth="1"/>
    <col min="11022" max="11022" width="16.5714285714286" style="114" customWidth="1"/>
    <col min="11023" max="11023" width="15.5714285714286" style="114" customWidth="1"/>
    <col min="11024" max="11024" width="0" style="114" hidden="1" customWidth="1"/>
    <col min="11025" max="11028" width="8" style="114" customWidth="1"/>
    <col min="11029" max="11263" width="9.28571428571429" style="114"/>
    <col min="11264" max="11264" width="9.85714285714286" style="114" customWidth="1"/>
    <col min="11265" max="11265" width="16" style="114" customWidth="1"/>
    <col min="11266" max="11266" width="17.5714285714286" style="114" customWidth="1"/>
    <col min="11267" max="11267" width="16.2857142857143" style="114" customWidth="1"/>
    <col min="11268" max="11268" width="6.28571428571429" style="114" customWidth="1"/>
    <col min="11269" max="11269" width="17.2857142857143" style="114" customWidth="1"/>
    <col min="11270" max="11270" width="15.8571428571429" style="114" customWidth="1"/>
    <col min="11271" max="11271" width="13.2857142857143" style="114" customWidth="1"/>
    <col min="11272" max="11272" width="6.28571428571429" style="114" customWidth="1"/>
    <col min="11273" max="11273" width="8.28571428571429" style="114" customWidth="1"/>
    <col min="11274" max="11274" width="17" style="114" customWidth="1"/>
    <col min="11275" max="11275" width="16.5714285714286" style="114" customWidth="1"/>
    <col min="11276" max="11276" width="15.5714285714286" style="114" customWidth="1"/>
    <col min="11277" max="11277" width="17" style="114" customWidth="1"/>
    <col min="11278" max="11278" width="16.5714285714286" style="114" customWidth="1"/>
    <col min="11279" max="11279" width="15.5714285714286" style="114" customWidth="1"/>
    <col min="11280" max="11280" width="0" style="114" hidden="1" customWidth="1"/>
    <col min="11281" max="11284" width="8" style="114" customWidth="1"/>
    <col min="11285" max="11519" width="9.28571428571429" style="114"/>
    <col min="11520" max="11520" width="9.85714285714286" style="114" customWidth="1"/>
    <col min="11521" max="11521" width="16" style="114" customWidth="1"/>
    <col min="11522" max="11522" width="17.5714285714286" style="114" customWidth="1"/>
    <col min="11523" max="11523" width="16.2857142857143" style="114" customWidth="1"/>
    <col min="11524" max="11524" width="6.28571428571429" style="114" customWidth="1"/>
    <col min="11525" max="11525" width="17.2857142857143" style="114" customWidth="1"/>
    <col min="11526" max="11526" width="15.8571428571429" style="114" customWidth="1"/>
    <col min="11527" max="11527" width="13.2857142857143" style="114" customWidth="1"/>
    <col min="11528" max="11528" width="6.28571428571429" style="114" customWidth="1"/>
    <col min="11529" max="11529" width="8.28571428571429" style="114" customWidth="1"/>
    <col min="11530" max="11530" width="17" style="114" customWidth="1"/>
    <col min="11531" max="11531" width="16.5714285714286" style="114" customWidth="1"/>
    <col min="11532" max="11532" width="15.5714285714286" style="114" customWidth="1"/>
    <col min="11533" max="11533" width="17" style="114" customWidth="1"/>
    <col min="11534" max="11534" width="16.5714285714286" style="114" customWidth="1"/>
    <col min="11535" max="11535" width="15.5714285714286" style="114" customWidth="1"/>
    <col min="11536" max="11536" width="0" style="114" hidden="1" customWidth="1"/>
    <col min="11537" max="11540" width="8" style="114" customWidth="1"/>
    <col min="11541" max="11775" width="9.28571428571429" style="114"/>
    <col min="11776" max="11776" width="9.85714285714286" style="114" customWidth="1"/>
    <col min="11777" max="11777" width="16" style="114" customWidth="1"/>
    <col min="11778" max="11778" width="17.5714285714286" style="114" customWidth="1"/>
    <col min="11779" max="11779" width="16.2857142857143" style="114" customWidth="1"/>
    <col min="11780" max="11780" width="6.28571428571429" style="114" customWidth="1"/>
    <col min="11781" max="11781" width="17.2857142857143" style="114" customWidth="1"/>
    <col min="11782" max="11782" width="15.8571428571429" style="114" customWidth="1"/>
    <col min="11783" max="11783" width="13.2857142857143" style="114" customWidth="1"/>
    <col min="11784" max="11784" width="6.28571428571429" style="114" customWidth="1"/>
    <col min="11785" max="11785" width="8.28571428571429" style="114" customWidth="1"/>
    <col min="11786" max="11786" width="17" style="114" customWidth="1"/>
    <col min="11787" max="11787" width="16.5714285714286" style="114" customWidth="1"/>
    <col min="11788" max="11788" width="15.5714285714286" style="114" customWidth="1"/>
    <col min="11789" max="11789" width="17" style="114" customWidth="1"/>
    <col min="11790" max="11790" width="16.5714285714286" style="114" customWidth="1"/>
    <col min="11791" max="11791" width="15.5714285714286" style="114" customWidth="1"/>
    <col min="11792" max="11792" width="0" style="114" hidden="1" customWidth="1"/>
    <col min="11793" max="11796" width="8" style="114" customWidth="1"/>
    <col min="11797" max="12031" width="9.28571428571429" style="114"/>
    <col min="12032" max="12032" width="9.85714285714286" style="114" customWidth="1"/>
    <col min="12033" max="12033" width="16" style="114" customWidth="1"/>
    <col min="12034" max="12034" width="17.5714285714286" style="114" customWidth="1"/>
    <col min="12035" max="12035" width="16.2857142857143" style="114" customWidth="1"/>
    <col min="12036" max="12036" width="6.28571428571429" style="114" customWidth="1"/>
    <col min="12037" max="12037" width="17.2857142857143" style="114" customWidth="1"/>
    <col min="12038" max="12038" width="15.8571428571429" style="114" customWidth="1"/>
    <col min="12039" max="12039" width="13.2857142857143" style="114" customWidth="1"/>
    <col min="12040" max="12040" width="6.28571428571429" style="114" customWidth="1"/>
    <col min="12041" max="12041" width="8.28571428571429" style="114" customWidth="1"/>
    <col min="12042" max="12042" width="17" style="114" customWidth="1"/>
    <col min="12043" max="12043" width="16.5714285714286" style="114" customWidth="1"/>
    <col min="12044" max="12044" width="15.5714285714286" style="114" customWidth="1"/>
    <col min="12045" max="12045" width="17" style="114" customWidth="1"/>
    <col min="12046" max="12046" width="16.5714285714286" style="114" customWidth="1"/>
    <col min="12047" max="12047" width="15.5714285714286" style="114" customWidth="1"/>
    <col min="12048" max="12048" width="0" style="114" hidden="1" customWidth="1"/>
    <col min="12049" max="12052" width="8" style="114" customWidth="1"/>
    <col min="12053" max="12287" width="9.28571428571429" style="114"/>
    <col min="12288" max="12288" width="9.85714285714286" style="114" customWidth="1"/>
    <col min="12289" max="12289" width="16" style="114" customWidth="1"/>
    <col min="12290" max="12290" width="17.5714285714286" style="114" customWidth="1"/>
    <col min="12291" max="12291" width="16.2857142857143" style="114" customWidth="1"/>
    <col min="12292" max="12292" width="6.28571428571429" style="114" customWidth="1"/>
    <col min="12293" max="12293" width="17.2857142857143" style="114" customWidth="1"/>
    <col min="12294" max="12294" width="15.8571428571429" style="114" customWidth="1"/>
    <col min="12295" max="12295" width="13.2857142857143" style="114" customWidth="1"/>
    <col min="12296" max="12296" width="6.28571428571429" style="114" customWidth="1"/>
    <col min="12297" max="12297" width="8.28571428571429" style="114" customWidth="1"/>
    <col min="12298" max="12298" width="17" style="114" customWidth="1"/>
    <col min="12299" max="12299" width="16.5714285714286" style="114" customWidth="1"/>
    <col min="12300" max="12300" width="15.5714285714286" style="114" customWidth="1"/>
    <col min="12301" max="12301" width="17" style="114" customWidth="1"/>
    <col min="12302" max="12302" width="16.5714285714286" style="114" customWidth="1"/>
    <col min="12303" max="12303" width="15.5714285714286" style="114" customWidth="1"/>
    <col min="12304" max="12304" width="0" style="114" hidden="1" customWidth="1"/>
    <col min="12305" max="12308" width="8" style="114" customWidth="1"/>
    <col min="12309" max="12543" width="9.28571428571429" style="114"/>
    <col min="12544" max="12544" width="9.85714285714286" style="114" customWidth="1"/>
    <col min="12545" max="12545" width="16" style="114" customWidth="1"/>
    <col min="12546" max="12546" width="17.5714285714286" style="114" customWidth="1"/>
    <col min="12547" max="12547" width="16.2857142857143" style="114" customWidth="1"/>
    <col min="12548" max="12548" width="6.28571428571429" style="114" customWidth="1"/>
    <col min="12549" max="12549" width="17.2857142857143" style="114" customWidth="1"/>
    <col min="12550" max="12550" width="15.8571428571429" style="114" customWidth="1"/>
    <col min="12551" max="12551" width="13.2857142857143" style="114" customWidth="1"/>
    <col min="12552" max="12552" width="6.28571428571429" style="114" customWidth="1"/>
    <col min="12553" max="12553" width="8.28571428571429" style="114" customWidth="1"/>
    <col min="12554" max="12554" width="17" style="114" customWidth="1"/>
    <col min="12555" max="12555" width="16.5714285714286" style="114" customWidth="1"/>
    <col min="12556" max="12556" width="15.5714285714286" style="114" customWidth="1"/>
    <col min="12557" max="12557" width="17" style="114" customWidth="1"/>
    <col min="12558" max="12558" width="16.5714285714286" style="114" customWidth="1"/>
    <col min="12559" max="12559" width="15.5714285714286" style="114" customWidth="1"/>
    <col min="12560" max="12560" width="0" style="114" hidden="1" customWidth="1"/>
    <col min="12561" max="12564" width="8" style="114" customWidth="1"/>
    <col min="12565" max="12799" width="9.28571428571429" style="114"/>
    <col min="12800" max="12800" width="9.85714285714286" style="114" customWidth="1"/>
    <col min="12801" max="12801" width="16" style="114" customWidth="1"/>
    <col min="12802" max="12802" width="17.5714285714286" style="114" customWidth="1"/>
    <col min="12803" max="12803" width="16.2857142857143" style="114" customWidth="1"/>
    <col min="12804" max="12804" width="6.28571428571429" style="114" customWidth="1"/>
    <col min="12805" max="12805" width="17.2857142857143" style="114" customWidth="1"/>
    <col min="12806" max="12806" width="15.8571428571429" style="114" customWidth="1"/>
    <col min="12807" max="12807" width="13.2857142857143" style="114" customWidth="1"/>
    <col min="12808" max="12808" width="6.28571428571429" style="114" customWidth="1"/>
    <col min="12809" max="12809" width="8.28571428571429" style="114" customWidth="1"/>
    <col min="12810" max="12810" width="17" style="114" customWidth="1"/>
    <col min="12811" max="12811" width="16.5714285714286" style="114" customWidth="1"/>
    <col min="12812" max="12812" width="15.5714285714286" style="114" customWidth="1"/>
    <col min="12813" max="12813" width="17" style="114" customWidth="1"/>
    <col min="12814" max="12814" width="16.5714285714286" style="114" customWidth="1"/>
    <col min="12815" max="12815" width="15.5714285714286" style="114" customWidth="1"/>
    <col min="12816" max="12816" width="0" style="114" hidden="1" customWidth="1"/>
    <col min="12817" max="12820" width="8" style="114" customWidth="1"/>
    <col min="12821" max="13055" width="9.28571428571429" style="114"/>
    <col min="13056" max="13056" width="9.85714285714286" style="114" customWidth="1"/>
    <col min="13057" max="13057" width="16" style="114" customWidth="1"/>
    <col min="13058" max="13058" width="17.5714285714286" style="114" customWidth="1"/>
    <col min="13059" max="13059" width="16.2857142857143" style="114" customWidth="1"/>
    <col min="13060" max="13060" width="6.28571428571429" style="114" customWidth="1"/>
    <col min="13061" max="13061" width="17.2857142857143" style="114" customWidth="1"/>
    <col min="13062" max="13062" width="15.8571428571429" style="114" customWidth="1"/>
    <col min="13063" max="13063" width="13.2857142857143" style="114" customWidth="1"/>
    <col min="13064" max="13064" width="6.28571428571429" style="114" customWidth="1"/>
    <col min="13065" max="13065" width="8.28571428571429" style="114" customWidth="1"/>
    <col min="13066" max="13066" width="17" style="114" customWidth="1"/>
    <col min="13067" max="13067" width="16.5714285714286" style="114" customWidth="1"/>
    <col min="13068" max="13068" width="15.5714285714286" style="114" customWidth="1"/>
    <col min="13069" max="13069" width="17" style="114" customWidth="1"/>
    <col min="13070" max="13070" width="16.5714285714286" style="114" customWidth="1"/>
    <col min="13071" max="13071" width="15.5714285714286" style="114" customWidth="1"/>
    <col min="13072" max="13072" width="0" style="114" hidden="1" customWidth="1"/>
    <col min="13073" max="13076" width="8" style="114" customWidth="1"/>
    <col min="13077" max="13311" width="9.28571428571429" style="114"/>
    <col min="13312" max="13312" width="9.85714285714286" style="114" customWidth="1"/>
    <col min="13313" max="13313" width="16" style="114" customWidth="1"/>
    <col min="13314" max="13314" width="17.5714285714286" style="114" customWidth="1"/>
    <col min="13315" max="13315" width="16.2857142857143" style="114" customWidth="1"/>
    <col min="13316" max="13316" width="6.28571428571429" style="114" customWidth="1"/>
    <col min="13317" max="13317" width="17.2857142857143" style="114" customWidth="1"/>
    <col min="13318" max="13318" width="15.8571428571429" style="114" customWidth="1"/>
    <col min="13319" max="13319" width="13.2857142857143" style="114" customWidth="1"/>
    <col min="13320" max="13320" width="6.28571428571429" style="114" customWidth="1"/>
    <col min="13321" max="13321" width="8.28571428571429" style="114" customWidth="1"/>
    <col min="13322" max="13322" width="17" style="114" customWidth="1"/>
    <col min="13323" max="13323" width="16.5714285714286" style="114" customWidth="1"/>
    <col min="13324" max="13324" width="15.5714285714286" style="114" customWidth="1"/>
    <col min="13325" max="13325" width="17" style="114" customWidth="1"/>
    <col min="13326" max="13326" width="16.5714285714286" style="114" customWidth="1"/>
    <col min="13327" max="13327" width="15.5714285714286" style="114" customWidth="1"/>
    <col min="13328" max="13328" width="0" style="114" hidden="1" customWidth="1"/>
    <col min="13329" max="13332" width="8" style="114" customWidth="1"/>
    <col min="13333" max="13567" width="9.28571428571429" style="114"/>
    <col min="13568" max="13568" width="9.85714285714286" style="114" customWidth="1"/>
    <col min="13569" max="13569" width="16" style="114" customWidth="1"/>
    <col min="13570" max="13570" width="17.5714285714286" style="114" customWidth="1"/>
    <col min="13571" max="13571" width="16.2857142857143" style="114" customWidth="1"/>
    <col min="13572" max="13572" width="6.28571428571429" style="114" customWidth="1"/>
    <col min="13573" max="13573" width="17.2857142857143" style="114" customWidth="1"/>
    <col min="13574" max="13574" width="15.8571428571429" style="114" customWidth="1"/>
    <col min="13575" max="13575" width="13.2857142857143" style="114" customWidth="1"/>
    <col min="13576" max="13576" width="6.28571428571429" style="114" customWidth="1"/>
    <col min="13577" max="13577" width="8.28571428571429" style="114" customWidth="1"/>
    <col min="13578" max="13578" width="17" style="114" customWidth="1"/>
    <col min="13579" max="13579" width="16.5714285714286" style="114" customWidth="1"/>
    <col min="13580" max="13580" width="15.5714285714286" style="114" customWidth="1"/>
    <col min="13581" max="13581" width="17" style="114" customWidth="1"/>
    <col min="13582" max="13582" width="16.5714285714286" style="114" customWidth="1"/>
    <col min="13583" max="13583" width="15.5714285714286" style="114" customWidth="1"/>
    <col min="13584" max="13584" width="0" style="114" hidden="1" customWidth="1"/>
    <col min="13585" max="13588" width="8" style="114" customWidth="1"/>
    <col min="13589" max="13823" width="9.28571428571429" style="114"/>
    <col min="13824" max="13824" width="9.85714285714286" style="114" customWidth="1"/>
    <col min="13825" max="13825" width="16" style="114" customWidth="1"/>
    <col min="13826" max="13826" width="17.5714285714286" style="114" customWidth="1"/>
    <col min="13827" max="13827" width="16.2857142857143" style="114" customWidth="1"/>
    <col min="13828" max="13828" width="6.28571428571429" style="114" customWidth="1"/>
    <col min="13829" max="13829" width="17.2857142857143" style="114" customWidth="1"/>
    <col min="13830" max="13830" width="15.8571428571429" style="114" customWidth="1"/>
    <col min="13831" max="13831" width="13.2857142857143" style="114" customWidth="1"/>
    <col min="13832" max="13832" width="6.28571428571429" style="114" customWidth="1"/>
    <col min="13833" max="13833" width="8.28571428571429" style="114" customWidth="1"/>
    <col min="13834" max="13834" width="17" style="114" customWidth="1"/>
    <col min="13835" max="13835" width="16.5714285714286" style="114" customWidth="1"/>
    <col min="13836" max="13836" width="15.5714285714286" style="114" customWidth="1"/>
    <col min="13837" max="13837" width="17" style="114" customWidth="1"/>
    <col min="13838" max="13838" width="16.5714285714286" style="114" customWidth="1"/>
    <col min="13839" max="13839" width="15.5714285714286" style="114" customWidth="1"/>
    <col min="13840" max="13840" width="0" style="114" hidden="1" customWidth="1"/>
    <col min="13841" max="13844" width="8" style="114" customWidth="1"/>
    <col min="13845" max="14079" width="9.28571428571429" style="114"/>
    <col min="14080" max="14080" width="9.85714285714286" style="114" customWidth="1"/>
    <col min="14081" max="14081" width="16" style="114" customWidth="1"/>
    <col min="14082" max="14082" width="17.5714285714286" style="114" customWidth="1"/>
    <col min="14083" max="14083" width="16.2857142857143" style="114" customWidth="1"/>
    <col min="14084" max="14084" width="6.28571428571429" style="114" customWidth="1"/>
    <col min="14085" max="14085" width="17.2857142857143" style="114" customWidth="1"/>
    <col min="14086" max="14086" width="15.8571428571429" style="114" customWidth="1"/>
    <col min="14087" max="14087" width="13.2857142857143" style="114" customWidth="1"/>
    <col min="14088" max="14088" width="6.28571428571429" style="114" customWidth="1"/>
    <col min="14089" max="14089" width="8.28571428571429" style="114" customWidth="1"/>
    <col min="14090" max="14090" width="17" style="114" customWidth="1"/>
    <col min="14091" max="14091" width="16.5714285714286" style="114" customWidth="1"/>
    <col min="14092" max="14092" width="15.5714285714286" style="114" customWidth="1"/>
    <col min="14093" max="14093" width="17" style="114" customWidth="1"/>
    <col min="14094" max="14094" width="16.5714285714286" style="114" customWidth="1"/>
    <col min="14095" max="14095" width="15.5714285714286" style="114" customWidth="1"/>
    <col min="14096" max="14096" width="0" style="114" hidden="1" customWidth="1"/>
    <col min="14097" max="14100" width="8" style="114" customWidth="1"/>
    <col min="14101" max="14335" width="9.28571428571429" style="114"/>
    <col min="14336" max="14336" width="9.85714285714286" style="114" customWidth="1"/>
    <col min="14337" max="14337" width="16" style="114" customWidth="1"/>
    <col min="14338" max="14338" width="17.5714285714286" style="114" customWidth="1"/>
    <col min="14339" max="14339" width="16.2857142857143" style="114" customWidth="1"/>
    <col min="14340" max="14340" width="6.28571428571429" style="114" customWidth="1"/>
    <col min="14341" max="14341" width="17.2857142857143" style="114" customWidth="1"/>
    <col min="14342" max="14342" width="15.8571428571429" style="114" customWidth="1"/>
    <col min="14343" max="14343" width="13.2857142857143" style="114" customWidth="1"/>
    <col min="14344" max="14344" width="6.28571428571429" style="114" customWidth="1"/>
    <col min="14345" max="14345" width="8.28571428571429" style="114" customWidth="1"/>
    <col min="14346" max="14346" width="17" style="114" customWidth="1"/>
    <col min="14347" max="14347" width="16.5714285714286" style="114" customWidth="1"/>
    <col min="14348" max="14348" width="15.5714285714286" style="114" customWidth="1"/>
    <col min="14349" max="14349" width="17" style="114" customWidth="1"/>
    <col min="14350" max="14350" width="16.5714285714286" style="114" customWidth="1"/>
    <col min="14351" max="14351" width="15.5714285714286" style="114" customWidth="1"/>
    <col min="14352" max="14352" width="0" style="114" hidden="1" customWidth="1"/>
    <col min="14353" max="14356" width="8" style="114" customWidth="1"/>
    <col min="14357" max="14591" width="9.28571428571429" style="114"/>
    <col min="14592" max="14592" width="9.85714285714286" style="114" customWidth="1"/>
    <col min="14593" max="14593" width="16" style="114" customWidth="1"/>
    <col min="14594" max="14594" width="17.5714285714286" style="114" customWidth="1"/>
    <col min="14595" max="14595" width="16.2857142857143" style="114" customWidth="1"/>
    <col min="14596" max="14596" width="6.28571428571429" style="114" customWidth="1"/>
    <col min="14597" max="14597" width="17.2857142857143" style="114" customWidth="1"/>
    <col min="14598" max="14598" width="15.8571428571429" style="114" customWidth="1"/>
    <col min="14599" max="14599" width="13.2857142857143" style="114" customWidth="1"/>
    <col min="14600" max="14600" width="6.28571428571429" style="114" customWidth="1"/>
    <col min="14601" max="14601" width="8.28571428571429" style="114" customWidth="1"/>
    <col min="14602" max="14602" width="17" style="114" customWidth="1"/>
    <col min="14603" max="14603" width="16.5714285714286" style="114" customWidth="1"/>
    <col min="14604" max="14604" width="15.5714285714286" style="114" customWidth="1"/>
    <col min="14605" max="14605" width="17" style="114" customWidth="1"/>
    <col min="14606" max="14606" width="16.5714285714286" style="114" customWidth="1"/>
    <col min="14607" max="14607" width="15.5714285714286" style="114" customWidth="1"/>
    <col min="14608" max="14608" width="0" style="114" hidden="1" customWidth="1"/>
    <col min="14609" max="14612" width="8" style="114" customWidth="1"/>
    <col min="14613" max="14847" width="9.28571428571429" style="114"/>
    <col min="14848" max="14848" width="9.85714285714286" style="114" customWidth="1"/>
    <col min="14849" max="14849" width="16" style="114" customWidth="1"/>
    <col min="14850" max="14850" width="17.5714285714286" style="114" customWidth="1"/>
    <col min="14851" max="14851" width="16.2857142857143" style="114" customWidth="1"/>
    <col min="14852" max="14852" width="6.28571428571429" style="114" customWidth="1"/>
    <col min="14853" max="14853" width="17.2857142857143" style="114" customWidth="1"/>
    <col min="14854" max="14854" width="15.8571428571429" style="114" customWidth="1"/>
    <col min="14855" max="14855" width="13.2857142857143" style="114" customWidth="1"/>
    <col min="14856" max="14856" width="6.28571428571429" style="114" customWidth="1"/>
    <col min="14857" max="14857" width="8.28571428571429" style="114" customWidth="1"/>
    <col min="14858" max="14858" width="17" style="114" customWidth="1"/>
    <col min="14859" max="14859" width="16.5714285714286" style="114" customWidth="1"/>
    <col min="14860" max="14860" width="15.5714285714286" style="114" customWidth="1"/>
    <col min="14861" max="14861" width="17" style="114" customWidth="1"/>
    <col min="14862" max="14862" width="16.5714285714286" style="114" customWidth="1"/>
    <col min="14863" max="14863" width="15.5714285714286" style="114" customWidth="1"/>
    <col min="14864" max="14864" width="0" style="114" hidden="1" customWidth="1"/>
    <col min="14865" max="14868" width="8" style="114" customWidth="1"/>
    <col min="14869" max="15103" width="9.28571428571429" style="114"/>
    <col min="15104" max="15104" width="9.85714285714286" style="114" customWidth="1"/>
    <col min="15105" max="15105" width="16" style="114" customWidth="1"/>
    <col min="15106" max="15106" width="17.5714285714286" style="114" customWidth="1"/>
    <col min="15107" max="15107" width="16.2857142857143" style="114" customWidth="1"/>
    <col min="15108" max="15108" width="6.28571428571429" style="114" customWidth="1"/>
    <col min="15109" max="15109" width="17.2857142857143" style="114" customWidth="1"/>
    <col min="15110" max="15110" width="15.8571428571429" style="114" customWidth="1"/>
    <col min="15111" max="15111" width="13.2857142857143" style="114" customWidth="1"/>
    <col min="15112" max="15112" width="6.28571428571429" style="114" customWidth="1"/>
    <col min="15113" max="15113" width="8.28571428571429" style="114" customWidth="1"/>
    <col min="15114" max="15114" width="17" style="114" customWidth="1"/>
    <col min="15115" max="15115" width="16.5714285714286" style="114" customWidth="1"/>
    <col min="15116" max="15116" width="15.5714285714286" style="114" customWidth="1"/>
    <col min="15117" max="15117" width="17" style="114" customWidth="1"/>
    <col min="15118" max="15118" width="16.5714285714286" style="114" customWidth="1"/>
    <col min="15119" max="15119" width="15.5714285714286" style="114" customWidth="1"/>
    <col min="15120" max="15120" width="0" style="114" hidden="1" customWidth="1"/>
    <col min="15121" max="15124" width="8" style="114" customWidth="1"/>
    <col min="15125" max="15359" width="9.28571428571429" style="114"/>
    <col min="15360" max="15360" width="9.85714285714286" style="114" customWidth="1"/>
    <col min="15361" max="15361" width="16" style="114" customWidth="1"/>
    <col min="15362" max="15362" width="17.5714285714286" style="114" customWidth="1"/>
    <col min="15363" max="15363" width="16.2857142857143" style="114" customWidth="1"/>
    <col min="15364" max="15364" width="6.28571428571429" style="114" customWidth="1"/>
    <col min="15365" max="15365" width="17.2857142857143" style="114" customWidth="1"/>
    <col min="15366" max="15366" width="15.8571428571429" style="114" customWidth="1"/>
    <col min="15367" max="15367" width="13.2857142857143" style="114" customWidth="1"/>
    <col min="15368" max="15368" width="6.28571428571429" style="114" customWidth="1"/>
    <col min="15369" max="15369" width="8.28571428571429" style="114" customWidth="1"/>
    <col min="15370" max="15370" width="17" style="114" customWidth="1"/>
    <col min="15371" max="15371" width="16.5714285714286" style="114" customWidth="1"/>
    <col min="15372" max="15372" width="15.5714285714286" style="114" customWidth="1"/>
    <col min="15373" max="15373" width="17" style="114" customWidth="1"/>
    <col min="15374" max="15374" width="16.5714285714286" style="114" customWidth="1"/>
    <col min="15375" max="15375" width="15.5714285714286" style="114" customWidth="1"/>
    <col min="15376" max="15376" width="0" style="114" hidden="1" customWidth="1"/>
    <col min="15377" max="15380" width="8" style="114" customWidth="1"/>
    <col min="15381" max="15615" width="9.28571428571429" style="114"/>
    <col min="15616" max="15616" width="9.85714285714286" style="114" customWidth="1"/>
    <col min="15617" max="15617" width="16" style="114" customWidth="1"/>
    <col min="15618" max="15618" width="17.5714285714286" style="114" customWidth="1"/>
    <col min="15619" max="15619" width="16.2857142857143" style="114" customWidth="1"/>
    <col min="15620" max="15620" width="6.28571428571429" style="114" customWidth="1"/>
    <col min="15621" max="15621" width="17.2857142857143" style="114" customWidth="1"/>
    <col min="15622" max="15622" width="15.8571428571429" style="114" customWidth="1"/>
    <col min="15623" max="15623" width="13.2857142857143" style="114" customWidth="1"/>
    <col min="15624" max="15624" width="6.28571428571429" style="114" customWidth="1"/>
    <col min="15625" max="15625" width="8.28571428571429" style="114" customWidth="1"/>
    <col min="15626" max="15626" width="17" style="114" customWidth="1"/>
    <col min="15627" max="15627" width="16.5714285714286" style="114" customWidth="1"/>
    <col min="15628" max="15628" width="15.5714285714286" style="114" customWidth="1"/>
    <col min="15629" max="15629" width="17" style="114" customWidth="1"/>
    <col min="15630" max="15630" width="16.5714285714286" style="114" customWidth="1"/>
    <col min="15631" max="15631" width="15.5714285714286" style="114" customWidth="1"/>
    <col min="15632" max="15632" width="0" style="114" hidden="1" customWidth="1"/>
    <col min="15633" max="15636" width="8" style="114" customWidth="1"/>
    <col min="15637" max="15871" width="9.28571428571429" style="114"/>
    <col min="15872" max="15872" width="9.85714285714286" style="114" customWidth="1"/>
    <col min="15873" max="15873" width="16" style="114" customWidth="1"/>
    <col min="15874" max="15874" width="17.5714285714286" style="114" customWidth="1"/>
    <col min="15875" max="15875" width="16.2857142857143" style="114" customWidth="1"/>
    <col min="15876" max="15876" width="6.28571428571429" style="114" customWidth="1"/>
    <col min="15877" max="15877" width="17.2857142857143" style="114" customWidth="1"/>
    <col min="15878" max="15878" width="15.8571428571429" style="114" customWidth="1"/>
    <col min="15879" max="15879" width="13.2857142857143" style="114" customWidth="1"/>
    <col min="15880" max="15880" width="6.28571428571429" style="114" customWidth="1"/>
    <col min="15881" max="15881" width="8.28571428571429" style="114" customWidth="1"/>
    <col min="15882" max="15882" width="17" style="114" customWidth="1"/>
    <col min="15883" max="15883" width="16.5714285714286" style="114" customWidth="1"/>
    <col min="15884" max="15884" width="15.5714285714286" style="114" customWidth="1"/>
    <col min="15885" max="15885" width="17" style="114" customWidth="1"/>
    <col min="15886" max="15886" width="16.5714285714286" style="114" customWidth="1"/>
    <col min="15887" max="15887" width="15.5714285714286" style="114" customWidth="1"/>
    <col min="15888" max="15888" width="0" style="114" hidden="1" customWidth="1"/>
    <col min="15889" max="15892" width="8" style="114" customWidth="1"/>
    <col min="15893" max="16127" width="9.28571428571429" style="114"/>
    <col min="16128" max="16128" width="9.85714285714286" style="114" customWidth="1"/>
    <col min="16129" max="16129" width="16" style="114" customWidth="1"/>
    <col min="16130" max="16130" width="17.5714285714286" style="114" customWidth="1"/>
    <col min="16131" max="16131" width="16.2857142857143" style="114" customWidth="1"/>
    <col min="16132" max="16132" width="6.28571428571429" style="114" customWidth="1"/>
    <col min="16133" max="16133" width="17.2857142857143" style="114" customWidth="1"/>
    <col min="16134" max="16134" width="15.8571428571429" style="114" customWidth="1"/>
    <col min="16135" max="16135" width="13.2857142857143" style="114" customWidth="1"/>
    <col min="16136" max="16136" width="6.28571428571429" style="114" customWidth="1"/>
    <col min="16137" max="16137" width="8.28571428571429" style="114" customWidth="1"/>
    <col min="16138" max="16138" width="17" style="114" customWidth="1"/>
    <col min="16139" max="16139" width="16.5714285714286" style="114" customWidth="1"/>
    <col min="16140" max="16140" width="15.5714285714286" style="114" customWidth="1"/>
    <col min="16141" max="16141" width="17" style="114" customWidth="1"/>
    <col min="16142" max="16142" width="16.5714285714286" style="114" customWidth="1"/>
    <col min="16143" max="16143" width="15.5714285714286" style="114" customWidth="1"/>
    <col min="16144" max="16144" width="0" style="114" hidden="1" customWidth="1"/>
    <col min="16145" max="16148" width="8" style="114" customWidth="1"/>
    <col min="16149" max="16384" width="9.28571428571429" style="114"/>
  </cols>
  <sheetData>
    <row r="1" spans="1:18" ht="16.5" customHeight="1">
      <c r="A1" s="111" t="s">
        <v>134</v>
      </c>
      <c r="B1" s="112"/>
      <c r="C1" s="112"/>
      <c r="D1" s="112"/>
      <c r="E1" s="112"/>
      <c r="F1" s="113"/>
      <c r="K1" s="115"/>
      <c r="R1" s="114"/>
    </row>
    <row r="2" spans="1:18" ht="27" customHeight="1">
      <c r="A2" s="111"/>
      <c r="B2" s="112"/>
      <c r="C2" s="112"/>
      <c r="D2" s="112"/>
      <c r="E2" s="112"/>
      <c r="F2" s="113"/>
      <c r="K2" s="115"/>
      <c r="R2" s="114"/>
    </row>
    <row r="3" spans="1:18" ht="21.75" customHeight="1">
      <c r="A3" s="547" t="s">
        <v>5</v>
      </c>
      <c r="B3" s="547"/>
      <c r="C3" s="547"/>
      <c r="D3" s="547"/>
      <c r="E3" s="547"/>
      <c r="F3" s="547"/>
      <c r="G3" s="115"/>
      <c r="H3" s="115"/>
      <c r="I3" s="115"/>
      <c r="J3" s="118" t="s">
        <v>23</v>
      </c>
      <c r="K3" s="119"/>
      <c r="L3" s="120"/>
      <c r="R3" s="114"/>
    </row>
    <row r="4" spans="1:18" ht="24" customHeight="1">
      <c r="A4" s="547" t="s">
        <v>143</v>
      </c>
      <c r="B4" s="547"/>
      <c r="C4" s="547"/>
      <c r="D4" s="547"/>
      <c r="E4" s="547"/>
      <c r="F4" s="547"/>
      <c r="G4" s="489"/>
      <c r="H4" s="489"/>
      <c r="I4" s="115"/>
      <c r="J4" s="115"/>
      <c r="L4" s="121"/>
      <c r="R4" s="114"/>
    </row>
    <row r="5" spans="1:18" ht="20.25" customHeight="1">
      <c r="A5" s="550" t="s">
        <v>155</v>
      </c>
      <c r="B5" s="550"/>
      <c r="C5" s="550"/>
      <c r="D5" s="550"/>
      <c r="E5" s="550"/>
      <c r="F5" s="550"/>
      <c r="G5" s="490"/>
      <c r="H5" s="489"/>
      <c r="I5" s="114" t="s">
        <v>86</v>
      </c>
      <c r="J5" s="123"/>
      <c r="L5" s="121"/>
      <c r="R5" s="114"/>
    </row>
    <row r="6" spans="1:20" ht="30.75" customHeight="1">
      <c r="A6" s="124"/>
      <c r="C6" s="549"/>
      <c r="D6" s="549"/>
      <c r="E6" s="125"/>
      <c r="F6" s="126"/>
      <c r="G6" s="491" t="e">
        <f>VLOOKUP(F12,#REF!,2,0)</f>
        <v>#REF!</v>
      </c>
      <c r="H6" s="492"/>
      <c r="I6" s="127">
        <v>1</v>
      </c>
      <c r="J6" s="128" t="s">
        <v>117</v>
      </c>
      <c r="Q6" s="129"/>
      <c r="R6" s="129"/>
      <c r="S6" s="129"/>
      <c r="T6" s="129"/>
    </row>
    <row r="7" spans="1:22" ht="13.9">
      <c r="A7" s="124"/>
      <c r="B7" s="130"/>
      <c r="C7" s="549"/>
      <c r="D7" s="549"/>
      <c r="E7" s="131"/>
      <c r="F7" s="125"/>
      <c r="G7" s="551"/>
      <c r="H7" s="551"/>
      <c r="I7" s="127">
        <v>2</v>
      </c>
      <c r="J7" s="127" t="s">
        <v>120</v>
      </c>
      <c r="K7" s="132"/>
      <c r="L7" s="132"/>
      <c r="M7" s="114"/>
      <c r="N7" s="117" t="s">
        <v>42</v>
      </c>
      <c r="O7" s="117" t="s">
        <v>118</v>
      </c>
      <c r="Q7" s="129"/>
      <c r="R7" s="129"/>
      <c r="S7" s="129"/>
      <c r="T7" s="129"/>
      <c r="U7" s="133"/>
      <c r="V7" s="134"/>
    </row>
    <row r="8" spans="1:20" ht="25.5" customHeight="1">
      <c r="A8" s="135"/>
      <c r="C8" s="129"/>
      <c r="D8" s="129"/>
      <c r="E8" s="136" t="s">
        <v>116</v>
      </c>
      <c r="F8" s="137" t="s">
        <v>135</v>
      </c>
      <c r="G8" s="552" t="s">
        <v>26</v>
      </c>
      <c r="H8" s="551"/>
      <c r="I8" s="127">
        <v>3</v>
      </c>
      <c r="J8" s="127" t="s">
        <v>92</v>
      </c>
      <c r="K8" s="132"/>
      <c r="L8" s="132"/>
      <c r="M8" s="138" t="s">
        <v>135</v>
      </c>
      <c r="N8" s="139">
        <f ca="1">TODAY()+30</f>
        <v>45580</v>
      </c>
      <c r="O8" s="140">
        <v>0.11</v>
      </c>
      <c r="Q8" s="141"/>
      <c r="R8" s="142"/>
      <c r="S8" s="129"/>
      <c r="T8" s="129"/>
    </row>
    <row r="9" spans="1:20" ht="36.75" customHeight="1">
      <c r="A9" s="143"/>
      <c r="B9" s="144" t="s">
        <v>103</v>
      </c>
      <c r="C9" s="145"/>
      <c r="D9" s="145"/>
      <c r="E9" s="146"/>
      <c r="F9" s="147" t="s">
        <v>91</v>
      </c>
      <c r="G9" s="552" t="s">
        <v>26</v>
      </c>
      <c r="H9" s="551"/>
      <c r="I9" s="148">
        <v>4</v>
      </c>
      <c r="J9" s="149" t="s">
        <v>153</v>
      </c>
      <c r="K9" s="132"/>
      <c r="L9" s="132"/>
      <c r="M9" s="138" t="s">
        <v>136</v>
      </c>
      <c r="N9" s="139">
        <f ca="1">TODAY()+30</f>
        <v>45580</v>
      </c>
      <c r="O9" s="140">
        <v>0.11</v>
      </c>
      <c r="Q9" s="150"/>
      <c r="R9" s="129"/>
      <c r="S9" s="129"/>
      <c r="T9" s="129"/>
    </row>
    <row r="10" spans="1:20" ht="44" customHeight="1">
      <c r="A10" s="151"/>
      <c r="B10" s="144" t="s">
        <v>104</v>
      </c>
      <c r="C10" s="146"/>
      <c r="D10" s="544" t="str">
        <f>VLOOKUP($F$10,$I$6:$K$9,2,0)</f>
        <v>TT sớm 100% bằng vốn tự có trong 15 ngày kể từ khi kí HĐMB</v>
      </c>
      <c r="E10" s="544"/>
      <c r="F10" s="152">
        <v>4</v>
      </c>
      <c r="G10" s="493"/>
      <c r="H10" s="493"/>
      <c r="I10" s="153">
        <v>0</v>
      </c>
      <c r="J10" s="154"/>
      <c r="K10" s="132"/>
      <c r="L10" s="132"/>
      <c r="M10" s="138"/>
      <c r="N10" s="139"/>
      <c r="O10" s="140"/>
      <c r="Q10" s="155"/>
      <c r="R10" s="142"/>
      <c r="S10" s="129"/>
      <c r="T10" s="129"/>
    </row>
    <row r="11" spans="1:20" ht="17.25" customHeight="1">
      <c r="A11" s="156">
        <v>1</v>
      </c>
      <c r="B11" s="157" t="s">
        <v>0</v>
      </c>
      <c r="C11" s="158"/>
      <c r="D11" s="158"/>
      <c r="E11" s="159"/>
      <c r="F11" s="160" t="str">
        <f>VLOOKUP($F$12,'[2]Báo cáo TTKQ'!$B:$C,2,0)</f>
        <v>TRỊNH ĐẮC HÙNG</v>
      </c>
      <c r="G11" s="492" t="s">
        <v>97</v>
      </c>
      <c r="H11" s="492"/>
      <c r="I11" s="162">
        <v>0.01</v>
      </c>
      <c r="J11" s="154"/>
      <c r="K11" s="132"/>
      <c r="L11" s="132"/>
      <c r="M11" s="138"/>
      <c r="N11" s="139"/>
      <c r="O11" s="140"/>
      <c r="Q11" s="163"/>
      <c r="R11" s="142"/>
      <c r="S11" s="129"/>
      <c r="T11" s="129"/>
    </row>
    <row r="12" spans="1:20" ht="17.25" customHeight="1">
      <c r="A12" s="164">
        <v>2</v>
      </c>
      <c r="B12" s="165" t="s">
        <v>27</v>
      </c>
      <c r="C12" s="166"/>
      <c r="D12" s="166"/>
      <c r="E12" s="167"/>
      <c r="F12" s="168" t="s">
        <v>161</v>
      </c>
      <c r="G12" s="492" t="s">
        <v>96</v>
      </c>
      <c r="H12" s="494"/>
      <c r="I12" s="170"/>
      <c r="J12" s="132"/>
      <c r="K12" s="132"/>
      <c r="L12" s="171"/>
      <c r="M12" s="138"/>
      <c r="N12" s="139"/>
      <c r="O12" s="140"/>
      <c r="Q12" s="172"/>
      <c r="R12" s="142"/>
      <c r="S12" s="129"/>
      <c r="T12" s="129"/>
    </row>
    <row r="13" spans="1:20" ht="17.25" customHeight="1">
      <c r="A13" s="164">
        <v>3</v>
      </c>
      <c r="B13" s="165" t="s">
        <v>28</v>
      </c>
      <c r="C13" s="166"/>
      <c r="D13" s="166"/>
      <c r="E13" s="167"/>
      <c r="F13" s="173"/>
      <c r="G13" s="492"/>
      <c r="H13" s="492"/>
      <c r="I13" s="174" t="s">
        <v>121</v>
      </c>
      <c r="J13" s="175">
        <v>22866119</v>
      </c>
      <c r="K13" s="132"/>
      <c r="L13" s="132"/>
      <c r="M13" s="138"/>
      <c r="N13" s="139"/>
      <c r="O13" s="140"/>
      <c r="Q13" s="172"/>
      <c r="R13" s="142"/>
      <c r="S13" s="129"/>
      <c r="T13" s="129"/>
    </row>
    <row r="14" spans="1:20" ht="17.25" customHeight="1">
      <c r="A14" s="176">
        <v>3.10</v>
      </c>
      <c r="B14" s="177" t="s">
        <v>37</v>
      </c>
      <c r="C14" s="178"/>
      <c r="D14" s="178"/>
      <c r="E14" s="179"/>
      <c r="F14" s="180" t="str">
        <f>VLOOKUP(F12,[2]Merge!$C:$O,11,0)</f>
        <v>67.5</v>
      </c>
      <c r="G14" s="495" t="s">
        <v>97</v>
      </c>
      <c r="H14" s="496"/>
      <c r="J14" s="132"/>
      <c r="K14" s="132"/>
      <c r="L14" s="183"/>
      <c r="M14" s="138"/>
      <c r="N14" s="139"/>
      <c r="O14" s="140"/>
      <c r="Q14" s="172"/>
      <c r="R14" s="142"/>
      <c r="S14" s="129"/>
      <c r="T14" s="129"/>
    </row>
    <row r="15" spans="1:20" ht="17.25" customHeight="1">
      <c r="A15" s="176">
        <v>3.20</v>
      </c>
      <c r="B15" s="177" t="s">
        <v>81</v>
      </c>
      <c r="C15" s="178"/>
      <c r="D15" s="178"/>
      <c r="E15" s="179"/>
      <c r="F15" s="180" t="str">
        <f>VLOOKUP($F$12,[2]Merge!$C:$O,13,0)</f>
        <v>243.2</v>
      </c>
      <c r="G15" s="495" t="s">
        <v>122</v>
      </c>
      <c r="H15" s="492"/>
      <c r="J15" s="132"/>
      <c r="K15" s="132"/>
      <c r="L15" s="184"/>
      <c r="M15" s="138"/>
      <c r="N15" s="139"/>
      <c r="O15" s="140"/>
      <c r="Q15" s="172"/>
      <c r="R15" s="142"/>
      <c r="S15" s="129"/>
      <c r="T15" s="129"/>
    </row>
    <row r="16" spans="1:20" ht="17.25" customHeight="1">
      <c r="A16" s="176">
        <v>3.30</v>
      </c>
      <c r="B16" s="177" t="s">
        <v>29</v>
      </c>
      <c r="C16" s="178"/>
      <c r="D16" s="178"/>
      <c r="E16" s="179"/>
      <c r="F16" s="488" t="str">
        <f>VLOOKUP($F$12,'[2]Báo cáo TTKQ'!$B:$K,10,0)</f>
        <v>21,586,017</v>
      </c>
      <c r="G16" s="495" t="s">
        <v>97</v>
      </c>
      <c r="H16" s="492">
        <v>5254796476</v>
      </c>
      <c r="K16" s="132"/>
      <c r="L16" s="132"/>
      <c r="M16" s="138"/>
      <c r="N16" s="139"/>
      <c r="O16" s="140"/>
      <c r="Q16" s="172"/>
      <c r="R16" s="142"/>
      <c r="S16" s="129"/>
      <c r="T16" s="129"/>
    </row>
    <row r="17" spans="1:24" ht="17.25" customHeight="1">
      <c r="A17" s="186"/>
      <c r="B17" s="165" t="s">
        <v>33</v>
      </c>
      <c r="C17" s="187"/>
      <c r="D17" s="187"/>
      <c r="E17" s="188"/>
      <c r="F17" s="189" t="e">
        <f>ROUND(F16*F15,0)</f>
        <v>#VALUE!</v>
      </c>
      <c r="G17" s="495"/>
      <c r="H17" s="497">
        <f>H16/F15</f>
        <v>21606893.404605266</v>
      </c>
      <c r="I17" s="191"/>
      <c r="J17" s="192"/>
      <c r="K17" s="193"/>
      <c r="L17" s="193"/>
      <c r="M17" s="138"/>
      <c r="N17" s="139"/>
      <c r="O17" s="140"/>
      <c r="Q17" s="172"/>
      <c r="R17" s="142"/>
      <c r="S17" s="129"/>
      <c r="T17" s="129"/>
      <c r="U17" s="129"/>
      <c r="V17" s="129"/>
      <c r="W17" s="129"/>
      <c r="X17" s="129"/>
    </row>
    <row r="18" spans="1:24" ht="17.25" customHeight="1">
      <c r="A18" s="194"/>
      <c r="B18" s="165" t="s">
        <v>34</v>
      </c>
      <c r="C18" s="195"/>
      <c r="D18" s="195"/>
      <c r="E18" s="196"/>
      <c r="F18" s="197"/>
      <c r="G18" s="495"/>
      <c r="H18" s="497"/>
      <c r="I18" s="191"/>
      <c r="J18" s="192"/>
      <c r="K18" s="198"/>
      <c r="L18" s="198"/>
      <c r="M18" s="138"/>
      <c r="N18" s="139"/>
      <c r="O18" s="140"/>
      <c r="Q18" s="199"/>
      <c r="R18" s="142"/>
      <c r="S18" s="129"/>
      <c r="T18" s="129"/>
      <c r="U18" s="129"/>
      <c r="V18" s="129"/>
      <c r="W18" s="129"/>
      <c r="X18" s="129"/>
    </row>
    <row r="19" spans="1:24" ht="17.25" customHeight="1">
      <c r="A19" s="186"/>
      <c r="B19" s="200" t="s">
        <v>105</v>
      </c>
      <c r="C19" s="195"/>
      <c r="D19" s="195"/>
      <c r="E19" s="196"/>
      <c r="F19" s="201">
        <v>0.01</v>
      </c>
      <c r="G19" s="552" t="s">
        <v>26</v>
      </c>
      <c r="H19" s="551"/>
      <c r="I19" s="202"/>
      <c r="M19" s="138"/>
      <c r="N19" s="139"/>
      <c r="O19" s="140"/>
      <c r="Q19" s="129"/>
      <c r="R19" s="142"/>
      <c r="S19" s="129"/>
      <c r="T19" s="129"/>
      <c r="U19" s="129"/>
      <c r="V19" s="129"/>
      <c r="W19" s="129"/>
      <c r="X19" s="129"/>
    </row>
    <row r="20" spans="1:24" s="202" customFormat="1" ht="19.5" customHeight="1">
      <c r="A20" s="186"/>
      <c r="B20" s="200" t="s">
        <v>106</v>
      </c>
      <c r="C20" s="195"/>
      <c r="D20" s="195"/>
      <c r="E20" s="196"/>
      <c r="F20" s="205">
        <f>+IF(F10=4,11%,0)</f>
        <v>0.11</v>
      </c>
      <c r="G20" s="552"/>
      <c r="H20" s="551"/>
      <c r="J20" s="192"/>
      <c r="K20" s="193"/>
      <c r="L20" s="193"/>
      <c r="M20" s="138"/>
      <c r="N20" s="139"/>
      <c r="O20" s="140"/>
      <c r="Q20" s="129"/>
      <c r="R20" s="203"/>
      <c r="S20" s="204"/>
      <c r="T20" s="204"/>
      <c r="U20" s="204"/>
      <c r="V20" s="204"/>
      <c r="W20" s="204"/>
      <c r="X20" s="204"/>
    </row>
    <row r="21" spans="1:24" s="202" customFormat="1" ht="17.25" customHeight="1">
      <c r="A21" s="186"/>
      <c r="B21" s="200" t="s">
        <v>107</v>
      </c>
      <c r="C21" s="195"/>
      <c r="D21" s="195"/>
      <c r="E21" s="196"/>
      <c r="F21" s="205">
        <f>+IF(OR(F10=1,F10=2),9%,0)</f>
        <v>0</v>
      </c>
      <c r="G21" s="498"/>
      <c r="H21" s="498"/>
      <c r="J21" s="192"/>
      <c r="K21" s="198"/>
      <c r="L21" s="198"/>
      <c r="M21" s="114"/>
      <c r="N21" s="117"/>
      <c r="O21" s="206"/>
      <c r="Q21" s="204"/>
      <c r="R21" s="204"/>
      <c r="S21" s="204"/>
      <c r="T21" s="204"/>
      <c r="U21" s="141"/>
      <c r="V21" s="142"/>
      <c r="W21" s="204"/>
      <c r="X21" s="204"/>
    </row>
    <row r="22" spans="1:24" s="202" customFormat="1" ht="17.25" customHeight="1">
      <c r="A22" s="186"/>
      <c r="B22" s="200" t="s">
        <v>108</v>
      </c>
      <c r="C22" s="195"/>
      <c r="D22" s="195"/>
      <c r="E22" s="196"/>
      <c r="F22" s="201">
        <v>0</v>
      </c>
      <c r="G22" s="499" t="s">
        <v>109</v>
      </c>
      <c r="H22" s="498"/>
      <c r="J22" s="192"/>
      <c r="K22" s="198"/>
      <c r="L22" s="198"/>
      <c r="M22" s="114"/>
      <c r="N22" s="117"/>
      <c r="O22" s="206"/>
      <c r="Q22" s="204"/>
      <c r="R22" s="204"/>
      <c r="S22" s="204"/>
      <c r="T22" s="204"/>
      <c r="U22" s="155"/>
      <c r="V22" s="208"/>
      <c r="W22" s="204"/>
      <c r="X22" s="204"/>
    </row>
    <row r="23" spans="1:24" s="202" customFormat="1" ht="17.25" customHeight="1">
      <c r="A23" s="176"/>
      <c r="B23" s="165" t="s">
        <v>31</v>
      </c>
      <c r="C23" s="195"/>
      <c r="D23" s="195"/>
      <c r="E23" s="196"/>
      <c r="F23" s="209" t="e">
        <f>F16*(1-F19)*(1-F20)*(1-F21)*(1-F22)</f>
        <v>#VALUE!</v>
      </c>
      <c r="G23" s="500"/>
      <c r="H23" s="492"/>
      <c r="I23" s="114"/>
      <c r="J23" s="114"/>
      <c r="K23" s="114"/>
      <c r="L23" s="114"/>
      <c r="M23" s="114"/>
      <c r="N23" s="117"/>
      <c r="O23" s="206"/>
      <c r="Q23" s="204"/>
      <c r="R23" s="204"/>
      <c r="S23" s="204"/>
      <c r="T23" s="204"/>
      <c r="U23" s="155"/>
      <c r="V23" s="211"/>
      <c r="W23" s="204"/>
      <c r="X23" s="204"/>
    </row>
    <row r="24" spans="1:24" ht="17.25" customHeight="1">
      <c r="A24" s="176"/>
      <c r="B24" s="177" t="s">
        <v>30</v>
      </c>
      <c r="C24" s="178"/>
      <c r="D24" s="178"/>
      <c r="E24" s="179"/>
      <c r="F24" s="212" t="e">
        <f>+F23+(F23-$J$13*F14/F15)*10%</f>
        <v>#VALUE!</v>
      </c>
      <c r="G24" s="501" t="e">
        <f>F24*F15=F26</f>
        <v>#VALUE!</v>
      </c>
      <c r="H24" s="496"/>
      <c r="I24" s="191"/>
      <c r="M24" s="114"/>
      <c r="N24" s="116"/>
      <c r="O24" s="117"/>
      <c r="Q24" s="129"/>
      <c r="R24" s="129"/>
      <c r="S24" s="129"/>
      <c r="T24" s="129"/>
      <c r="U24" s="129"/>
      <c r="V24" s="211"/>
      <c r="W24" s="129"/>
      <c r="X24" s="129"/>
    </row>
    <row r="25" spans="1:24" ht="17.25" customHeight="1">
      <c r="A25" s="214">
        <v>4</v>
      </c>
      <c r="B25" s="165" t="s">
        <v>36</v>
      </c>
      <c r="C25" s="166"/>
      <c r="D25" s="166"/>
      <c r="E25" s="167"/>
      <c r="F25" s="215"/>
      <c r="G25" s="502"/>
      <c r="H25" s="497"/>
      <c r="I25" s="191"/>
      <c r="M25" s="114"/>
      <c r="N25" s="116"/>
      <c r="O25" s="117"/>
      <c r="Q25" s="129"/>
      <c r="R25" s="129"/>
      <c r="S25" s="129"/>
      <c r="T25" s="129"/>
      <c r="U25" s="129"/>
      <c r="V25" s="211"/>
      <c r="W25" s="129"/>
      <c r="X25" s="129"/>
    </row>
    <row r="26" spans="1:24" ht="17.25" customHeight="1">
      <c r="A26" s="217"/>
      <c r="B26" s="218" t="s">
        <v>82</v>
      </c>
      <c r="C26" s="219"/>
      <c r="D26" s="219"/>
      <c r="E26" s="220"/>
      <c r="F26" s="215" t="e">
        <f>+F27+F28</f>
        <v>#VALUE!</v>
      </c>
      <c r="G26" s="495" t="e">
        <f>SUM(F27:F28)=F26</f>
        <v>#VALUE!</v>
      </c>
      <c r="H26" s="492"/>
      <c r="J26" s="221" t="s">
        <v>128</v>
      </c>
      <c r="M26" s="114"/>
      <c r="N26" s="114"/>
      <c r="O26" s="116"/>
      <c r="Q26" s="129"/>
      <c r="R26" s="129"/>
      <c r="S26" s="129"/>
      <c r="T26" s="129"/>
      <c r="U26" s="129"/>
      <c r="V26" s="211"/>
      <c r="W26" s="129"/>
      <c r="X26" s="129"/>
    </row>
    <row r="27" spans="1:24" ht="17.25" customHeight="1">
      <c r="A27" s="222"/>
      <c r="B27" s="223" t="s">
        <v>38</v>
      </c>
      <c r="C27" s="224"/>
      <c r="D27" s="224"/>
      <c r="E27" s="225"/>
      <c r="F27" s="226" t="e">
        <f>+F23*F15</f>
        <v>#VALUE!</v>
      </c>
      <c r="G27" s="496" t="e">
        <f>F23*F15=F27</f>
        <v>#VALUE!</v>
      </c>
      <c r="H27" s="496"/>
      <c r="J27" s="228" t="s">
        <v>129</v>
      </c>
      <c r="K27" s="228" t="s">
        <v>130</v>
      </c>
      <c r="L27" s="228" t="s">
        <v>131</v>
      </c>
      <c r="M27" s="229" t="s">
        <v>132</v>
      </c>
      <c r="N27" s="230" t="s">
        <v>133</v>
      </c>
      <c r="O27" s="231" t="s">
        <v>56</v>
      </c>
      <c r="Q27" s="129"/>
      <c r="R27" s="129"/>
      <c r="S27" s="129"/>
      <c r="T27" s="129"/>
      <c r="U27" s="129"/>
      <c r="V27" s="211"/>
      <c r="W27" s="129"/>
      <c r="X27" s="129"/>
    </row>
    <row r="28" spans="1:24" ht="17.25" customHeight="1">
      <c r="A28" s="232"/>
      <c r="B28" s="223" t="s">
        <v>4</v>
      </c>
      <c r="C28" s="224"/>
      <c r="D28" s="224"/>
      <c r="E28" s="225"/>
      <c r="F28" s="226" t="e">
        <f>(F27-J13*F14)*10%</f>
        <v>#VALUE!</v>
      </c>
      <c r="G28" s="496"/>
      <c r="H28" s="503"/>
      <c r="J28" s="234" t="s">
        <v>137</v>
      </c>
      <c r="K28" s="235"/>
      <c r="L28" s="234"/>
      <c r="M28" s="236"/>
      <c r="N28" s="237"/>
      <c r="O28" s="238">
        <f t="shared" si="0" ref="O28:O33">0.05%*N28*M28</f>
        <v>0</v>
      </c>
      <c r="Q28" s="129"/>
      <c r="R28" s="129"/>
      <c r="S28" s="129"/>
      <c r="T28" s="129"/>
      <c r="U28" s="129"/>
      <c r="V28" s="211"/>
      <c r="W28" s="129"/>
      <c r="X28" s="129"/>
    </row>
    <row r="29" spans="1:24" ht="17.25" customHeight="1" hidden="1">
      <c r="A29" s="239">
        <v>6</v>
      </c>
      <c r="B29" s="240" t="s">
        <v>69</v>
      </c>
      <c r="C29" s="219"/>
      <c r="D29" s="219"/>
      <c r="E29" s="241"/>
      <c r="F29" s="242">
        <f>F30+F31-F32</f>
        <v>0</v>
      </c>
      <c r="G29" s="504"/>
      <c r="H29" s="505"/>
      <c r="J29" s="234">
        <v>45318</v>
      </c>
      <c r="K29" s="235">
        <f>J29+1</f>
        <v>45319</v>
      </c>
      <c r="L29" s="234">
        <v>45350</v>
      </c>
      <c r="M29" s="236">
        <f>L29-K29</f>
        <v>31</v>
      </c>
      <c r="N29" s="245">
        <f>924309979-300000000</f>
        <v>624309979</v>
      </c>
      <c r="O29" s="238">
        <f t="shared" si="0"/>
        <v>9676804.6745000016</v>
      </c>
      <c r="P29" s="182"/>
      <c r="Q29" s="129"/>
      <c r="R29" s="129"/>
      <c r="S29" s="129"/>
      <c r="T29" s="129"/>
      <c r="U29" s="129"/>
      <c r="V29" s="246"/>
      <c r="W29" s="129"/>
      <c r="X29" s="129"/>
    </row>
    <row r="30" spans="1:24" ht="17.25" customHeight="1" hidden="1">
      <c r="A30" s="239"/>
      <c r="B30" s="247" t="s">
        <v>74</v>
      </c>
      <c r="C30" s="219"/>
      <c r="D30" s="219"/>
      <c r="E30" s="241"/>
      <c r="F30" s="248">
        <f>IF($F$10=2,SUM(V83:V107),0)</f>
        <v>0</v>
      </c>
      <c r="G30" s="504" t="s">
        <v>65</v>
      </c>
      <c r="H30" s="492"/>
      <c r="J30" s="234"/>
      <c r="K30" s="235">
        <f>J30+1</f>
        <v>1</v>
      </c>
      <c r="L30" s="234"/>
      <c r="M30" s="236">
        <f>L30-K30</f>
        <v>-1</v>
      </c>
      <c r="N30" s="245"/>
      <c r="O30" s="238">
        <f t="shared" si="0"/>
        <v>0</v>
      </c>
      <c r="Q30" s="129"/>
      <c r="R30" s="129"/>
      <c r="S30" s="129"/>
      <c r="T30" s="129"/>
      <c r="U30" s="129"/>
      <c r="V30" s="129"/>
      <c r="W30" s="129"/>
      <c r="X30" s="129"/>
    </row>
    <row r="31" spans="1:24" ht="17.25" customHeight="1" hidden="1">
      <c r="A31" s="239"/>
      <c r="B31" s="247" t="s">
        <v>75</v>
      </c>
      <c r="C31" s="219"/>
      <c r="D31" s="219"/>
      <c r="E31" s="241"/>
      <c r="F31" s="248">
        <f>IF($F$10=2,SUM(V108:V111),0)</f>
        <v>0</v>
      </c>
      <c r="G31" s="504" t="s">
        <v>66</v>
      </c>
      <c r="H31" s="492"/>
      <c r="J31" s="234"/>
      <c r="K31" s="235">
        <f>J31+1</f>
        <v>1</v>
      </c>
      <c r="L31" s="234"/>
      <c r="M31" s="236">
        <f>L31-K31</f>
        <v>-1</v>
      </c>
      <c r="N31" s="245"/>
      <c r="O31" s="238">
        <f t="shared" si="0"/>
        <v>0</v>
      </c>
      <c r="Q31" s="129"/>
      <c r="R31" s="129"/>
      <c r="S31" s="129"/>
      <c r="T31" s="129"/>
      <c r="U31" s="129"/>
      <c r="V31" s="129"/>
      <c r="W31" s="129"/>
      <c r="X31" s="129"/>
    </row>
    <row r="32" spans="1:21" ht="17.25" customHeight="1" hidden="1">
      <c r="A32" s="239"/>
      <c r="B32" s="247" t="s">
        <v>71</v>
      </c>
      <c r="C32" s="219"/>
      <c r="D32" s="219"/>
      <c r="E32" s="241"/>
      <c r="F32" s="248">
        <f>IF($F$9="Cá nhân",F31*5%,0)</f>
        <v>0</v>
      </c>
      <c r="G32" s="506"/>
      <c r="H32" s="492"/>
      <c r="J32" s="234"/>
      <c r="K32" s="235">
        <f>J32+1</f>
        <v>1</v>
      </c>
      <c r="L32" s="234"/>
      <c r="M32" s="236">
        <f>L32-K32</f>
        <v>-1</v>
      </c>
      <c r="N32" s="245"/>
      <c r="O32" s="238">
        <f t="shared" si="0"/>
        <v>0</v>
      </c>
      <c r="Q32" s="129"/>
      <c r="R32" s="129"/>
      <c r="S32" s="129"/>
      <c r="T32" s="129"/>
      <c r="U32" s="129"/>
    </row>
    <row r="33" spans="1:21" ht="17.25" customHeight="1" hidden="1">
      <c r="A33" s="214"/>
      <c r="B33" s="247" t="s">
        <v>76</v>
      </c>
      <c r="C33" s="219"/>
      <c r="D33" s="219"/>
      <c r="E33" s="241"/>
      <c r="F33" s="250" t="e">
        <f>+F26-F29</f>
        <v>#VALUE!</v>
      </c>
      <c r="G33" s="507"/>
      <c r="H33" s="492"/>
      <c r="J33" s="234"/>
      <c r="K33" s="235">
        <f>J33+1</f>
        <v>1</v>
      </c>
      <c r="L33" s="234"/>
      <c r="M33" s="236">
        <f>L33-K33</f>
        <v>-1</v>
      </c>
      <c r="N33" s="245"/>
      <c r="O33" s="238">
        <f t="shared" si="0"/>
        <v>0</v>
      </c>
      <c r="Q33" s="129"/>
      <c r="R33" s="129"/>
      <c r="S33" s="129"/>
      <c r="T33" s="129"/>
      <c r="U33" s="129"/>
    </row>
    <row r="34" spans="1:21" ht="17.25" customHeight="1" hidden="1">
      <c r="A34" s="214"/>
      <c r="B34" s="200" t="s">
        <v>142</v>
      </c>
      <c r="C34" s="219"/>
      <c r="D34" s="219"/>
      <c r="E34" s="241"/>
      <c r="F34" s="250" t="e">
        <f>+F33+#REF!</f>
        <v>#VALUE!</v>
      </c>
      <c r="G34" s="507"/>
      <c r="H34" s="492"/>
      <c r="J34" s="110"/>
      <c r="L34" s="252"/>
      <c r="M34" s="114"/>
      <c r="N34" s="116"/>
      <c r="O34" s="185"/>
      <c r="Q34" s="129"/>
      <c r="R34" s="129"/>
      <c r="S34" s="129"/>
      <c r="T34" s="129"/>
      <c r="U34" s="129"/>
    </row>
    <row r="35" spans="1:21" ht="17.25" customHeight="1" hidden="1">
      <c r="A35" s="239">
        <v>7</v>
      </c>
      <c r="B35" s="240" t="s">
        <v>77</v>
      </c>
      <c r="C35" s="219"/>
      <c r="D35" s="219"/>
      <c r="E35" s="241"/>
      <c r="F35" s="242" t="e">
        <f>IF($F$10=3,F26*25%,IF(F10=4,F26*25%+F28*5%,IF(F10=2,SUM(U108:U111),0)))</f>
        <v>#VALUE!</v>
      </c>
      <c r="G35" s="508"/>
      <c r="H35" s="492"/>
      <c r="J35" s="254"/>
      <c r="L35" s="252"/>
      <c r="M35" s="255"/>
      <c r="N35" s="116"/>
      <c r="O35" s="117"/>
      <c r="Q35" s="129"/>
      <c r="R35" s="129"/>
      <c r="S35" s="129"/>
      <c r="T35" s="129"/>
      <c r="U35" s="129"/>
    </row>
    <row r="36" spans="1:21" ht="17.25" customHeight="1" hidden="1">
      <c r="A36" s="239">
        <v>8</v>
      </c>
      <c r="B36" s="240" t="s">
        <v>73</v>
      </c>
      <c r="C36" s="256"/>
      <c r="D36" s="256"/>
      <c r="E36" s="257"/>
      <c r="F36" s="242" t="e">
        <f>$F$27*5%</f>
        <v>#VALUE!</v>
      </c>
      <c r="G36" s="508"/>
      <c r="H36" s="492"/>
      <c r="L36" s="254"/>
      <c r="M36" s="254"/>
      <c r="N36" s="116"/>
      <c r="O36" s="117"/>
      <c r="Q36" s="129"/>
      <c r="R36" s="129"/>
      <c r="S36" s="129"/>
      <c r="T36" s="129"/>
      <c r="U36" s="129"/>
    </row>
    <row r="37" spans="1:21" ht="17.25" customHeight="1" hidden="1">
      <c r="A37" s="258"/>
      <c r="B37" s="247" t="s">
        <v>70</v>
      </c>
      <c r="C37" s="256"/>
      <c r="D37" s="256"/>
      <c r="E37" s="257"/>
      <c r="F37" s="248" t="e">
        <f>U117</f>
        <v>#VALUE!</v>
      </c>
      <c r="G37" s="508"/>
      <c r="H37" s="492"/>
      <c r="J37" s="259"/>
      <c r="K37" s="172"/>
      <c r="L37" s="172"/>
      <c r="M37" s="172"/>
      <c r="N37" s="172"/>
      <c r="O37" s="260"/>
      <c r="P37" s="172"/>
      <c r="Q37" s="129"/>
      <c r="R37" s="129"/>
      <c r="S37" s="129"/>
      <c r="T37" s="129"/>
      <c r="U37" s="129"/>
    </row>
    <row r="38" spans="1:21" ht="17.25" customHeight="1" hidden="1">
      <c r="A38" s="258"/>
      <c r="B38" s="247" t="s">
        <v>71</v>
      </c>
      <c r="C38" s="256"/>
      <c r="D38" s="256"/>
      <c r="E38" s="257"/>
      <c r="F38" s="248" t="e">
        <f>IF($F$9="Cá nhân",F37*5%,0)</f>
        <v>#VALUE!</v>
      </c>
      <c r="G38" s="508"/>
      <c r="H38" s="492"/>
      <c r="J38" s="261"/>
      <c r="K38" s="261"/>
      <c r="L38" s="261"/>
      <c r="M38" s="262"/>
      <c r="N38" s="263"/>
      <c r="O38" s="264"/>
      <c r="P38" s="172"/>
      <c r="Q38" s="129"/>
      <c r="R38" s="129"/>
      <c r="S38" s="129"/>
      <c r="T38" s="129"/>
      <c r="U38" s="129"/>
    </row>
    <row r="39" spans="1:21" ht="17.25" customHeight="1" hidden="1">
      <c r="A39" s="265"/>
      <c r="B39" s="266" t="s">
        <v>72</v>
      </c>
      <c r="C39" s="267"/>
      <c r="D39" s="267"/>
      <c r="E39" s="268"/>
      <c r="F39" s="269" t="e">
        <f>+F37-F38</f>
        <v>#VALUE!</v>
      </c>
      <c r="G39" s="504"/>
      <c r="H39" s="492"/>
      <c r="J39" s="261"/>
      <c r="K39" s="270"/>
      <c r="L39" s="261"/>
      <c r="M39" s="262"/>
      <c r="N39" s="271"/>
      <c r="O39" s="272"/>
      <c r="P39" s="172"/>
      <c r="Q39" s="129"/>
      <c r="R39" s="129"/>
      <c r="S39" s="129"/>
      <c r="T39" s="129"/>
      <c r="U39" s="129"/>
    </row>
    <row r="40" spans="1:21" ht="17.25" customHeight="1">
      <c r="A40" s="239">
        <v>9</v>
      </c>
      <c r="B40" s="240" t="s">
        <v>99</v>
      </c>
      <c r="C40" s="273"/>
      <c r="D40" s="273"/>
      <c r="E40" s="274"/>
      <c r="F40" s="275"/>
      <c r="G40" s="504"/>
      <c r="H40" s="492"/>
      <c r="J40" s="261"/>
      <c r="K40" s="270"/>
      <c r="L40" s="261"/>
      <c r="M40" s="262"/>
      <c r="N40" s="263"/>
      <c r="O40" s="272"/>
      <c r="P40" s="172"/>
      <c r="Q40" s="129"/>
      <c r="R40" s="129"/>
      <c r="S40" s="129"/>
      <c r="T40" s="129"/>
      <c r="U40" s="129"/>
    </row>
    <row r="41" spans="1:21" ht="20.25" customHeight="1">
      <c r="A41" s="257"/>
      <c r="B41" s="247" t="s">
        <v>100</v>
      </c>
      <c r="C41" s="276"/>
      <c r="D41" s="256"/>
      <c r="E41" s="256"/>
      <c r="F41" s="277">
        <f>+$E$54</f>
        <v>45657</v>
      </c>
      <c r="G41" s="504"/>
      <c r="H41" s="492"/>
      <c r="J41" s="261"/>
      <c r="K41" s="270"/>
      <c r="L41" s="261"/>
      <c r="M41" s="262"/>
      <c r="N41" s="263"/>
      <c r="O41" s="272"/>
      <c r="P41" s="172"/>
      <c r="Q41" s="129"/>
      <c r="R41" s="129"/>
      <c r="S41" s="129"/>
      <c r="T41" s="129"/>
      <c r="U41" s="129"/>
    </row>
    <row r="42" spans="1:32" ht="20.25" customHeight="1">
      <c r="A42" s="268"/>
      <c r="B42" s="266" t="s">
        <v>101</v>
      </c>
      <c r="C42" s="278"/>
      <c r="D42" s="267"/>
      <c r="E42" s="267"/>
      <c r="F42" s="279">
        <f>+$E$55</f>
        <v>45838</v>
      </c>
      <c r="G42" s="504"/>
      <c r="H42" s="492"/>
      <c r="J42" s="280"/>
      <c r="K42" s="280"/>
      <c r="L42" s="281"/>
      <c r="M42" s="172"/>
      <c r="N42" s="163"/>
      <c r="O42" s="282"/>
      <c r="P42" s="172"/>
      <c r="Q42" s="129"/>
      <c r="R42" s="129"/>
      <c r="S42" s="129"/>
      <c r="T42" s="129"/>
      <c r="U42" s="129"/>
      <c r="W42" s="121"/>
      <c r="X42" s="283"/>
      <c r="Y42" s="284"/>
      <c r="Z42" s="285"/>
      <c r="AA42" s="286"/>
      <c r="AB42" s="286"/>
      <c r="AC42" s="287"/>
      <c r="AD42" s="288"/>
      <c r="AE42" s="289"/>
      <c r="AF42" s="172"/>
    </row>
    <row r="43" spans="1:32" ht="17.25" customHeight="1">
      <c r="A43" s="290"/>
      <c r="B43" s="291"/>
      <c r="C43" s="273"/>
      <c r="D43" s="273"/>
      <c r="E43" s="292"/>
      <c r="F43" s="243"/>
      <c r="G43" s="492"/>
      <c r="H43" s="492"/>
      <c r="J43" s="293"/>
      <c r="K43" s="293"/>
      <c r="L43" s="294"/>
      <c r="M43" s="172"/>
      <c r="N43" s="295"/>
      <c r="O43" s="270"/>
      <c r="P43" s="172"/>
      <c r="Q43" s="129"/>
      <c r="R43" s="129"/>
      <c r="S43" s="129"/>
      <c r="T43" s="129"/>
      <c r="U43" s="129"/>
      <c r="W43" s="296"/>
      <c r="X43" s="283"/>
      <c r="Y43" s="284"/>
      <c r="Z43" s="285"/>
      <c r="AA43" s="286"/>
      <c r="AB43" s="286"/>
      <c r="AC43" s="287"/>
      <c r="AD43" s="288"/>
      <c r="AE43" s="289"/>
      <c r="AF43" s="172"/>
    </row>
    <row r="44" spans="1:37" s="182" customFormat="1" ht="18" customHeight="1">
      <c r="A44" s="297">
        <v>10</v>
      </c>
      <c r="B44" s="298" t="s">
        <v>35</v>
      </c>
      <c r="C44" s="299"/>
      <c r="D44" s="299"/>
      <c r="E44" s="190"/>
      <c r="F44" s="300"/>
      <c r="G44" s="114"/>
      <c r="H44" s="114"/>
      <c r="I44" s="114"/>
      <c r="J44" s="163"/>
      <c r="K44" s="163"/>
      <c r="L44" s="163"/>
      <c r="M44" s="172"/>
      <c r="N44" s="260"/>
      <c r="O44" s="270"/>
      <c r="P44" s="172"/>
      <c r="Q44" s="129"/>
      <c r="R44" s="129"/>
      <c r="S44" s="129"/>
      <c r="T44" s="129"/>
      <c r="U44" s="129"/>
      <c r="V44" s="114"/>
      <c r="W44" s="296"/>
      <c r="X44" s="283"/>
      <c r="Y44" s="284"/>
      <c r="Z44" s="285"/>
      <c r="AA44" s="286"/>
      <c r="AB44" s="286"/>
      <c r="AC44" s="287"/>
      <c r="AD44" s="288"/>
      <c r="AE44" s="289"/>
      <c r="AF44" s="172"/>
      <c r="AG44" s="114"/>
      <c r="AH44" s="114"/>
      <c r="AI44" s="114"/>
      <c r="AJ44" s="114"/>
      <c r="AK44" s="114"/>
    </row>
    <row r="45" spans="2:37" s="182" customFormat="1" ht="27.75" customHeight="1">
      <c r="B45" s="531" t="s">
        <v>6</v>
      </c>
      <c r="C45" s="532"/>
      <c r="D45" s="301" t="s">
        <v>25</v>
      </c>
      <c r="E45" s="301" t="s">
        <v>3</v>
      </c>
      <c r="F45" s="301" t="s">
        <v>2</v>
      </c>
      <c r="H45" s="302"/>
      <c r="I45" s="133"/>
      <c r="J45" s="172"/>
      <c r="K45" s="172"/>
      <c r="L45" s="132"/>
      <c r="M45" s="114"/>
      <c r="N45" s="116"/>
      <c r="O45" s="117"/>
      <c r="P45" s="114"/>
      <c r="Q45" s="129"/>
      <c r="R45" s="129"/>
      <c r="S45" s="129"/>
      <c r="T45" s="129"/>
      <c r="U45" s="129"/>
      <c r="V45" s="114"/>
      <c r="W45" s="303"/>
      <c r="X45" s="283"/>
      <c r="Y45" s="284"/>
      <c r="Z45" s="285"/>
      <c r="AA45" s="286"/>
      <c r="AB45" s="286"/>
      <c r="AC45" s="287"/>
      <c r="AD45" s="288"/>
      <c r="AE45" s="289"/>
      <c r="AF45" s="172"/>
      <c r="AG45" s="114"/>
      <c r="AH45" s="114"/>
      <c r="AI45" s="114"/>
      <c r="AJ45" s="114"/>
      <c r="AK45" s="114"/>
    </row>
    <row r="46" spans="1:37" s="182" customFormat="1" ht="23.25" customHeight="1">
      <c r="A46" s="114"/>
      <c r="B46" s="533" t="s">
        <v>151</v>
      </c>
      <c r="C46" s="534"/>
      <c r="D46" s="304"/>
      <c r="E46" s="305">
        <v>45488</v>
      </c>
      <c r="F46" s="306">
        <v>100000000</v>
      </c>
      <c r="G46" s="227" t="s">
        <v>144</v>
      </c>
      <c r="H46" s="114"/>
      <c r="I46" s="246"/>
      <c r="J46" s="142"/>
      <c r="K46" s="172"/>
      <c r="L46" s="132"/>
      <c r="M46" s="191"/>
      <c r="N46" s="117"/>
      <c r="O46" s="117"/>
      <c r="P46" s="191"/>
      <c r="Q46" s="307"/>
      <c r="R46" s="307"/>
      <c r="S46" s="307"/>
      <c r="T46" s="129"/>
      <c r="U46" s="129"/>
      <c r="V46" s="114"/>
      <c r="W46" s="303"/>
      <c r="X46" s="283"/>
      <c r="Y46" s="284"/>
      <c r="Z46" s="285"/>
      <c r="AA46" s="286"/>
      <c r="AB46" s="286"/>
      <c r="AC46" s="287"/>
      <c r="AD46" s="288"/>
      <c r="AE46" s="289"/>
      <c r="AF46" s="172"/>
      <c r="AG46" s="114"/>
      <c r="AH46" s="114"/>
      <c r="AI46" s="114"/>
      <c r="AJ46" s="114"/>
      <c r="AK46" s="114"/>
    </row>
    <row r="47" spans="1:37" s="182" customFormat="1" ht="23.25" customHeight="1" hidden="1">
      <c r="A47" s="114"/>
      <c r="B47" s="476" t="s">
        <v>156</v>
      </c>
      <c r="C47" s="477"/>
      <c r="D47" s="304"/>
      <c r="E47" s="305">
        <f>E46+15</f>
        <v>45503</v>
      </c>
      <c r="F47" s="306"/>
      <c r="G47" s="227"/>
      <c r="H47" s="114"/>
      <c r="I47" s="246"/>
      <c r="J47" s="142"/>
      <c r="K47" s="172"/>
      <c r="L47" s="132"/>
      <c r="M47" s="191"/>
      <c r="N47" s="117"/>
      <c r="O47" s="117"/>
      <c r="P47" s="191"/>
      <c r="Q47" s="307"/>
      <c r="R47" s="307"/>
      <c r="S47" s="307"/>
      <c r="T47" s="129"/>
      <c r="U47" s="129"/>
      <c r="V47" s="114"/>
      <c r="W47" s="303"/>
      <c r="X47" s="283"/>
      <c r="Y47" s="284"/>
      <c r="Z47" s="285"/>
      <c r="AA47" s="286"/>
      <c r="AB47" s="286"/>
      <c r="AC47" s="287"/>
      <c r="AD47" s="288"/>
      <c r="AE47" s="289"/>
      <c r="AF47" s="172"/>
      <c r="AG47" s="114"/>
      <c r="AH47" s="114"/>
      <c r="AI47" s="114"/>
      <c r="AJ47" s="114"/>
      <c r="AK47" s="114"/>
    </row>
    <row r="48" spans="2:37" s="182" customFormat="1" ht="23.25" customHeight="1">
      <c r="B48" s="533" t="s">
        <v>32</v>
      </c>
      <c r="C48" s="534"/>
      <c r="D48" s="304"/>
      <c r="E48" s="308"/>
      <c r="F48" s="309"/>
      <c r="I48" s="163"/>
      <c r="J48" s="281"/>
      <c r="K48" s="172"/>
      <c r="L48" s="132"/>
      <c r="M48" s="114"/>
      <c r="N48" s="117"/>
      <c r="O48" s="310"/>
      <c r="P48" s="114"/>
      <c r="Q48" s="129"/>
      <c r="R48" s="129"/>
      <c r="S48" s="129"/>
      <c r="T48" s="129"/>
      <c r="U48" s="129"/>
      <c r="V48" s="114"/>
      <c r="W48" s="303"/>
      <c r="X48" s="283"/>
      <c r="Y48" s="284"/>
      <c r="Z48" s="285"/>
      <c r="AA48" s="286"/>
      <c r="AB48" s="286"/>
      <c r="AC48" s="287"/>
      <c r="AD48" s="288"/>
      <c r="AE48" s="289"/>
      <c r="AF48" s="172"/>
      <c r="AG48" s="114"/>
      <c r="AH48" s="114"/>
      <c r="AI48" s="114"/>
      <c r="AJ48" s="114"/>
      <c r="AK48" s="114"/>
    </row>
    <row r="49" spans="1:37" s="303" customFormat="1" ht="23.25" customHeight="1">
      <c r="A49" s="182"/>
      <c r="B49" s="521" t="s">
        <v>145</v>
      </c>
      <c r="C49" s="522"/>
      <c r="D49" s="311">
        <v>0.15</v>
      </c>
      <c r="E49" s="305">
        <v>45499</v>
      </c>
      <c r="F49" s="312" t="e">
        <f>ROUND(($F$27+$F$28)*D49-F46-F47,0)</f>
        <v>#VALUE!</v>
      </c>
      <c r="G49" s="313" t="s">
        <v>102</v>
      </c>
      <c r="H49" s="182"/>
      <c r="I49" s="163"/>
      <c r="J49" s="142"/>
      <c r="K49" s="172"/>
      <c r="L49" s="132"/>
      <c r="M49" s="114"/>
      <c r="N49" s="117"/>
      <c r="O49" s="310"/>
      <c r="P49" s="114"/>
      <c r="Q49" s="129"/>
      <c r="R49" s="314"/>
      <c r="S49" s="246"/>
      <c r="T49" s="129"/>
      <c r="U49" s="129"/>
      <c r="V49" s="114"/>
      <c r="X49" s="283"/>
      <c r="Y49" s="284"/>
      <c r="Z49" s="285"/>
      <c r="AA49" s="286"/>
      <c r="AB49" s="286"/>
      <c r="AC49" s="287"/>
      <c r="AD49" s="288"/>
      <c r="AE49" s="289"/>
      <c r="AF49" s="172"/>
      <c r="AG49" s="132"/>
      <c r="AH49" s="132"/>
      <c r="AI49" s="132"/>
      <c r="AJ49" s="132"/>
      <c r="AK49" s="132"/>
    </row>
    <row r="50" spans="1:37" s="303" customFormat="1" ht="23.25" customHeight="1">
      <c r="A50" s="182"/>
      <c r="B50" s="523" t="s">
        <v>148</v>
      </c>
      <c r="C50" s="524"/>
      <c r="D50" s="311">
        <v>0.05</v>
      </c>
      <c r="E50" s="315">
        <f>E49</f>
        <v>45499</v>
      </c>
      <c r="F50" s="316" t="e">
        <f>$F$27*D50</f>
        <v>#VALUE!</v>
      </c>
      <c r="G50" s="303" t="e">
        <f>F49+F46</f>
        <v>#VALUE!</v>
      </c>
      <c r="H50" s="182"/>
      <c r="I50" s="172"/>
      <c r="J50" s="142"/>
      <c r="K50" s="172"/>
      <c r="L50" s="132"/>
      <c r="M50" s="172"/>
      <c r="N50" s="270"/>
      <c r="O50" s="317"/>
      <c r="P50" s="318"/>
      <c r="Q50" s="172"/>
      <c r="R50" s="172"/>
      <c r="S50" s="163"/>
      <c r="T50" s="172"/>
      <c r="U50" s="129"/>
      <c r="V50" s="114"/>
      <c r="W50" s="132"/>
      <c r="X50" s="283"/>
      <c r="Y50" s="284"/>
      <c r="Z50" s="285"/>
      <c r="AA50" s="286"/>
      <c r="AB50" s="286"/>
      <c r="AC50" s="287"/>
      <c r="AD50" s="288"/>
      <c r="AE50" s="289"/>
      <c r="AF50" s="172"/>
      <c r="AG50" s="132"/>
      <c r="AH50" s="132"/>
      <c r="AI50" s="132"/>
      <c r="AJ50" s="132"/>
      <c r="AK50" s="132"/>
    </row>
    <row r="51" spans="1:32" s="132" customFormat="1" ht="23.25" customHeight="1">
      <c r="A51" s="303"/>
      <c r="B51" s="521" t="s">
        <v>39</v>
      </c>
      <c r="C51" s="522"/>
      <c r="D51" s="311">
        <v>0.15</v>
      </c>
      <c r="E51" s="315">
        <v>45524</v>
      </c>
      <c r="F51" s="312" t="e">
        <f>($F$27+$F$28)*D51</f>
        <v>#VALUE!</v>
      </c>
      <c r="G51" s="303"/>
      <c r="H51" s="303"/>
      <c r="I51" s="172"/>
      <c r="J51" s="142"/>
      <c r="K51" s="172"/>
      <c r="M51" s="319"/>
      <c r="N51" s="270"/>
      <c r="O51" s="317"/>
      <c r="P51" s="172"/>
      <c r="Q51" s="172"/>
      <c r="R51" s="539"/>
      <c r="S51" s="539"/>
      <c r="T51" s="172"/>
      <c r="U51" s="129"/>
      <c r="V51" s="114"/>
      <c r="X51" s="283"/>
      <c r="Y51" s="284"/>
      <c r="Z51" s="285"/>
      <c r="AA51" s="286"/>
      <c r="AB51" s="286"/>
      <c r="AC51" s="287"/>
      <c r="AD51" s="288"/>
      <c r="AE51" s="289"/>
      <c r="AF51" s="172"/>
    </row>
    <row r="52" spans="1:32" s="132" customFormat="1" ht="23.25" customHeight="1">
      <c r="A52" s="303"/>
      <c r="B52" s="540" t="s">
        <v>40</v>
      </c>
      <c r="C52" s="541"/>
      <c r="D52" s="311">
        <v>0.20</v>
      </c>
      <c r="E52" s="315">
        <v>45555</v>
      </c>
      <c r="F52" s="312" t="e">
        <f>($F$27+$F$28)*D52</f>
        <v>#VALUE!</v>
      </c>
      <c r="G52" s="303"/>
      <c r="H52" s="303"/>
      <c r="I52" s="172"/>
      <c r="J52" s="142"/>
      <c r="K52" s="199"/>
      <c r="L52" s="154"/>
      <c r="M52" s="319"/>
      <c r="N52" s="270"/>
      <c r="O52" s="317"/>
      <c r="P52" s="172"/>
      <c r="Q52" s="172"/>
      <c r="R52" s="320"/>
      <c r="S52" s="320"/>
      <c r="T52" s="172"/>
      <c r="U52" s="129"/>
      <c r="V52" s="114"/>
      <c r="X52" s="283"/>
      <c r="Y52" s="284"/>
      <c r="Z52" s="285"/>
      <c r="AA52" s="286"/>
      <c r="AB52" s="286"/>
      <c r="AC52" s="287"/>
      <c r="AD52" s="288"/>
      <c r="AE52" s="289"/>
      <c r="AF52" s="172"/>
    </row>
    <row r="53" spans="2:32" s="132" customFormat="1" ht="23.25" customHeight="1">
      <c r="B53" s="540" t="s">
        <v>41</v>
      </c>
      <c r="C53" s="541"/>
      <c r="D53" s="311">
        <v>0.20</v>
      </c>
      <c r="E53" s="315">
        <v>45585</v>
      </c>
      <c r="F53" s="312" t="e">
        <f>($F$27+$F$28)*D53</f>
        <v>#VALUE!</v>
      </c>
      <c r="G53" s="303"/>
      <c r="I53" s="172"/>
      <c r="J53" s="142"/>
      <c r="K53" s="129"/>
      <c r="L53" s="114"/>
      <c r="M53" s="321"/>
      <c r="N53" s="322"/>
      <c r="O53" s="322"/>
      <c r="P53" s="286"/>
      <c r="Q53" s="286"/>
      <c r="R53" s="323"/>
      <c r="S53" s="324"/>
      <c r="T53" s="289"/>
      <c r="U53" s="246"/>
      <c r="V53" s="114"/>
      <c r="X53" s="283"/>
      <c r="Y53" s="284"/>
      <c r="Z53" s="285"/>
      <c r="AA53" s="286"/>
      <c r="AB53" s="286"/>
      <c r="AC53" s="287"/>
      <c r="AD53" s="288"/>
      <c r="AE53" s="289"/>
      <c r="AF53" s="172"/>
    </row>
    <row r="54" spans="2:32" s="132" customFormat="1" ht="32.55" customHeight="1">
      <c r="B54" s="325" t="s">
        <v>146</v>
      </c>
      <c r="C54" s="326" t="s">
        <v>93</v>
      </c>
      <c r="D54" s="311">
        <v>0.25</v>
      </c>
      <c r="E54" s="315">
        <v>45657</v>
      </c>
      <c r="F54" s="327" t="e">
        <f>ROUND($F$27+$F$28-F46-F49-F50-F51-F52-F53,0)</f>
        <v>#VALUE!</v>
      </c>
      <c r="G54" s="328"/>
      <c r="I54" s="199"/>
      <c r="J54" s="142"/>
      <c r="K54" s="172"/>
      <c r="M54" s="321"/>
      <c r="N54" s="322"/>
      <c r="O54" s="322"/>
      <c r="P54" s="286"/>
      <c r="Q54" s="286"/>
      <c r="R54" s="323"/>
      <c r="S54" s="324"/>
      <c r="T54" s="289"/>
      <c r="U54" s="182"/>
      <c r="V54" s="114"/>
      <c r="W54" s="114"/>
      <c r="X54" s="283"/>
      <c r="Y54" s="284"/>
      <c r="Z54" s="285"/>
      <c r="AA54" s="286"/>
      <c r="AB54" s="286"/>
      <c r="AC54" s="287"/>
      <c r="AD54" s="288"/>
      <c r="AE54" s="289"/>
      <c r="AF54" s="172"/>
    </row>
    <row r="55" spans="2:33" s="132" customFormat="1" ht="31.05" customHeight="1">
      <c r="B55" s="525" t="s">
        <v>147</v>
      </c>
      <c r="C55" s="526"/>
      <c r="D55" s="311">
        <v>0.05</v>
      </c>
      <c r="E55" s="315">
        <f>EDATE(E54,6)</f>
        <v>45838</v>
      </c>
      <c r="F55" s="312" t="e">
        <f>+D55*F27-F50</f>
        <v>#VALUE!</v>
      </c>
      <c r="G55" s="328"/>
      <c r="I55" s="172"/>
      <c r="J55" s="142"/>
      <c r="K55" s="199"/>
      <c r="L55" s="154"/>
      <c r="M55" s="321"/>
      <c r="N55" s="329"/>
      <c r="O55" s="322"/>
      <c r="P55" s="286"/>
      <c r="Q55" s="286"/>
      <c r="R55" s="323"/>
      <c r="S55" s="324"/>
      <c r="T55" s="289"/>
      <c r="U55" s="182"/>
      <c r="V55" s="114"/>
      <c r="W55" s="114"/>
      <c r="X55" s="283"/>
      <c r="Y55" s="284"/>
      <c r="Z55" s="285"/>
      <c r="AA55" s="286"/>
      <c r="AB55" s="286"/>
      <c r="AC55" s="287"/>
      <c r="AD55" s="288"/>
      <c r="AE55" s="289"/>
      <c r="AF55" s="172"/>
      <c r="AG55" s="303"/>
    </row>
    <row r="56" spans="2:33" s="132" customFormat="1" ht="33" customHeight="1">
      <c r="B56" s="527" t="s">
        <v>13</v>
      </c>
      <c r="C56" s="528"/>
      <c r="D56" s="330">
        <f>SUM(D49:D54)</f>
        <v>1</v>
      </c>
      <c r="E56" s="331"/>
      <c r="F56" s="332" t="e">
        <f>F46+F49+F50+F51+F52+F53+F54+1</f>
        <v>#VALUE!</v>
      </c>
      <c r="G56" s="303" t="e">
        <f>F26-F56</f>
        <v>#VALUE!</v>
      </c>
      <c r="H56" s="333"/>
      <c r="I56" s="172"/>
      <c r="J56" s="129"/>
      <c r="K56" s="129"/>
      <c r="L56" s="114"/>
      <c r="M56" s="321"/>
      <c r="N56" s="329"/>
      <c r="O56" s="322"/>
      <c r="P56" s="286"/>
      <c r="Q56" s="286"/>
      <c r="R56" s="323"/>
      <c r="S56" s="324"/>
      <c r="T56" s="289"/>
      <c r="U56" s="182"/>
      <c r="V56" s="114"/>
      <c r="W56" s="114"/>
      <c r="X56" s="283"/>
      <c r="Y56" s="334"/>
      <c r="Z56" s="334"/>
      <c r="AA56" s="335"/>
      <c r="AB56" s="335"/>
      <c r="AC56" s="335"/>
      <c r="AD56" s="283"/>
      <c r="AE56" s="335"/>
      <c r="AF56" s="172"/>
      <c r="AG56" s="303"/>
    </row>
    <row r="57" spans="1:33" s="132" customFormat="1" ht="24" customHeight="1">
      <c r="A57" s="336"/>
      <c r="B57" s="336"/>
      <c r="C57" s="337"/>
      <c r="D57" s="154"/>
      <c r="E57" s="337"/>
      <c r="F57" s="154"/>
      <c r="G57" s="302"/>
      <c r="H57" s="114"/>
      <c r="I57" s="172"/>
      <c r="J57" s="129"/>
      <c r="K57" s="129"/>
      <c r="L57" s="114"/>
      <c r="M57" s="283"/>
      <c r="N57" s="284"/>
      <c r="O57" s="285"/>
      <c r="P57" s="286"/>
      <c r="Q57" s="338"/>
      <c r="R57" s="287"/>
      <c r="S57" s="288"/>
      <c r="T57" s="289"/>
      <c r="U57" s="182"/>
      <c r="V57" s="114"/>
      <c r="W57" s="114"/>
      <c r="X57" s="339"/>
      <c r="Y57" s="340"/>
      <c r="Z57" s="341"/>
      <c r="AA57" s="342"/>
      <c r="AB57" s="343"/>
      <c r="AC57" s="344"/>
      <c r="AD57" s="172"/>
      <c r="AE57" s="163"/>
      <c r="AF57" s="172"/>
      <c r="AG57" s="303"/>
    </row>
    <row r="58" spans="1:37" s="132" customFormat="1" ht="24" customHeight="1" hidden="1">
      <c r="A58" s="297">
        <v>11</v>
      </c>
      <c r="B58" s="298" t="s">
        <v>62</v>
      </c>
      <c r="C58" s="299"/>
      <c r="D58" s="299"/>
      <c r="E58" s="190"/>
      <c r="F58" s="345"/>
      <c r="G58" s="114"/>
      <c r="I58" s="129"/>
      <c r="J58" s="172"/>
      <c r="K58" s="129"/>
      <c r="L58" s="114"/>
      <c r="M58" s="283"/>
      <c r="N58" s="284"/>
      <c r="O58" s="285"/>
      <c r="P58" s="286"/>
      <c r="Q58" s="286"/>
      <c r="R58" s="287"/>
      <c r="S58" s="288"/>
      <c r="T58" s="289"/>
      <c r="U58" s="182"/>
      <c r="V58" s="114"/>
      <c r="W58" s="114"/>
      <c r="X58" s="283"/>
      <c r="Y58" s="284"/>
      <c r="Z58" s="285"/>
      <c r="AA58" s="286"/>
      <c r="AB58" s="286"/>
      <c r="AC58" s="287"/>
      <c r="AD58" s="288"/>
      <c r="AE58" s="289"/>
      <c r="AF58" s="172"/>
      <c r="AG58" s="163"/>
      <c r="AH58" s="172"/>
      <c r="AI58" s="172"/>
      <c r="AJ58" s="172"/>
      <c r="AK58" s="172"/>
    </row>
    <row r="59" spans="1:37" ht="29.55" customHeight="1" hidden="1">
      <c r="A59" s="182"/>
      <c r="B59" s="531" t="s">
        <v>6</v>
      </c>
      <c r="C59" s="532"/>
      <c r="D59" s="301" t="s">
        <v>25</v>
      </c>
      <c r="E59" s="301" t="s">
        <v>3</v>
      </c>
      <c r="F59" s="301" t="s">
        <v>2</v>
      </c>
      <c r="G59" s="301" t="s">
        <v>63</v>
      </c>
      <c r="H59" s="483" t="s">
        <v>64</v>
      </c>
      <c r="I59" s="129"/>
      <c r="J59" s="172"/>
      <c r="K59" s="129"/>
      <c r="M59" s="283"/>
      <c r="N59" s="284"/>
      <c r="O59" s="285"/>
      <c r="P59" s="286"/>
      <c r="Q59" s="286"/>
      <c r="R59" s="287"/>
      <c r="S59" s="288"/>
      <c r="T59" s="289"/>
      <c r="U59" s="182"/>
      <c r="X59" s="283"/>
      <c r="Y59" s="334"/>
      <c r="Z59" s="334"/>
      <c r="AA59" s="335"/>
      <c r="AB59" s="335"/>
      <c r="AC59" s="335"/>
      <c r="AD59" s="283"/>
      <c r="AE59" s="335"/>
      <c r="AF59" s="172"/>
      <c r="AG59" s="163"/>
      <c r="AH59" s="172"/>
      <c r="AI59" s="172"/>
      <c r="AJ59" s="172"/>
      <c r="AK59" s="172"/>
    </row>
    <row r="60" spans="1:37" ht="24.75" customHeight="1" hidden="1">
      <c r="A60" s="182"/>
      <c r="B60" s="533" t="s">
        <v>151</v>
      </c>
      <c r="C60" s="534"/>
      <c r="D60" s="304"/>
      <c r="E60" s="346">
        <v>45488</v>
      </c>
      <c r="F60" s="306">
        <v>100000000</v>
      </c>
      <c r="G60" s="474">
        <f>+F60</f>
        <v>100000000</v>
      </c>
      <c r="H60" s="309"/>
      <c r="I60" s="129"/>
      <c r="J60" s="142"/>
      <c r="K60" s="129"/>
      <c r="M60" s="284"/>
      <c r="N60" s="285"/>
      <c r="O60" s="286"/>
      <c r="P60" s="286"/>
      <c r="Q60" s="287"/>
      <c r="R60" s="288"/>
      <c r="S60" s="289"/>
      <c r="T60" s="172"/>
      <c r="X60" s="339"/>
      <c r="Y60" s="340"/>
      <c r="Z60" s="341"/>
      <c r="AA60" s="342"/>
      <c r="AB60" s="343"/>
      <c r="AC60" s="344"/>
      <c r="AD60" s="172"/>
      <c r="AE60" s="163"/>
      <c r="AF60" s="172"/>
      <c r="AG60" s="163"/>
      <c r="AH60" s="172"/>
      <c r="AI60" s="172"/>
      <c r="AJ60" s="172"/>
      <c r="AK60" s="172"/>
    </row>
    <row r="61" spans="1:37" ht="24.75" customHeight="1" hidden="1">
      <c r="A61" s="182"/>
      <c r="B61" s="533" t="s">
        <v>156</v>
      </c>
      <c r="C61" s="534"/>
      <c r="D61" s="304"/>
      <c r="E61" s="346">
        <f>E47</f>
        <v>45503</v>
      </c>
      <c r="F61" s="306"/>
      <c r="G61" s="474">
        <f>F61</f>
        <v>0</v>
      </c>
      <c r="H61" s="309"/>
      <c r="I61" s="129"/>
      <c r="J61" s="142"/>
      <c r="K61" s="129"/>
      <c r="M61" s="284"/>
      <c r="N61" s="285"/>
      <c r="O61" s="286"/>
      <c r="P61" s="286"/>
      <c r="Q61" s="287"/>
      <c r="R61" s="288"/>
      <c r="S61" s="289"/>
      <c r="T61" s="172"/>
      <c r="X61" s="339"/>
      <c r="Y61" s="340"/>
      <c r="Z61" s="341"/>
      <c r="AA61" s="342"/>
      <c r="AB61" s="343"/>
      <c r="AC61" s="344"/>
      <c r="AD61" s="172"/>
      <c r="AE61" s="163"/>
      <c r="AF61" s="172"/>
      <c r="AG61" s="163"/>
      <c r="AH61" s="172"/>
      <c r="AI61" s="172"/>
      <c r="AJ61" s="172"/>
      <c r="AK61" s="172"/>
    </row>
    <row r="62" spans="1:39" ht="24.75" customHeight="1" hidden="1">
      <c r="A62" s="182"/>
      <c r="B62" s="535" t="s">
        <v>32</v>
      </c>
      <c r="C62" s="536"/>
      <c r="D62" s="347"/>
      <c r="E62" s="315"/>
      <c r="F62" s="309"/>
      <c r="G62" s="309"/>
      <c r="H62" s="309"/>
      <c r="I62" s="129"/>
      <c r="J62" s="208"/>
      <c r="K62" s="129"/>
      <c r="M62" s="284"/>
      <c r="N62" s="285"/>
      <c r="O62" s="286"/>
      <c r="P62" s="286"/>
      <c r="Q62" s="287"/>
      <c r="R62" s="288"/>
      <c r="S62" s="289"/>
      <c r="T62" s="172"/>
      <c r="X62" s="172"/>
      <c r="Y62" s="260"/>
      <c r="Z62" s="270"/>
      <c r="AA62" s="163"/>
      <c r="AB62" s="163"/>
      <c r="AC62" s="163"/>
      <c r="AD62" s="208"/>
      <c r="AE62" s="163"/>
      <c r="AF62" s="172"/>
      <c r="AG62" s="163"/>
      <c r="AH62" s="172"/>
      <c r="AI62" s="172"/>
      <c r="AJ62" s="172"/>
      <c r="AK62" s="172"/>
      <c r="AM62" s="254"/>
    </row>
    <row r="63" spans="1:20" ht="24.75" customHeight="1" hidden="1">
      <c r="A63" s="132"/>
      <c r="B63" s="521" t="s">
        <v>145</v>
      </c>
      <c r="C63" s="522"/>
      <c r="D63" s="347">
        <v>0.15</v>
      </c>
      <c r="E63" s="346">
        <v>45499</v>
      </c>
      <c r="F63" s="312" t="e">
        <f>ROUND(($F$27+$F$28)*D63-F60-F61,0)</f>
        <v>#VALUE!</v>
      </c>
      <c r="G63" s="309" t="e">
        <f>+F63</f>
        <v>#VALUE!</v>
      </c>
      <c r="H63" s="309"/>
      <c r="I63" s="129"/>
      <c r="J63" s="211"/>
      <c r="K63" s="129"/>
      <c r="M63" s="284"/>
      <c r="N63" s="285"/>
      <c r="O63" s="286"/>
      <c r="P63" s="286"/>
      <c r="Q63" s="287"/>
      <c r="R63" s="288"/>
      <c r="S63" s="289"/>
      <c r="T63" s="172"/>
    </row>
    <row r="64" spans="1:20" ht="24.75" customHeight="1" hidden="1">
      <c r="A64" s="132"/>
      <c r="B64" s="537" t="s">
        <v>149</v>
      </c>
      <c r="C64" s="538"/>
      <c r="D64" s="347">
        <v>0.05</v>
      </c>
      <c r="E64" s="346">
        <f>E63</f>
        <v>45499</v>
      </c>
      <c r="F64" s="348" t="e">
        <f>$F$27*$D$64</f>
        <v>#VALUE!</v>
      </c>
      <c r="G64" s="316" t="e">
        <f>+F64</f>
        <v>#VALUE!</v>
      </c>
      <c r="H64" s="312"/>
      <c r="I64" s="129"/>
      <c r="J64" s="211"/>
      <c r="K64" s="129"/>
      <c r="M64" s="284"/>
      <c r="N64" s="285"/>
      <c r="O64" s="286"/>
      <c r="P64" s="286"/>
      <c r="Q64" s="287"/>
      <c r="R64" s="288"/>
      <c r="S64" s="289"/>
      <c r="T64" s="172"/>
    </row>
    <row r="65" spans="1:20" ht="24.75" customHeight="1" hidden="1">
      <c r="A65" s="303"/>
      <c r="B65" s="521" t="s">
        <v>115</v>
      </c>
      <c r="C65" s="522"/>
      <c r="D65" s="347">
        <v>0.70</v>
      </c>
      <c r="E65" s="346">
        <f>E63+15</f>
        <v>45514</v>
      </c>
      <c r="F65" s="312" t="e">
        <f>($F$27+$F$28)*D65</f>
        <v>#VALUE!</v>
      </c>
      <c r="G65" s="309"/>
      <c r="H65" s="309" t="e">
        <f>+F65</f>
        <v>#VALUE!</v>
      </c>
      <c r="I65" s="129"/>
      <c r="J65" s="211"/>
      <c r="K65" s="129"/>
      <c r="M65" s="284"/>
      <c r="N65" s="285"/>
      <c r="O65" s="286"/>
      <c r="P65" s="286"/>
      <c r="Q65" s="287"/>
      <c r="R65" s="288"/>
      <c r="S65" s="289"/>
      <c r="T65" s="172"/>
    </row>
    <row r="66" spans="1:20" ht="24.75" customHeight="1" hidden="1">
      <c r="A66" s="303"/>
      <c r="B66" s="525" t="s">
        <v>110</v>
      </c>
      <c r="C66" s="530"/>
      <c r="D66" s="347">
        <v>0.10</v>
      </c>
      <c r="E66" s="346">
        <v>45524</v>
      </c>
      <c r="F66" s="312" t="e">
        <f>($F$27+$F$28)*D66</f>
        <v>#VALUE!</v>
      </c>
      <c r="G66" s="309" t="e">
        <f>+F66</f>
        <v>#VALUE!</v>
      </c>
      <c r="H66" s="309"/>
      <c r="I66" s="129"/>
      <c r="J66" s="211"/>
      <c r="K66" s="129"/>
      <c r="M66" s="284"/>
      <c r="N66" s="285"/>
      <c r="O66" s="286"/>
      <c r="P66" s="286"/>
      <c r="Q66" s="287"/>
      <c r="R66" s="288"/>
      <c r="S66" s="289"/>
      <c r="T66" s="172"/>
    </row>
    <row r="67" spans="1:18" ht="29.55" customHeight="1" hidden="1">
      <c r="A67" s="132"/>
      <c r="B67" s="325" t="s">
        <v>94</v>
      </c>
      <c r="C67" s="326" t="s">
        <v>98</v>
      </c>
      <c r="D67" s="347"/>
      <c r="E67" s="346">
        <v>45657</v>
      </c>
      <c r="F67" s="309" t="e">
        <f>+F28*D68</f>
        <v>#VALUE!</v>
      </c>
      <c r="G67" s="312" t="e">
        <f>+F67</f>
        <v>#VALUE!</v>
      </c>
      <c r="H67" s="312"/>
      <c r="I67" s="129"/>
      <c r="J67" s="211"/>
      <c r="K67" s="129"/>
      <c r="M67" s="114"/>
      <c r="N67" s="114"/>
      <c r="R67" s="114"/>
    </row>
    <row r="68" spans="1:18" ht="29.55" customHeight="1" hidden="1">
      <c r="A68" s="132"/>
      <c r="B68" s="525" t="s">
        <v>111</v>
      </c>
      <c r="C68" s="526"/>
      <c r="D68" s="347">
        <v>0.05</v>
      </c>
      <c r="E68" s="346">
        <f>EDATE(E67,6)</f>
        <v>45838</v>
      </c>
      <c r="F68" s="312" t="e">
        <f>$F$27*$D$64-F64</f>
        <v>#VALUE!</v>
      </c>
      <c r="G68" s="312" t="e">
        <f>+F68</f>
        <v>#VALUE!</v>
      </c>
      <c r="H68" s="309"/>
      <c r="I68" s="129"/>
      <c r="J68" s="211"/>
      <c r="K68" s="129"/>
      <c r="M68" s="114"/>
      <c r="N68" s="114"/>
      <c r="R68" s="114"/>
    </row>
    <row r="69" spans="1:18" ht="30" customHeight="1" hidden="1">
      <c r="A69" s="132"/>
      <c r="B69" s="527" t="s">
        <v>13</v>
      </c>
      <c r="C69" s="528"/>
      <c r="D69" s="330">
        <f>SUM(D63:D66)</f>
        <v>0.99999999999999989</v>
      </c>
      <c r="E69" s="331"/>
      <c r="F69" s="349" t="e">
        <f>ROUND(SUM(F60:F68),0)</f>
        <v>#VALUE!</v>
      </c>
      <c r="G69" s="349" t="e">
        <f>ROUND(SUM(G60:G68),0)</f>
        <v>#VALUE!</v>
      </c>
      <c r="H69" s="332" t="e">
        <f>ROUND(SUM(H60:H68),0)</f>
        <v>#VALUE!</v>
      </c>
      <c r="I69" s="129"/>
      <c r="J69" s="129"/>
      <c r="K69" s="129"/>
      <c r="L69" s="132"/>
      <c r="M69" s="114"/>
      <c r="N69" s="114"/>
      <c r="R69" s="114"/>
    </row>
    <row r="70" spans="1:18" ht="19.5" customHeight="1" hidden="1">
      <c r="A70" s="336"/>
      <c r="B70" s="336"/>
      <c r="C70" s="337"/>
      <c r="D70" s="154"/>
      <c r="E70" s="337"/>
      <c r="F70" s="482" t="e">
        <f>F69-F27-F28</f>
        <v>#VALUE!</v>
      </c>
      <c r="G70" s="351"/>
      <c r="H70" s="350" t="e">
        <f>+H69/($F$27+$F$28)</f>
        <v>#VALUE!</v>
      </c>
      <c r="I70" s="129"/>
      <c r="J70" s="129"/>
      <c r="K70" s="129"/>
      <c r="M70" s="114"/>
      <c r="N70" s="114"/>
      <c r="R70" s="114"/>
    </row>
    <row r="71" spans="1:18" ht="19.5" customHeight="1" hidden="1">
      <c r="A71" s="352">
        <v>12</v>
      </c>
      <c r="B71" s="353" t="s">
        <v>150</v>
      </c>
      <c r="C71" s="337"/>
      <c r="D71" s="354"/>
      <c r="E71" s="337"/>
      <c r="F71" s="350"/>
      <c r="G71" s="351"/>
      <c r="H71" s="350"/>
      <c r="I71" s="129"/>
      <c r="J71" s="129"/>
      <c r="K71" s="129"/>
      <c r="M71" s="114"/>
      <c r="N71" s="114"/>
      <c r="R71" s="114"/>
    </row>
    <row r="72" spans="1:18" ht="28.5" customHeight="1" hidden="1">
      <c r="A72" s="336"/>
      <c r="B72" s="531" t="s">
        <v>6</v>
      </c>
      <c r="C72" s="532"/>
      <c r="D72" s="301" t="s">
        <v>25</v>
      </c>
      <c r="E72" s="301" t="s">
        <v>3</v>
      </c>
      <c r="F72" s="301" t="s">
        <v>2</v>
      </c>
      <c r="G72" s="351"/>
      <c r="H72" s="350"/>
      <c r="I72" s="129"/>
      <c r="J72" s="129"/>
      <c r="K72" s="129"/>
      <c r="M72" s="114"/>
      <c r="N72" s="114"/>
      <c r="R72" s="114"/>
    </row>
    <row r="73" spans="1:18" ht="26" customHeight="1" hidden="1">
      <c r="A73" s="336"/>
      <c r="B73" s="533" t="s">
        <v>151</v>
      </c>
      <c r="C73" s="534"/>
      <c r="D73" s="304"/>
      <c r="E73" s="346">
        <f>E46</f>
        <v>45488</v>
      </c>
      <c r="F73" s="309">
        <f>$F$46</f>
        <v>100000000</v>
      </c>
      <c r="G73" s="351"/>
      <c r="H73" s="350"/>
      <c r="I73" s="129"/>
      <c r="J73" s="129"/>
      <c r="K73" s="129"/>
      <c r="M73" s="114"/>
      <c r="N73" s="114"/>
      <c r="R73" s="114"/>
    </row>
    <row r="74" spans="1:18" ht="26" customHeight="1" hidden="1">
      <c r="A74" s="336"/>
      <c r="B74" s="533" t="s">
        <v>156</v>
      </c>
      <c r="C74" s="534"/>
      <c r="D74" s="304"/>
      <c r="E74" s="346">
        <f>E60</f>
        <v>45488</v>
      </c>
      <c r="F74" s="306" t="e">
        <f>ROUND($F$17*10%-F73,0)</f>
        <v>#VALUE!</v>
      </c>
      <c r="G74" s="351"/>
      <c r="H74" s="350"/>
      <c r="I74" s="129"/>
      <c r="J74" s="129"/>
      <c r="K74" s="129"/>
      <c r="M74" s="114"/>
      <c r="N74" s="114"/>
      <c r="R74" s="114"/>
    </row>
    <row r="75" spans="1:18" ht="25.5" customHeight="1" hidden="1">
      <c r="A75" s="336"/>
      <c r="B75" s="533" t="s">
        <v>32</v>
      </c>
      <c r="C75" s="534"/>
      <c r="D75" s="304"/>
      <c r="E75" s="315"/>
      <c r="F75" s="309"/>
      <c r="G75" s="351"/>
      <c r="H75" s="350"/>
      <c r="I75" s="129"/>
      <c r="J75" s="129"/>
      <c r="K75" s="129"/>
      <c r="M75" s="114"/>
      <c r="N75" s="114"/>
      <c r="R75" s="114"/>
    </row>
    <row r="76" spans="1:18" ht="23.55" customHeight="1" hidden="1">
      <c r="A76" s="336"/>
      <c r="B76" s="521" t="s">
        <v>145</v>
      </c>
      <c r="C76" s="522"/>
      <c r="D76" s="355">
        <v>0.15</v>
      </c>
      <c r="E76" s="346">
        <f>E49</f>
        <v>45499</v>
      </c>
      <c r="F76" s="312" t="e">
        <f>ROUND(($F$27+$F$28)*D76-F73-F74,0)</f>
        <v>#VALUE!</v>
      </c>
      <c r="G76" s="475" t="e">
        <f>F73+F76</f>
        <v>#VALUE!</v>
      </c>
      <c r="H76" s="350"/>
      <c r="I76" s="129"/>
      <c r="J76" s="129"/>
      <c r="K76" s="129"/>
      <c r="M76" s="114"/>
      <c r="N76" s="114"/>
      <c r="R76" s="114"/>
    </row>
    <row r="77" spans="1:18" ht="26.55" customHeight="1" hidden="1">
      <c r="A77" s="336"/>
      <c r="B77" s="523" t="s">
        <v>148</v>
      </c>
      <c r="C77" s="524"/>
      <c r="D77" s="311">
        <v>0.05</v>
      </c>
      <c r="E77" s="315">
        <f>E76</f>
        <v>45499</v>
      </c>
      <c r="F77" s="316" t="e">
        <f>ROUND($F$27*D77,0)</f>
        <v>#VALUE!</v>
      </c>
      <c r="G77" s="351"/>
      <c r="H77" s="350"/>
      <c r="M77" s="114"/>
      <c r="N77" s="114"/>
      <c r="R77" s="114"/>
    </row>
    <row r="78" spans="1:18" ht="37.05" customHeight="1" hidden="1">
      <c r="A78" s="336"/>
      <c r="B78" s="525" t="s">
        <v>152</v>
      </c>
      <c r="C78" s="526"/>
      <c r="D78" s="355">
        <v>0.80</v>
      </c>
      <c r="E78" s="346">
        <f>E76+15</f>
        <v>45514</v>
      </c>
      <c r="F78" s="312" t="e">
        <f>ROUND($F$26-F73-F74-F76-F77,0)</f>
        <v>#VALUE!</v>
      </c>
      <c r="G78" s="351"/>
      <c r="H78" s="350"/>
      <c r="M78" s="114"/>
      <c r="N78" s="114"/>
      <c r="R78" s="114"/>
    </row>
    <row r="79" spans="1:18" ht="33.5" customHeight="1" hidden="1">
      <c r="A79" s="336"/>
      <c r="B79" s="525" t="s">
        <v>154</v>
      </c>
      <c r="C79" s="526"/>
      <c r="D79" s="355">
        <v>0.05</v>
      </c>
      <c r="E79" s="346">
        <f>F42</f>
        <v>45838</v>
      </c>
      <c r="F79" s="312">
        <v>0</v>
      </c>
      <c r="G79" s="351"/>
      <c r="H79" s="350"/>
      <c r="M79" s="114"/>
      <c r="N79" s="114"/>
      <c r="R79" s="114"/>
    </row>
    <row r="80" spans="1:18" ht="33" customHeight="1" hidden="1">
      <c r="A80" s="336"/>
      <c r="B80" s="527" t="s">
        <v>13</v>
      </c>
      <c r="C80" s="528"/>
      <c r="D80" s="330">
        <v>1</v>
      </c>
      <c r="E80" s="356"/>
      <c r="F80" s="357" t="e">
        <f>ROUND(SUM(F73:F79),0)</f>
        <v>#VALUE!</v>
      </c>
      <c r="G80" s="351"/>
      <c r="H80" s="350"/>
      <c r="M80" s="114"/>
      <c r="N80" s="114"/>
      <c r="R80" s="114"/>
    </row>
    <row r="81" spans="6:19" ht="30" customHeight="1" hidden="1">
      <c r="F81" s="169" t="e">
        <f>ROUND(F80,0)=ROUND(F27+F28,0)</f>
        <v>#VALUE!</v>
      </c>
      <c r="M81" s="123" t="s">
        <v>87</v>
      </c>
      <c r="O81" s="358"/>
      <c r="P81" s="132"/>
      <c r="Q81" s="132"/>
      <c r="R81" s="359">
        <f>IF(F10=2,8%,0)</f>
        <v>0</v>
      </c>
      <c r="S81" s="360"/>
    </row>
    <row r="82" spans="8:24" ht="35.25" customHeight="1" hidden="1">
      <c r="H82" s="361"/>
      <c r="I82" s="361"/>
      <c r="M82" s="362" t="s">
        <v>15</v>
      </c>
      <c r="N82" s="363" t="s">
        <v>16</v>
      </c>
      <c r="O82" s="363" t="s">
        <v>8</v>
      </c>
      <c r="P82" s="364" t="s">
        <v>17</v>
      </c>
      <c r="Q82" s="365" t="s">
        <v>127</v>
      </c>
      <c r="R82" s="366" t="s">
        <v>19</v>
      </c>
      <c r="S82" s="367" t="s">
        <v>20</v>
      </c>
      <c r="T82" s="368" t="s">
        <v>24</v>
      </c>
      <c r="U82" s="369" t="s">
        <v>123</v>
      </c>
      <c r="V82" s="365" t="s">
        <v>124</v>
      </c>
      <c r="W82" s="365" t="s">
        <v>125</v>
      </c>
      <c r="X82" s="365" t="s">
        <v>126</v>
      </c>
    </row>
    <row r="83" spans="13:24" ht="19.5" customHeight="1">
      <c r="M83" s="370" t="s">
        <v>90</v>
      </c>
      <c r="N83" s="371">
        <f>E46</f>
        <v>45488</v>
      </c>
      <c r="O83" s="372">
        <f>N83</f>
        <v>45488</v>
      </c>
      <c r="P83" s="373"/>
      <c r="Q83" s="373">
        <f>$F$46</f>
        <v>100000000</v>
      </c>
      <c r="R83" s="374"/>
      <c r="S83" s="375"/>
      <c r="T83" s="376">
        <f>Q83-Q83*(1/(1+S83)^P83)</f>
        <v>0</v>
      </c>
      <c r="U83" s="377">
        <v>300000000</v>
      </c>
      <c r="V83" s="378"/>
      <c r="W83" s="378"/>
      <c r="X83" s="378"/>
    </row>
    <row r="84" spans="1:24" ht="13.9">
      <c r="A84" s="379" t="s">
        <v>85</v>
      </c>
      <c r="M84" s="380" t="str">
        <f>+B63</f>
        <v>Lần 2 - Ngay khi ký HĐMB</v>
      </c>
      <c r="N84" s="381">
        <f>$E$49</f>
        <v>45499</v>
      </c>
      <c r="O84" s="382"/>
      <c r="P84" s="383">
        <f>IF(OR(O84&gt;=N84,O84=""),0,N84-O84)</f>
        <v>0</v>
      </c>
      <c r="Q84" s="383" t="e">
        <f>$F$49</f>
        <v>#VALUE!</v>
      </c>
      <c r="R84" s="384">
        <f>+$R$81</f>
        <v>0</v>
      </c>
      <c r="S84" s="385">
        <f>ROUNDDOWN($R$81/365,7)</f>
        <v>0</v>
      </c>
      <c r="T84" s="386" t="e">
        <f>Q84-Q84*(1/(1+S84)^P84)</f>
        <v>#VALUE!</v>
      </c>
      <c r="U84" s="387"/>
      <c r="V84" s="388">
        <f t="shared" si="1" ref="V84:V111">U84*(1+S84)^P84-U84</f>
        <v>0</v>
      </c>
      <c r="W84" s="388">
        <f t="shared" si="2" ref="W84:W111">U84+V84</f>
        <v>0</v>
      </c>
      <c r="X84" s="388" t="e">
        <f>$Q$84-SUM($U$84:U84)-SUM($V$84:V84)</f>
        <v>#VALUE!</v>
      </c>
    </row>
    <row r="85" spans="1:24" ht="21.75" customHeight="1">
      <c r="A85" s="389" t="s">
        <v>138</v>
      </c>
      <c r="M85" s="390" t="str">
        <f>+M84</f>
        <v>Lần 2 - Ngay khi ký HĐMB</v>
      </c>
      <c r="N85" s="391">
        <f>N84</f>
        <v>45499</v>
      </c>
      <c r="O85" s="392"/>
      <c r="P85" s="393">
        <f t="shared" si="3" ref="P85:P99">IF(OR(O85&gt;=N85,O85=""),0,N85-O85)</f>
        <v>0</v>
      </c>
      <c r="Q85" s="393"/>
      <c r="R85" s="394">
        <f t="shared" si="4" ref="R85:R111">+R84</f>
        <v>0</v>
      </c>
      <c r="S85" s="395">
        <f t="shared" si="5" ref="S85:S111">+S84</f>
        <v>0</v>
      </c>
      <c r="T85" s="396">
        <f t="shared" si="6" ref="T85:T98">Q85-Q85*(1/(1+S85)^P85)</f>
        <v>0</v>
      </c>
      <c r="U85" s="397" t="e">
        <f>X84/(1+S85)^P85</f>
        <v>#VALUE!</v>
      </c>
      <c r="V85" s="398" t="e">
        <f t="shared" si="1"/>
        <v>#VALUE!</v>
      </c>
      <c r="W85" s="398" t="e">
        <f t="shared" si="2"/>
        <v>#VALUE!</v>
      </c>
      <c r="X85" s="398" t="e">
        <f>$Q$84-SUM($U$84:U85)-SUM($V$84:V85)</f>
        <v>#VALUE!</v>
      </c>
    </row>
    <row r="86" spans="1:24" ht="21.75" customHeight="1">
      <c r="A86" s="399" t="s">
        <v>139</v>
      </c>
      <c r="M86" s="390" t="str">
        <f>+M85</f>
        <v>Lần 2 - Ngay khi ký HĐMB</v>
      </c>
      <c r="N86" s="391">
        <f>N85</f>
        <v>45499</v>
      </c>
      <c r="O86" s="392"/>
      <c r="P86" s="393">
        <f t="shared" si="3"/>
        <v>0</v>
      </c>
      <c r="Q86" s="393"/>
      <c r="R86" s="394">
        <f t="shared" si="4"/>
        <v>0</v>
      </c>
      <c r="S86" s="395">
        <f t="shared" si="5"/>
        <v>0</v>
      </c>
      <c r="T86" s="396">
        <f t="shared" si="6"/>
        <v>0</v>
      </c>
      <c r="U86" s="397" t="e">
        <f>X85/(1+S86)^P86</f>
        <v>#VALUE!</v>
      </c>
      <c r="V86" s="398" t="e">
        <f t="shared" si="1"/>
        <v>#VALUE!</v>
      </c>
      <c r="W86" s="398" t="e">
        <f t="shared" si="2"/>
        <v>#VALUE!</v>
      </c>
      <c r="X86" s="398" t="e">
        <f>$Q$84-SUM($U$84:U86)-SUM($V$84:V86)</f>
        <v>#VALUE!</v>
      </c>
    </row>
    <row r="87" spans="1:24" ht="21.75" customHeight="1">
      <c r="A87" s="399" t="s">
        <v>141</v>
      </c>
      <c r="G87" s="400"/>
      <c r="M87" s="390" t="str">
        <f>+M86</f>
        <v>Lần 2 - Ngay khi ký HĐMB</v>
      </c>
      <c r="N87" s="401">
        <f>N86</f>
        <v>45499</v>
      </c>
      <c r="O87" s="402"/>
      <c r="P87" s="403">
        <f t="shared" si="3"/>
        <v>0</v>
      </c>
      <c r="Q87" s="403"/>
      <c r="R87" s="404">
        <f t="shared" si="4"/>
        <v>0</v>
      </c>
      <c r="S87" s="405">
        <f t="shared" si="5"/>
        <v>0</v>
      </c>
      <c r="T87" s="406">
        <f t="shared" si="6"/>
        <v>0</v>
      </c>
      <c r="U87" s="397" t="e">
        <f>X86/(1+S87)^P87</f>
        <v>#VALUE!</v>
      </c>
      <c r="V87" s="407" t="e">
        <f t="shared" si="1"/>
        <v>#VALUE!</v>
      </c>
      <c r="W87" s="407" t="e">
        <f t="shared" si="2"/>
        <v>#VALUE!</v>
      </c>
      <c r="X87" s="407" t="e">
        <f>$Q$84-SUM($U$84:U87)-SUM($V$84:V87)</f>
        <v>#VALUE!</v>
      </c>
    </row>
    <row r="88" spans="1:24" ht="21.75" customHeight="1">
      <c r="A88" s="399" t="s">
        <v>140</v>
      </c>
      <c r="M88" s="408" t="str">
        <f>+B51</f>
        <v>Lần 3 - HĐMB</v>
      </c>
      <c r="N88" s="409">
        <f>$E$51</f>
        <v>45524</v>
      </c>
      <c r="O88" s="382">
        <v>45309</v>
      </c>
      <c r="P88" s="410">
        <f t="shared" si="3"/>
        <v>215</v>
      </c>
      <c r="Q88" s="410" t="e">
        <f>+F51</f>
        <v>#VALUE!</v>
      </c>
      <c r="R88" s="411">
        <f t="shared" si="4"/>
        <v>0</v>
      </c>
      <c r="S88" s="412">
        <f t="shared" si="5"/>
        <v>0</v>
      </c>
      <c r="T88" s="413" t="e">
        <f>Q88-Q88*(1/(1+S88)^P88)</f>
        <v>#VALUE!</v>
      </c>
      <c r="U88" s="387"/>
      <c r="V88" s="414">
        <f t="shared" si="1"/>
        <v>0</v>
      </c>
      <c r="W88" s="414">
        <f t="shared" si="2"/>
        <v>0</v>
      </c>
      <c r="X88" s="414" t="e">
        <f>$Q$88-SUM($U$88:U88)-SUM($V$88:V88)</f>
        <v>#VALUE!</v>
      </c>
    </row>
    <row r="89" spans="1:24" ht="21.75" customHeight="1">
      <c r="A89" s="415" t="s">
        <v>21</v>
      </c>
      <c r="M89" s="416" t="str">
        <f>+M88</f>
        <v>Lần 3 - HĐMB</v>
      </c>
      <c r="N89" s="417">
        <f>N88</f>
        <v>45524</v>
      </c>
      <c r="O89" s="392"/>
      <c r="P89" s="418">
        <f t="shared" si="3"/>
        <v>0</v>
      </c>
      <c r="Q89" s="418"/>
      <c r="R89" s="419">
        <f t="shared" si="4"/>
        <v>0</v>
      </c>
      <c r="S89" s="420">
        <f t="shared" si="5"/>
        <v>0</v>
      </c>
      <c r="T89" s="421">
        <f t="shared" si="6"/>
        <v>0</v>
      </c>
      <c r="U89" s="397" t="e">
        <f>X88/(1+S89)^P89</f>
        <v>#VALUE!</v>
      </c>
      <c r="V89" s="414" t="e">
        <f t="shared" si="1"/>
        <v>#VALUE!</v>
      </c>
      <c r="W89" s="414" t="e">
        <f t="shared" si="2"/>
        <v>#VALUE!</v>
      </c>
      <c r="X89" s="414" t="e">
        <f>$Q$88-SUM($U$88:U89)-SUM($V$88:V89)</f>
        <v>#VALUE!</v>
      </c>
    </row>
    <row r="90" spans="2:24" ht="21.75" customHeight="1">
      <c r="B90" s="389"/>
      <c r="C90" s="389"/>
      <c r="D90" s="422"/>
      <c r="M90" s="416" t="str">
        <f>+M89</f>
        <v>Lần 3 - HĐMB</v>
      </c>
      <c r="N90" s="417">
        <f>N89</f>
        <v>45524</v>
      </c>
      <c r="O90" s="392"/>
      <c r="P90" s="418">
        <f t="shared" si="3"/>
        <v>0</v>
      </c>
      <c r="Q90" s="418"/>
      <c r="R90" s="419">
        <f t="shared" si="4"/>
        <v>0</v>
      </c>
      <c r="S90" s="420">
        <f t="shared" si="5"/>
        <v>0</v>
      </c>
      <c r="T90" s="421">
        <f t="shared" si="6"/>
        <v>0</v>
      </c>
      <c r="U90" s="397" t="e">
        <f>X89/(1+S90)^P90</f>
        <v>#VALUE!</v>
      </c>
      <c r="V90" s="414" t="e">
        <f t="shared" si="1"/>
        <v>#VALUE!</v>
      </c>
      <c r="W90" s="414" t="e">
        <f t="shared" si="2"/>
        <v>#VALUE!</v>
      </c>
      <c r="X90" s="414" t="e">
        <f>$Q$88-SUM($U$88:U90)-SUM($V$88:V90)</f>
        <v>#VALUE!</v>
      </c>
    </row>
    <row r="91" spans="1:24" ht="21.75" customHeight="1">
      <c r="A91" s="529" t="s">
        <v>22</v>
      </c>
      <c r="B91" s="529"/>
      <c r="C91" s="529"/>
      <c r="D91" s="529"/>
      <c r="E91" s="529"/>
      <c r="F91" s="529"/>
      <c r="M91" s="416" t="str">
        <f>+M90</f>
        <v>Lần 3 - HĐMB</v>
      </c>
      <c r="N91" s="417">
        <f>N90</f>
        <v>45524</v>
      </c>
      <c r="O91" s="402"/>
      <c r="P91" s="423">
        <f t="shared" si="3"/>
        <v>0</v>
      </c>
      <c r="Q91" s="423"/>
      <c r="R91" s="424">
        <f t="shared" si="4"/>
        <v>0</v>
      </c>
      <c r="S91" s="425">
        <f t="shared" si="5"/>
        <v>0</v>
      </c>
      <c r="T91" s="426">
        <f t="shared" si="6"/>
        <v>0</v>
      </c>
      <c r="U91" s="397" t="e">
        <f>X90/(1+S91)^P91</f>
        <v>#VALUE!</v>
      </c>
      <c r="V91" s="414" t="e">
        <f t="shared" si="1"/>
        <v>#VALUE!</v>
      </c>
      <c r="W91" s="414" t="e">
        <f t="shared" si="2"/>
        <v>#VALUE!</v>
      </c>
      <c r="X91" s="414" t="e">
        <f>$Q$88-SUM($U$88:U91)-SUM($V$88:V91)</f>
        <v>#VALUE!</v>
      </c>
    </row>
    <row r="92" spans="1:24" ht="21.75" customHeight="1">
      <c r="A92" s="529"/>
      <c r="B92" s="529"/>
      <c r="C92" s="529"/>
      <c r="D92" s="529"/>
      <c r="E92" s="529"/>
      <c r="F92" s="529"/>
      <c r="M92" s="380" t="str">
        <f>+B52</f>
        <v>Lần 4 - HĐMB</v>
      </c>
      <c r="N92" s="381">
        <f>$E$52</f>
        <v>45555</v>
      </c>
      <c r="O92" s="382"/>
      <c r="P92" s="383">
        <f t="shared" si="3"/>
        <v>0</v>
      </c>
      <c r="Q92" s="383" t="e">
        <f>$F$52</f>
        <v>#VALUE!</v>
      </c>
      <c r="R92" s="427">
        <f t="shared" si="4"/>
        <v>0</v>
      </c>
      <c r="S92" s="385">
        <f t="shared" si="5"/>
        <v>0</v>
      </c>
      <c r="T92" s="386" t="e">
        <f>Q92-Q92*(1/(1+S92)^P92)</f>
        <v>#VALUE!</v>
      </c>
      <c r="U92" s="387">
        <v>1000000000</v>
      </c>
      <c r="V92" s="388">
        <f t="shared" si="1"/>
        <v>0</v>
      </c>
      <c r="W92" s="388">
        <f t="shared" si="2"/>
        <v>1000000000</v>
      </c>
      <c r="X92" s="388" t="e">
        <f>$Q$92-SUM($U$92:U92)-SUM($V$92:V92)</f>
        <v>#VALUE!</v>
      </c>
    </row>
    <row r="93" spans="2:24" ht="19.5" customHeight="1">
      <c r="B93" s="422"/>
      <c r="C93" s="422"/>
      <c r="D93" s="428"/>
      <c r="M93" s="390" t="str">
        <f>+M92</f>
        <v>Lần 4 - HĐMB</v>
      </c>
      <c r="N93" s="391">
        <f>N92</f>
        <v>45555</v>
      </c>
      <c r="O93" s="392"/>
      <c r="P93" s="393">
        <f t="shared" si="3"/>
        <v>0</v>
      </c>
      <c r="Q93" s="393"/>
      <c r="R93" s="394">
        <f t="shared" si="4"/>
        <v>0</v>
      </c>
      <c r="S93" s="395">
        <f t="shared" si="5"/>
        <v>0</v>
      </c>
      <c r="T93" s="396">
        <f t="shared" si="6"/>
        <v>0</v>
      </c>
      <c r="U93" s="397" t="e">
        <f>X92/(1+S93)^P93</f>
        <v>#VALUE!</v>
      </c>
      <c r="V93" s="398" t="e">
        <f t="shared" si="1"/>
        <v>#VALUE!</v>
      </c>
      <c r="W93" s="398" t="e">
        <f t="shared" si="2"/>
        <v>#VALUE!</v>
      </c>
      <c r="X93" s="398" t="e">
        <f>$Q$92-SUM($U$92:U93)-SUM($V$92:V93)</f>
        <v>#VALUE!</v>
      </c>
    </row>
    <row r="94" spans="2:24" ht="19.5" customHeight="1">
      <c r="B94" s="429"/>
      <c r="C94" s="429"/>
      <c r="D94" s="429"/>
      <c r="M94" s="390" t="str">
        <f>+M93</f>
        <v>Lần 4 - HĐMB</v>
      </c>
      <c r="N94" s="391">
        <f>N93</f>
        <v>45555</v>
      </c>
      <c r="O94" s="392"/>
      <c r="P94" s="393">
        <f t="shared" si="3"/>
        <v>0</v>
      </c>
      <c r="Q94" s="393"/>
      <c r="R94" s="394">
        <f t="shared" si="4"/>
        <v>0</v>
      </c>
      <c r="S94" s="395">
        <f t="shared" si="5"/>
        <v>0</v>
      </c>
      <c r="T94" s="396">
        <f t="shared" si="6"/>
        <v>0</v>
      </c>
      <c r="U94" s="397" t="e">
        <f>X93/(1+S94)^P94</f>
        <v>#VALUE!</v>
      </c>
      <c r="V94" s="398" t="e">
        <f t="shared" si="1"/>
        <v>#VALUE!</v>
      </c>
      <c r="W94" s="398" t="e">
        <f t="shared" si="2"/>
        <v>#VALUE!</v>
      </c>
      <c r="X94" s="398" t="e">
        <f>$Q$92-SUM($U$92:U94)-SUM($V$92:V94)</f>
        <v>#VALUE!</v>
      </c>
    </row>
    <row r="95" spans="2:24" ht="19.5" customHeight="1">
      <c r="B95" s="429"/>
      <c r="C95" s="429"/>
      <c r="D95" s="429"/>
      <c r="L95" s="430"/>
      <c r="M95" s="390" t="str">
        <f>+M94</f>
        <v>Lần 4 - HĐMB</v>
      </c>
      <c r="N95" s="401">
        <f>N94</f>
        <v>45555</v>
      </c>
      <c r="O95" s="402"/>
      <c r="P95" s="403">
        <f t="shared" si="3"/>
        <v>0</v>
      </c>
      <c r="Q95" s="403"/>
      <c r="R95" s="404">
        <f t="shared" si="4"/>
        <v>0</v>
      </c>
      <c r="S95" s="405">
        <f t="shared" si="5"/>
        <v>0</v>
      </c>
      <c r="T95" s="406">
        <f t="shared" si="6"/>
        <v>0</v>
      </c>
      <c r="U95" s="397" t="e">
        <f>X94/(1+S95)^P95</f>
        <v>#VALUE!</v>
      </c>
      <c r="V95" s="407" t="e">
        <f t="shared" si="1"/>
        <v>#VALUE!</v>
      </c>
      <c r="W95" s="407" t="e">
        <f t="shared" si="2"/>
        <v>#VALUE!</v>
      </c>
      <c r="X95" s="398" t="e">
        <f>$Q$92-SUM($U$92:U95)-SUM($V$92:V95)</f>
        <v>#VALUE!</v>
      </c>
    </row>
    <row r="96" spans="2:24" ht="19.5" customHeight="1">
      <c r="B96" s="429"/>
      <c r="C96" s="429"/>
      <c r="D96" s="429"/>
      <c r="M96" s="408" t="str">
        <f>+B53</f>
        <v>Lần 5 - HĐMB</v>
      </c>
      <c r="N96" s="409">
        <f>$E$53</f>
        <v>45585</v>
      </c>
      <c r="O96" s="382"/>
      <c r="P96" s="410">
        <f>IF(N96="",0,IF(OR(O96&gt;=N96,O96=""),0,N96-O96))</f>
        <v>0</v>
      </c>
      <c r="Q96" s="410" t="e">
        <f>$F$53</f>
        <v>#VALUE!</v>
      </c>
      <c r="R96" s="411">
        <f t="shared" si="4"/>
        <v>0</v>
      </c>
      <c r="S96" s="412">
        <f t="shared" si="5"/>
        <v>0</v>
      </c>
      <c r="T96" s="413" t="e">
        <f>Q96-Q96*(1/(1+S96)^P96)</f>
        <v>#VALUE!</v>
      </c>
      <c r="U96" s="387">
        <v>1000000000</v>
      </c>
      <c r="V96" s="431">
        <f t="shared" si="1"/>
        <v>0</v>
      </c>
      <c r="W96" s="431">
        <f t="shared" si="2"/>
        <v>1000000000</v>
      </c>
      <c r="X96" s="431" t="e">
        <f>$Q$96-SUM($U$96:U96)-SUM($V$96:V96)</f>
        <v>#VALUE!</v>
      </c>
    </row>
    <row r="97" spans="13:24" ht="19.5" customHeight="1">
      <c r="M97" s="416" t="str">
        <f>+M96</f>
        <v>Lần 5 - HĐMB</v>
      </c>
      <c r="N97" s="417">
        <f>N96</f>
        <v>45585</v>
      </c>
      <c r="O97" s="392"/>
      <c r="P97" s="418">
        <f t="shared" si="3"/>
        <v>0</v>
      </c>
      <c r="Q97" s="418"/>
      <c r="R97" s="419">
        <f t="shared" si="4"/>
        <v>0</v>
      </c>
      <c r="S97" s="420">
        <f t="shared" si="5"/>
        <v>0</v>
      </c>
      <c r="T97" s="421">
        <f t="shared" si="6"/>
        <v>0</v>
      </c>
      <c r="U97" s="397" t="e">
        <f>X96/(1+S97)^P97</f>
        <v>#VALUE!</v>
      </c>
      <c r="V97" s="414" t="e">
        <f t="shared" si="1"/>
        <v>#VALUE!</v>
      </c>
      <c r="W97" s="414" t="e">
        <f t="shared" si="2"/>
        <v>#VALUE!</v>
      </c>
      <c r="X97" s="414" t="e">
        <f>$Q$96-SUM($U$96:U97)-SUM($V$96:V97)</f>
        <v>#VALUE!</v>
      </c>
    </row>
    <row r="98" spans="1:24" ht="19.5" customHeight="1">
      <c r="A98" s="429"/>
      <c r="M98" s="416" t="str">
        <f>+M97</f>
        <v>Lần 5 - HĐMB</v>
      </c>
      <c r="N98" s="417">
        <f>N97</f>
        <v>45585</v>
      </c>
      <c r="O98" s="432"/>
      <c r="P98" s="418">
        <f t="shared" si="3"/>
        <v>0</v>
      </c>
      <c r="Q98" s="418"/>
      <c r="R98" s="419">
        <f t="shared" si="4"/>
        <v>0</v>
      </c>
      <c r="S98" s="420">
        <f t="shared" si="5"/>
        <v>0</v>
      </c>
      <c r="T98" s="421">
        <f t="shared" si="6"/>
        <v>0</v>
      </c>
      <c r="U98" s="397" t="e">
        <f>X97/(1+S98)^P98</f>
        <v>#VALUE!</v>
      </c>
      <c r="V98" s="414" t="e">
        <f t="shared" si="1"/>
        <v>#VALUE!</v>
      </c>
      <c r="W98" s="414" t="e">
        <f t="shared" si="2"/>
        <v>#VALUE!</v>
      </c>
      <c r="X98" s="414" t="e">
        <f>$Q$96-SUM($U$96:U98)-SUM($V$96:V98)</f>
        <v>#VALUE!</v>
      </c>
    </row>
    <row r="99" spans="1:24" ht="19.5" customHeight="1">
      <c r="A99" s="429"/>
      <c r="M99" s="416" t="str">
        <f>+M98</f>
        <v>Lần 5 - HĐMB</v>
      </c>
      <c r="N99" s="433">
        <f>N98</f>
        <v>45585</v>
      </c>
      <c r="O99" s="434"/>
      <c r="P99" s="423">
        <f t="shared" si="3"/>
        <v>0</v>
      </c>
      <c r="Q99" s="423"/>
      <c r="R99" s="424">
        <f t="shared" si="4"/>
        <v>0</v>
      </c>
      <c r="S99" s="425">
        <f t="shared" si="5"/>
        <v>0</v>
      </c>
      <c r="T99" s="426">
        <f t="shared" si="7" ref="T99:T111">Q99-Q99*(1/(1+S99)^P99)</f>
        <v>0</v>
      </c>
      <c r="U99" s="397" t="e">
        <f>X98/(1+S99)^P99</f>
        <v>#VALUE!</v>
      </c>
      <c r="V99" s="435" t="e">
        <f t="shared" si="1"/>
        <v>#VALUE!</v>
      </c>
      <c r="W99" s="435" t="e">
        <f t="shared" si="2"/>
        <v>#VALUE!</v>
      </c>
      <c r="X99" s="435" t="e">
        <f>$Q$96-SUM($U$96:U99)-SUM($V$96:V99)</f>
        <v>#VALUE!</v>
      </c>
    </row>
    <row r="100" spans="13:24" ht="17.25" customHeight="1">
      <c r="M100" s="380" t="e">
        <f>+#REF!</f>
        <v>#REF!</v>
      </c>
      <c r="N100" s="381" t="e">
        <f>#REF!</f>
        <v>#REF!</v>
      </c>
      <c r="O100" s="382"/>
      <c r="P100" s="383" t="e">
        <f>IF(N100="",0,IF(OR(O100&gt;=N100,O100=""),0,N100-O100))</f>
        <v>#REF!</v>
      </c>
      <c r="Q100" s="383" t="e">
        <f>#REF!</f>
        <v>#REF!</v>
      </c>
      <c r="R100" s="427">
        <f t="shared" si="4"/>
        <v>0</v>
      </c>
      <c r="S100" s="385">
        <f t="shared" si="5"/>
        <v>0</v>
      </c>
      <c r="T100" s="386" t="e">
        <f t="shared" si="7"/>
        <v>#REF!</v>
      </c>
      <c r="U100" s="387">
        <v>1000000000</v>
      </c>
      <c r="V100" s="388" t="e">
        <f t="shared" si="1"/>
        <v>#REF!</v>
      </c>
      <c r="W100" s="388" t="e">
        <f t="shared" si="2"/>
        <v>#REF!</v>
      </c>
      <c r="X100" s="388" t="e">
        <f>$Q$100-SUM($U$100:U100)-SUM($V$100:V100)</f>
        <v>#REF!</v>
      </c>
    </row>
    <row r="101" spans="13:24" ht="17.25" customHeight="1">
      <c r="M101" s="390" t="e">
        <f>+M100</f>
        <v>#REF!</v>
      </c>
      <c r="N101" s="391" t="e">
        <f>N100</f>
        <v>#REF!</v>
      </c>
      <c r="O101" s="392"/>
      <c r="P101" s="393" t="e">
        <f>IF(OR(O101&gt;=N101,O101=""),0,N101-O101)</f>
        <v>#REF!</v>
      </c>
      <c r="Q101" s="393"/>
      <c r="R101" s="394">
        <f t="shared" si="4"/>
        <v>0</v>
      </c>
      <c r="S101" s="395">
        <f t="shared" si="5"/>
        <v>0</v>
      </c>
      <c r="T101" s="396" t="e">
        <f t="shared" si="7"/>
        <v>#REF!</v>
      </c>
      <c r="U101" s="397" t="e">
        <f>X100/(1+S101)^P101</f>
        <v>#REF!</v>
      </c>
      <c r="V101" s="398" t="e">
        <f t="shared" si="1"/>
        <v>#REF!</v>
      </c>
      <c r="W101" s="398" t="e">
        <f t="shared" si="2"/>
        <v>#REF!</v>
      </c>
      <c r="X101" s="398" t="e">
        <f>$Q$100-SUM($U$100:U101)-SUM($V$100:V101)</f>
        <v>#REF!</v>
      </c>
    </row>
    <row r="102" spans="13:24" ht="17.25" customHeight="1">
      <c r="M102" s="390" t="e">
        <f>+M101</f>
        <v>#REF!</v>
      </c>
      <c r="N102" s="391" t="e">
        <f>N101</f>
        <v>#REF!</v>
      </c>
      <c r="O102" s="432"/>
      <c r="P102" s="393" t="e">
        <f>IF(OR(O102&gt;=N102,O102=""),0,N102-O102)</f>
        <v>#REF!</v>
      </c>
      <c r="Q102" s="393"/>
      <c r="R102" s="394">
        <f t="shared" si="4"/>
        <v>0</v>
      </c>
      <c r="S102" s="395">
        <f t="shared" si="5"/>
        <v>0</v>
      </c>
      <c r="T102" s="396" t="e">
        <f t="shared" si="7"/>
        <v>#REF!</v>
      </c>
      <c r="U102" s="397" t="e">
        <f>X101/(1+S102)^P102</f>
        <v>#REF!</v>
      </c>
      <c r="V102" s="398" t="e">
        <f t="shared" si="1"/>
        <v>#REF!</v>
      </c>
      <c r="W102" s="398" t="e">
        <f t="shared" si="2"/>
        <v>#REF!</v>
      </c>
      <c r="X102" s="398" t="e">
        <f>$Q$100-SUM($U$100:U102)-SUM($V$100:V102)</f>
        <v>#REF!</v>
      </c>
    </row>
    <row r="103" spans="13:24" ht="17.25" customHeight="1">
      <c r="M103" s="390" t="e">
        <f>+M102</f>
        <v>#REF!</v>
      </c>
      <c r="N103" s="391" t="e">
        <f>N102</f>
        <v>#REF!</v>
      </c>
      <c r="O103" s="432"/>
      <c r="P103" s="393" t="e">
        <f>IF(OR(O103&gt;=N103,O103=""),0,N103-O103)</f>
        <v>#REF!</v>
      </c>
      <c r="Q103" s="393"/>
      <c r="R103" s="404">
        <f t="shared" si="4"/>
        <v>0</v>
      </c>
      <c r="S103" s="395">
        <f t="shared" si="5"/>
        <v>0</v>
      </c>
      <c r="T103" s="396" t="e">
        <f t="shared" si="7"/>
        <v>#REF!</v>
      </c>
      <c r="U103" s="397" t="e">
        <f>X102/(1+S103)^P103</f>
        <v>#REF!</v>
      </c>
      <c r="V103" s="407" t="e">
        <f t="shared" si="1"/>
        <v>#REF!</v>
      </c>
      <c r="W103" s="407" t="e">
        <f t="shared" si="2"/>
        <v>#REF!</v>
      </c>
      <c r="X103" s="407" t="e">
        <f>$Q$100-SUM($U$100:U103)-SUM($V$100:V103)</f>
        <v>#REF!</v>
      </c>
    </row>
    <row r="104" spans="13:24" ht="17.25" customHeight="1">
      <c r="M104" s="408" t="e">
        <f>+#REF!</f>
        <v>#REF!</v>
      </c>
      <c r="N104" s="409" t="e">
        <f>#REF!</f>
        <v>#REF!</v>
      </c>
      <c r="O104" s="436"/>
      <c r="P104" s="410" t="e">
        <f t="shared" si="8" ref="P104:P111">IF(OR(O104&gt;=N104,O104=""),0,N104-O104)</f>
        <v>#REF!</v>
      </c>
      <c r="Q104" s="410" t="e">
        <f>#REF!</f>
        <v>#REF!</v>
      </c>
      <c r="R104" s="419">
        <f t="shared" si="4"/>
        <v>0</v>
      </c>
      <c r="S104" s="412">
        <f t="shared" si="5"/>
        <v>0</v>
      </c>
      <c r="T104" s="437" t="e">
        <f t="shared" si="7"/>
        <v>#REF!</v>
      </c>
      <c r="U104" s="438">
        <v>1000000000</v>
      </c>
      <c r="V104" s="431" t="e">
        <f t="shared" si="1"/>
        <v>#REF!</v>
      </c>
      <c r="W104" s="431" t="e">
        <f t="shared" si="2"/>
        <v>#REF!</v>
      </c>
      <c r="X104" s="431" t="e">
        <f>$Q$104-SUM($U$104:U104)-SUM($V$104:V104)</f>
        <v>#REF!</v>
      </c>
    </row>
    <row r="105" spans="13:24" ht="17.25" customHeight="1">
      <c r="M105" s="416" t="e">
        <f>+M104</f>
        <v>#REF!</v>
      </c>
      <c r="N105" s="417" t="e">
        <f>#REF!</f>
        <v>#REF!</v>
      </c>
      <c r="O105" s="392"/>
      <c r="P105" s="418" t="e">
        <f t="shared" si="8"/>
        <v>#REF!</v>
      </c>
      <c r="Q105" s="418"/>
      <c r="R105" s="419">
        <f t="shared" si="4"/>
        <v>0</v>
      </c>
      <c r="S105" s="420">
        <f t="shared" si="5"/>
        <v>0</v>
      </c>
      <c r="T105" s="439" t="e">
        <f t="shared" si="7"/>
        <v>#REF!</v>
      </c>
      <c r="U105" s="397" t="e">
        <f>X104/(1+S105)^P105</f>
        <v>#REF!</v>
      </c>
      <c r="V105" s="414" t="e">
        <f t="shared" si="1"/>
        <v>#REF!</v>
      </c>
      <c r="W105" s="414" t="e">
        <f t="shared" si="2"/>
        <v>#REF!</v>
      </c>
      <c r="X105" s="414" t="e">
        <f>$Q$104-SUM($U$104:U105)-SUM($V$104:V105)</f>
        <v>#REF!</v>
      </c>
    </row>
    <row r="106" spans="13:24" ht="17.25" customHeight="1">
      <c r="M106" s="416" t="e">
        <f>+M105</f>
        <v>#REF!</v>
      </c>
      <c r="N106" s="417" t="e">
        <f>#REF!</f>
        <v>#REF!</v>
      </c>
      <c r="O106" s="432"/>
      <c r="P106" s="418" t="e">
        <f t="shared" si="8"/>
        <v>#REF!</v>
      </c>
      <c r="Q106" s="418"/>
      <c r="R106" s="419">
        <f t="shared" si="4"/>
        <v>0</v>
      </c>
      <c r="S106" s="420">
        <f t="shared" si="5"/>
        <v>0</v>
      </c>
      <c r="T106" s="439" t="e">
        <f t="shared" si="7"/>
        <v>#REF!</v>
      </c>
      <c r="U106" s="397" t="e">
        <f>X105/(1+S106)^P106</f>
        <v>#REF!</v>
      </c>
      <c r="V106" s="414" t="e">
        <f t="shared" si="1"/>
        <v>#REF!</v>
      </c>
      <c r="W106" s="414" t="e">
        <f t="shared" si="2"/>
        <v>#REF!</v>
      </c>
      <c r="X106" s="414" t="e">
        <f>$Q$104-SUM($U$104:U106)-SUM($V$104:V106)</f>
        <v>#REF!</v>
      </c>
    </row>
    <row r="107" spans="13:24" ht="17.25" customHeight="1">
      <c r="M107" s="440" t="e">
        <f>+M106</f>
        <v>#REF!</v>
      </c>
      <c r="N107" s="433" t="e">
        <f>#REF!</f>
        <v>#REF!</v>
      </c>
      <c r="O107" s="434"/>
      <c r="P107" s="423" t="e">
        <f t="shared" si="8"/>
        <v>#REF!</v>
      </c>
      <c r="Q107" s="423"/>
      <c r="R107" s="424">
        <f t="shared" si="4"/>
        <v>0</v>
      </c>
      <c r="S107" s="420">
        <f t="shared" si="5"/>
        <v>0</v>
      </c>
      <c r="T107" s="439" t="e">
        <f t="shared" si="7"/>
        <v>#REF!</v>
      </c>
      <c r="U107" s="397" t="e">
        <f>X106/(1+S107)^P107</f>
        <v>#REF!</v>
      </c>
      <c r="V107" s="435" t="e">
        <f t="shared" si="1"/>
        <v>#REF!</v>
      </c>
      <c r="W107" s="435" t="e">
        <f t="shared" si="2"/>
        <v>#REF!</v>
      </c>
      <c r="X107" s="414" t="e">
        <f>$Q$104-SUM($U$104:U107)-SUM($V$104:V107)</f>
        <v>#REF!</v>
      </c>
    </row>
    <row r="108" spans="13:24" ht="17.25" customHeight="1">
      <c r="M108" s="380" t="str">
        <f>+B54</f>
        <v>Lần 6 Theo thông báo nhận bàn giao nhà</v>
      </c>
      <c r="N108" s="381">
        <f>$E$54</f>
        <v>45657</v>
      </c>
      <c r="O108" s="436"/>
      <c r="P108" s="383">
        <f t="shared" si="8"/>
        <v>0</v>
      </c>
      <c r="Q108" s="383" t="e">
        <f>+F54</f>
        <v>#VALUE!</v>
      </c>
      <c r="R108" s="427">
        <f t="shared" si="4"/>
        <v>0</v>
      </c>
      <c r="S108" s="385">
        <f t="shared" si="5"/>
        <v>0</v>
      </c>
      <c r="T108" s="441" t="e">
        <f t="shared" si="7"/>
        <v>#VALUE!</v>
      </c>
      <c r="U108" s="438">
        <v>1000000000</v>
      </c>
      <c r="V108" s="398">
        <f t="shared" si="1"/>
        <v>0</v>
      </c>
      <c r="W108" s="398">
        <f t="shared" si="2"/>
        <v>1000000000</v>
      </c>
      <c r="X108" s="388" t="e">
        <f>$Q$108-SUM($U$108:U108)-SUM($V$108:V108)</f>
        <v>#VALUE!</v>
      </c>
    </row>
    <row r="109" spans="13:24" ht="17.25" customHeight="1">
      <c r="M109" s="390" t="str">
        <f>+M108</f>
        <v>Lần 6 Theo thông báo nhận bàn giao nhà</v>
      </c>
      <c r="N109" s="391">
        <f>$E$54</f>
        <v>45657</v>
      </c>
      <c r="O109" s="392"/>
      <c r="P109" s="393">
        <f t="shared" si="8"/>
        <v>0</v>
      </c>
      <c r="Q109" s="393"/>
      <c r="R109" s="394">
        <f t="shared" si="4"/>
        <v>0</v>
      </c>
      <c r="S109" s="395">
        <f t="shared" si="5"/>
        <v>0</v>
      </c>
      <c r="T109" s="442">
        <f t="shared" si="7"/>
        <v>0</v>
      </c>
      <c r="U109" s="397" t="e">
        <f>X108/(1+S109)^P109</f>
        <v>#VALUE!</v>
      </c>
      <c r="V109" s="398" t="e">
        <f t="shared" si="1"/>
        <v>#VALUE!</v>
      </c>
      <c r="W109" s="398" t="e">
        <f t="shared" si="2"/>
        <v>#VALUE!</v>
      </c>
      <c r="X109" s="398" t="e">
        <f>$Q$108-SUM($U$108:U109)-SUM($V$108:V109)</f>
        <v>#VALUE!</v>
      </c>
    </row>
    <row r="110" spans="13:24" ht="17.25" customHeight="1">
      <c r="M110" s="390" t="str">
        <f>+M109</f>
        <v>Lần 6 Theo thông báo nhận bàn giao nhà</v>
      </c>
      <c r="N110" s="391">
        <f>$E$54</f>
        <v>45657</v>
      </c>
      <c r="O110" s="432"/>
      <c r="P110" s="393">
        <f t="shared" si="8"/>
        <v>0</v>
      </c>
      <c r="Q110" s="393"/>
      <c r="R110" s="394">
        <f t="shared" si="4"/>
        <v>0</v>
      </c>
      <c r="S110" s="395">
        <f t="shared" si="5"/>
        <v>0</v>
      </c>
      <c r="T110" s="442">
        <f t="shared" si="7"/>
        <v>0</v>
      </c>
      <c r="U110" s="397" t="e">
        <f>X109/(1+S110)^P110</f>
        <v>#VALUE!</v>
      </c>
      <c r="V110" s="398" t="e">
        <f t="shared" si="1"/>
        <v>#VALUE!</v>
      </c>
      <c r="W110" s="398" t="e">
        <f t="shared" si="2"/>
        <v>#VALUE!</v>
      </c>
      <c r="X110" s="398" t="e">
        <f>$Q$108-SUM($U$108:U110)-SUM($V$108:V110)</f>
        <v>#VALUE!</v>
      </c>
    </row>
    <row r="111" spans="13:24" ht="17.25" customHeight="1">
      <c r="M111" s="443" t="str">
        <f>+M110</f>
        <v>Lần 6 Theo thông báo nhận bàn giao nhà</v>
      </c>
      <c r="N111" s="401">
        <f>$E$54</f>
        <v>45657</v>
      </c>
      <c r="O111" s="434"/>
      <c r="P111" s="403">
        <f t="shared" si="8"/>
        <v>0</v>
      </c>
      <c r="Q111" s="403"/>
      <c r="R111" s="404">
        <f t="shared" si="4"/>
        <v>0</v>
      </c>
      <c r="S111" s="405">
        <f t="shared" si="5"/>
        <v>0</v>
      </c>
      <c r="T111" s="444">
        <f t="shared" si="7"/>
        <v>0</v>
      </c>
      <c r="U111" s="397" t="e">
        <f>X110/(1+S111)^P111</f>
        <v>#VALUE!</v>
      </c>
      <c r="V111" s="398" t="e">
        <f t="shared" si="1"/>
        <v>#VALUE!</v>
      </c>
      <c r="W111" s="398" t="e">
        <f t="shared" si="2"/>
        <v>#VALUE!</v>
      </c>
      <c r="X111" s="407" t="e">
        <f>$Q$108-SUM($U$108:U111)-SUM($V$108:V111)</f>
        <v>#VALUE!</v>
      </c>
    </row>
    <row r="112" spans="13:24" ht="17.25" customHeight="1">
      <c r="M112" s="445" t="s">
        <v>13</v>
      </c>
      <c r="N112" s="446"/>
      <c r="O112" s="446"/>
      <c r="P112" s="447"/>
      <c r="Q112" s="447" t="e">
        <f>SUM(Q83:Q111)</f>
        <v>#VALUE!</v>
      </c>
      <c r="R112" s="447"/>
      <c r="S112" s="448"/>
      <c r="T112" s="449" t="e">
        <f>SUM(T83:T111)</f>
        <v>#VALUE!</v>
      </c>
      <c r="U112" s="449" t="e">
        <f>SUM(U83:U111)</f>
        <v>#VALUE!</v>
      </c>
      <c r="V112" s="449" t="e">
        <f>SUM(V83:V111)</f>
        <v>#VALUE!</v>
      </c>
      <c r="W112" s="449" t="e">
        <f>SUM(W83:W111)</f>
        <v>#VALUE!</v>
      </c>
      <c r="X112" s="449" t="e">
        <f>SUM(X83:X111)</f>
        <v>#VALUE!</v>
      </c>
    </row>
    <row r="113" spans="13:23" ht="17.25" customHeight="1">
      <c r="M113" s="361"/>
      <c r="N113" s="450"/>
      <c r="O113" s="451"/>
      <c r="P113" s="452"/>
      <c r="Q113" s="453" t="e">
        <f>ROUND(Q112,0)=ROUND(F27*0.95+F28,0)</f>
        <v>#VALUE!</v>
      </c>
      <c r="R113" s="454"/>
      <c r="W113" s="123" t="e">
        <f>V112=F29+F32</f>
        <v>#VALUE!</v>
      </c>
    </row>
    <row r="114" spans="13:19" ht="17.25" customHeight="1">
      <c r="M114" s="114"/>
      <c r="N114" s="116"/>
      <c r="O114" s="117"/>
      <c r="R114" s="185"/>
      <c r="S114" s="182"/>
    </row>
    <row r="115" spans="13:21" ht="17.25" customHeight="1">
      <c r="M115" s="455" t="s">
        <v>84</v>
      </c>
      <c r="N115" s="456"/>
      <c r="O115" s="456"/>
      <c r="P115" s="457"/>
      <c r="Q115" s="458"/>
      <c r="R115" s="458"/>
      <c r="S115" s="459">
        <v>0.12</v>
      </c>
      <c r="T115" s="460"/>
      <c r="U115" s="461"/>
    </row>
    <row r="116" spans="13:21" ht="27.75">
      <c r="M116" s="462" t="s">
        <v>15</v>
      </c>
      <c r="N116" s="463" t="s">
        <v>16</v>
      </c>
      <c r="O116" s="463" t="s">
        <v>8</v>
      </c>
      <c r="P116" s="464" t="s">
        <v>17</v>
      </c>
      <c r="Q116" s="464" t="s">
        <v>68</v>
      </c>
      <c r="R116" s="464" t="s">
        <v>18</v>
      </c>
      <c r="S116" s="462" t="s">
        <v>83</v>
      </c>
      <c r="T116" s="462" t="s">
        <v>20</v>
      </c>
      <c r="U116" s="465" t="s">
        <v>67</v>
      </c>
    </row>
    <row r="117" spans="13:21" ht="41.65">
      <c r="M117" s="466" t="str">
        <f>+B50</f>
        <v>Lần 2 - TTĐC đảm bảo HĐMB-5% giá trị nhà ở chưa VAT</v>
      </c>
      <c r="N117" s="467">
        <f>$E$55</f>
        <v>45838</v>
      </c>
      <c r="O117" s="468">
        <f>+E50</f>
        <v>45499</v>
      </c>
      <c r="P117" s="469">
        <f>IF(OR(O117&gt;=N117,O117=""),0,N117-O117)</f>
        <v>339</v>
      </c>
      <c r="Q117" s="469" t="e">
        <f>+F50</f>
        <v>#VALUE!</v>
      </c>
      <c r="R117" s="470" t="e">
        <f>Q117</f>
        <v>#VALUE!</v>
      </c>
      <c r="S117" s="471">
        <f>S115</f>
        <v>0.12</v>
      </c>
      <c r="T117" s="472">
        <f>S117/365</f>
        <v>0.00032876712328767124</v>
      </c>
      <c r="U117" s="473" t="e">
        <f>R117*T117*P117</f>
        <v>#VALUE!</v>
      </c>
    </row>
  </sheetData>
  <sheetProtection autoFilter="0"/>
  <protectedRanges>
    <protectedRange sqref="F11:F12 F24 F14:F15 U7 I45" name="Range1"/>
    <protectedRange sqref="Q88:R111 Q84:Q87 O84:O111" name="Range1_2"/>
    <protectedRange sqref="F20:F22" name="Range1_1"/>
    <protectedRange sqref="AB58:AC58 Z58 AC49:AC50 Z49:Z55 AB51:AC55" name="Range1_2_1_1"/>
    <protectedRange sqref="F19" name="Range1_1_1"/>
    <protectedRange sqref="F23" name="Range1_1_2"/>
  </protectedRanges>
  <mergeCells count="42">
    <mergeCell ref="R51:S51"/>
    <mergeCell ref="B78:C78"/>
    <mergeCell ref="B79:C79"/>
    <mergeCell ref="A91:F92"/>
    <mergeCell ref="B56:C56"/>
    <mergeCell ref="B69:C69"/>
    <mergeCell ref="B76:C76"/>
    <mergeCell ref="B77:C77"/>
    <mergeCell ref="B80:C80"/>
    <mergeCell ref="B72:C72"/>
    <mergeCell ref="B73:C73"/>
    <mergeCell ref="B61:C61"/>
    <mergeCell ref="B74:C74"/>
    <mergeCell ref="B68:C68"/>
    <mergeCell ref="B51:C51"/>
    <mergeCell ref="B63:C63"/>
    <mergeCell ref="B66:C66"/>
    <mergeCell ref="B64:C64"/>
    <mergeCell ref="B59:C59"/>
    <mergeCell ref="B75:C75"/>
    <mergeCell ref="G7:H7"/>
    <mergeCell ref="G8:H8"/>
    <mergeCell ref="G20:H20"/>
    <mergeCell ref="G9:H9"/>
    <mergeCell ref="D10:E10"/>
    <mergeCell ref="G19:H19"/>
    <mergeCell ref="A3:F3"/>
    <mergeCell ref="A4:F4"/>
    <mergeCell ref="A5:F5"/>
    <mergeCell ref="B65:C65"/>
    <mergeCell ref="B60:C60"/>
    <mergeCell ref="B62:C62"/>
    <mergeCell ref="B53:C53"/>
    <mergeCell ref="B45:C45"/>
    <mergeCell ref="B46:C46"/>
    <mergeCell ref="B48:C48"/>
    <mergeCell ref="B49:C49"/>
    <mergeCell ref="B52:C52"/>
    <mergeCell ref="B55:C55"/>
    <mergeCell ref="C6:D6"/>
    <mergeCell ref="C7:D7"/>
    <mergeCell ref="B50:C50"/>
  </mergeCells>
  <conditionalFormatting sqref="F44">
    <cfRule type="cellIs" priority="210" dxfId="351" operator="equal">
      <formula>"KIỂM TRA LẠI"</formula>
    </cfRule>
  </conditionalFormatting>
  <conditionalFormatting sqref="U7 W43:W44 H45:I45 H56 A57:C57 E57 G57 A70:C73 A74 A75:C76 A77 A78:B79 A80:C80 M82:P82 R82 M84:Q87">
    <cfRule type="expression" priority="209" dxfId="351">
      <formula>PTG_CSBH01!#REF!=1</formula>
    </cfRule>
  </conditionalFormatting>
  <conditionalFormatting sqref="L34:L35 X42:AC43 X44:X45 X51:X53 M53:R59 M60:Q66 P88:P99">
    <cfRule type="expression" priority="179" dxfId="351">
      <formula>PTG_CSBH01!#REF!=1</formula>
    </cfRule>
  </conditionalFormatting>
  <conditionalFormatting sqref="M88:N88 M89:O91 M92:N92 M93:O95 M96:N96 M97:O99">
    <cfRule type="expression" priority="183" dxfId="351">
      <formula>PTG_CSBH01!#REF!=1</formula>
    </cfRule>
  </conditionalFormatting>
  <conditionalFormatting sqref="Q89:Q91 Q93:Q95 Q97:Q99">
    <cfRule type="expression" priority="178" dxfId="351">
      <formula>PTG_CSBH01!#REF!=1</formula>
    </cfRule>
  </conditionalFormatting>
  <conditionalFormatting sqref="G25">
    <cfRule type="cellIs" priority="175" dxfId="351" operator="equal">
      <formula>"KIỂM TRA LẠI"</formula>
    </cfRule>
  </conditionalFormatting>
  <conditionalFormatting sqref="R96:R99">
    <cfRule type="expression" priority="157" dxfId="351">
      <formula>PTG_CSBH01!#REF!=1</formula>
    </cfRule>
  </conditionalFormatting>
  <conditionalFormatting sqref="R88:R91">
    <cfRule type="expression" priority="159" dxfId="351">
      <formula>PTG_CSBH01!#REF!=1</formula>
    </cfRule>
  </conditionalFormatting>
  <conditionalFormatting sqref="R92:R95">
    <cfRule type="expression" priority="158" dxfId="351">
      <formula>PTG_CSBH01!#REF!=1</formula>
    </cfRule>
  </conditionalFormatting>
  <conditionalFormatting sqref="O88">
    <cfRule type="expression" priority="155" dxfId="351">
      <formula>PTG_CSBH01!#REF!=1</formula>
    </cfRule>
  </conditionalFormatting>
  <conditionalFormatting sqref="M63:M66 O92">
    <cfRule type="expression" priority="144" dxfId="351">
      <formula>PTG_CSBH01!#REF!=1</formula>
    </cfRule>
  </conditionalFormatting>
  <conditionalFormatting sqref="O96">
    <cfRule type="expression" priority="143" dxfId="351">
      <formula>PTG_CSBH01!#REF!=1</formula>
    </cfRule>
  </conditionalFormatting>
  <conditionalFormatting sqref="AB55:AB58">
    <cfRule type="expression" priority="128" dxfId="351">
      <formula>PTG_CSBH01!#REF!=1</formula>
    </cfRule>
  </conditionalFormatting>
  <conditionalFormatting sqref="X55:AA58">
    <cfRule type="expression" priority="129" dxfId="351">
      <formula>PTG_CSBH01!#REF!=1</formula>
    </cfRule>
  </conditionalFormatting>
  <conditionalFormatting sqref="X58:Z58">
    <cfRule type="expression" priority="131" dxfId="351">
      <formula>PTG_CSBH01!#REF!=1</formula>
    </cfRule>
  </conditionalFormatting>
  <conditionalFormatting sqref="AC55:AC58">
    <cfRule type="expression" priority="130" dxfId="351">
      <formula>PTG_CSBH01!#REF!=1</formula>
    </cfRule>
  </conditionalFormatting>
  <conditionalFormatting sqref="Q88">
    <cfRule type="expression" priority="115" dxfId="351">
      <formula>PTG_CSBH01!#REF!=1</formula>
    </cfRule>
  </conditionalFormatting>
  <conditionalFormatting sqref="Q92">
    <cfRule type="expression" priority="114" dxfId="351">
      <formula>PTG_CSBH01!#REF!=1</formula>
    </cfRule>
  </conditionalFormatting>
  <conditionalFormatting sqref="F58">
    <cfRule type="cellIs" priority="113" dxfId="351" operator="equal">
      <formula>"KIỂM TRA LẠI"</formula>
    </cfRule>
  </conditionalFormatting>
  <conditionalFormatting sqref="E70:E73 E75:E76 E78:E80">
    <cfRule type="expression" priority="112" dxfId="351">
      <formula>PTG_CSBH01!#REF!=1</formula>
    </cfRule>
  </conditionalFormatting>
  <conditionalFormatting sqref="M116:S116 P117:S117">
    <cfRule type="expression" priority="111" dxfId="351">
      <formula>PTG_CSBH01!#REF!=1</formula>
    </cfRule>
  </conditionalFormatting>
  <conditionalFormatting sqref="M117:N117">
    <cfRule type="expression" priority="110" dxfId="351">
      <formula>PTG_CSBH01!#REF!=1</formula>
    </cfRule>
  </conditionalFormatting>
  <conditionalFormatting sqref="O117">
    <cfRule type="expression" priority="109" dxfId="351">
      <formula>PTG_CSBH01!#REF!=1</formula>
    </cfRule>
  </conditionalFormatting>
  <conditionalFormatting sqref="AB42:AB43 AB45:AB48 AB50:AB51 P62:P66">
    <cfRule type="expression" priority="103" dxfId="351">
      <formula>PTG_CSBH01!#REF!=1</formula>
    </cfRule>
  </conditionalFormatting>
  <conditionalFormatting sqref="Y42:AA43 Y44 Y45:AA48 AA50:AA51 O62 N63:O66">
    <cfRule type="expression" priority="104" dxfId="351">
      <formula>PTG_CSBH01!#REF!=1</formula>
    </cfRule>
  </conditionalFormatting>
  <conditionalFormatting sqref="X48:Z48 Y50:Z50 X51:Z51">
    <cfRule type="expression" priority="106" dxfId="351">
      <formula>PTG_CSBH01!#REF!=1</formula>
    </cfRule>
  </conditionalFormatting>
  <conditionalFormatting sqref="AC42:AC48 AC50:AC51 Q62:Q66">
    <cfRule type="expression" priority="105" dxfId="351">
      <formula>PTG_CSBH01!#REF!=1</formula>
    </cfRule>
  </conditionalFormatting>
  <conditionalFormatting sqref="Z46:Z47">
    <cfRule type="expression" priority="101" dxfId="351">
      <formula>PTG_CSBH01!#REF!=1</formula>
    </cfRule>
  </conditionalFormatting>
  <conditionalFormatting sqref="Z54">
    <cfRule type="expression" priority="95" dxfId="351">
      <formula>PTG_CSBH01!#REF!=1</formula>
    </cfRule>
  </conditionalFormatting>
  <conditionalFormatting sqref="AB51:AB54">
    <cfRule type="expression" priority="97" dxfId="351">
      <formula>PTG_CSBH01!#REF!=1</formula>
    </cfRule>
  </conditionalFormatting>
  <conditionalFormatting sqref="AA49 AA51:AA54">
    <cfRule type="expression" priority="98" dxfId="351">
      <formula>PTG_CSBH01!#REF!=1</formula>
    </cfRule>
  </conditionalFormatting>
  <conditionalFormatting sqref="Y49 Y51:Z51 Z52 X53:Z54">
    <cfRule type="expression" priority="100" dxfId="351">
      <formula>PTG_CSBH01!#REF!=1</formula>
    </cfRule>
  </conditionalFormatting>
  <conditionalFormatting sqref="AC49 AC51:AC54">
    <cfRule type="expression" priority="99" dxfId="351">
      <formula>PTG_CSBH01!#REF!=1</formula>
    </cfRule>
  </conditionalFormatting>
  <conditionalFormatting sqref="Z52">
    <cfRule type="expression" priority="96" dxfId="351">
      <formula>PTG_CSBH01!#REF!=1</formula>
    </cfRule>
  </conditionalFormatting>
  <conditionalFormatting sqref="Y46:Y47">
    <cfRule type="expression" priority="93" dxfId="351">
      <formula>PTG_CSBH01!#REF!=1</formula>
    </cfRule>
  </conditionalFormatting>
  <conditionalFormatting sqref="Y54 R84:R87">
    <cfRule type="expression" priority="92" dxfId="351">
      <formula>PTG_CSBH01!#REF!=1</formula>
    </cfRule>
  </conditionalFormatting>
  <conditionalFormatting sqref="AB52">
    <cfRule type="expression" priority="91" dxfId="351">
      <formula>PTG_CSBH01!#REF!=1</formula>
    </cfRule>
  </conditionalFormatting>
  <conditionalFormatting sqref="X49">
    <cfRule type="expression" priority="74" dxfId="351">
      <formula>PTG_CSBH01!#REF!=1</formula>
    </cfRule>
  </conditionalFormatting>
  <conditionalFormatting sqref="X46:X48 X50">
    <cfRule type="expression" priority="75" dxfId="351">
      <formula>PTG_CSBH01!#REF!=1</formula>
    </cfRule>
  </conditionalFormatting>
  <conditionalFormatting sqref="M83 O83:R83">
    <cfRule type="expression" priority="73" dxfId="351">
      <formula>PTG_CSBH01!#REF!=1</formula>
    </cfRule>
  </conditionalFormatting>
  <conditionalFormatting sqref="N83">
    <cfRule type="expression" priority="72" dxfId="351">
      <formula>PTG_CSBH01!#REF!=1</formula>
    </cfRule>
  </conditionalFormatting>
  <conditionalFormatting sqref="Q96">
    <cfRule type="expression" priority="70" dxfId="351">
      <formula>PTG_CSBH01!#REF!=1</formula>
    </cfRule>
  </conditionalFormatting>
  <conditionalFormatting sqref="AB49">
    <cfRule type="expression" priority="58" dxfId="351">
      <formula>PTG_CSBH01!#REF!=1</formula>
    </cfRule>
  </conditionalFormatting>
  <conditionalFormatting sqref="AA49">
    <cfRule type="expression" priority="59" dxfId="351">
      <formula>PTG_CSBH01!#REF!=1</formula>
    </cfRule>
  </conditionalFormatting>
  <conditionalFormatting sqref="Y49:Z49">
    <cfRule type="expression" priority="61" dxfId="351">
      <formula>PTG_CSBH01!#REF!=1</formula>
    </cfRule>
  </conditionalFormatting>
  <conditionalFormatting sqref="AC49">
    <cfRule type="expression" priority="60" dxfId="351">
      <formula>PTG_CSBH01!#REF!=1</formula>
    </cfRule>
  </conditionalFormatting>
  <conditionalFormatting sqref="X49">
    <cfRule type="expression" priority="57" dxfId="351">
      <formula>PTG_CSBH01!#REF!=1</formula>
    </cfRule>
  </conditionalFormatting>
  <conditionalFormatting sqref="AB55">
    <cfRule type="expression" priority="47" dxfId="351">
      <formula>PTG_CSBH01!#REF!=1</formula>
    </cfRule>
  </conditionalFormatting>
  <conditionalFormatting sqref="AA55">
    <cfRule type="expression" priority="48" dxfId="351">
      <formula>PTG_CSBH01!#REF!=1</formula>
    </cfRule>
  </conditionalFormatting>
  <conditionalFormatting sqref="X55:Z55">
    <cfRule type="expression" priority="50" dxfId="351">
      <formula>PTG_CSBH01!#REF!=1</formula>
    </cfRule>
  </conditionalFormatting>
  <conditionalFormatting sqref="AC55">
    <cfRule type="expression" priority="49" dxfId="351">
      <formula>PTG_CSBH01!#REF!=1</formula>
    </cfRule>
  </conditionalFormatting>
  <conditionalFormatting sqref="N62">
    <cfRule type="expression" priority="46" dxfId="351">
      <formula>PTG_CSBH01!#REF!=1</formula>
    </cfRule>
  </conditionalFormatting>
  <conditionalFormatting sqref="Z53">
    <cfRule type="expression" priority="43" dxfId="351">
      <formula>PTG_CSBH01!#REF!=1</formula>
    </cfRule>
  </conditionalFormatting>
  <conditionalFormatting sqref="Z49">
    <cfRule type="expression" priority="44" dxfId="351">
      <formula>PTG_CSBH01!#REF!=1</formula>
    </cfRule>
  </conditionalFormatting>
  <conditionalFormatting sqref="M62">
    <cfRule type="expression" priority="42" dxfId="351">
      <formula>PTG_CSBH01!#REF!=1</formula>
    </cfRule>
  </conditionalFormatting>
  <conditionalFormatting sqref="Y53">
    <cfRule type="expression" priority="40" dxfId="351">
      <formula>PTG_CSBH01!#REF!=1</formula>
    </cfRule>
  </conditionalFormatting>
  <conditionalFormatting sqref="AB49">
    <cfRule type="expression" priority="39" dxfId="351">
      <formula>PTG_CSBH01!#REF!=1</formula>
    </cfRule>
  </conditionalFormatting>
  <conditionalFormatting sqref="AB45">
    <cfRule type="expression" priority="33" dxfId="351">
      <formula>PTG_CSBH01!#REF!=1</formula>
    </cfRule>
  </conditionalFormatting>
  <conditionalFormatting sqref="AA45">
    <cfRule type="expression" priority="34" dxfId="351">
      <formula>PTG_CSBH01!#REF!=1</formula>
    </cfRule>
  </conditionalFormatting>
  <conditionalFormatting sqref="Y45:Z45">
    <cfRule type="expression" priority="36" dxfId="351">
      <formula>PTG_CSBH01!#REF!=1</formula>
    </cfRule>
  </conditionalFormatting>
  <conditionalFormatting sqref="AC45">
    <cfRule type="expression" priority="35" dxfId="351">
      <formula>PTG_CSBH01!#REF!=1</formula>
    </cfRule>
  </conditionalFormatting>
  <conditionalFormatting sqref="X45">
    <cfRule type="expression" priority="32" dxfId="351">
      <formula>PTG_CSBH01!#REF!=1</formula>
    </cfRule>
  </conditionalFormatting>
  <conditionalFormatting sqref="AA50">
    <cfRule type="expression" priority="29" dxfId="351">
      <formula>PTG_CSBH01!#REF!=1</formula>
    </cfRule>
  </conditionalFormatting>
  <conditionalFormatting sqref="Y50">
    <cfRule type="expression" priority="31" dxfId="351">
      <formula>PTG_CSBH01!#REF!=1</formula>
    </cfRule>
  </conditionalFormatting>
  <conditionalFormatting sqref="AC50">
    <cfRule type="expression" priority="30" dxfId="351">
      <formula>PTG_CSBH01!#REF!=1</formula>
    </cfRule>
  </conditionalFormatting>
  <conditionalFormatting sqref="Z50">
    <cfRule type="expression" priority="28" dxfId="351">
      <formula>PTG_CSBH01!#REF!=1</formula>
    </cfRule>
  </conditionalFormatting>
  <conditionalFormatting sqref="AB50">
    <cfRule type="expression" priority="27" dxfId="351">
      <formula>PTG_CSBH01!#REF!=1</formula>
    </cfRule>
  </conditionalFormatting>
  <conditionalFormatting sqref="X50">
    <cfRule type="expression" priority="26" dxfId="351">
      <formula>PTG_CSBH01!#REF!=1</formula>
    </cfRule>
  </conditionalFormatting>
  <conditionalFormatting sqref="AB44">
    <cfRule type="expression" priority="24" dxfId="351">
      <formula>PTG_CSBH01!#REF!=1</formula>
    </cfRule>
  </conditionalFormatting>
  <conditionalFormatting sqref="Z44:AA44">
    <cfRule type="expression" priority="25" dxfId="351">
      <formula>PTG_CSBH01!#REF!=1</formula>
    </cfRule>
  </conditionalFormatting>
  <conditionalFormatting sqref="Z44">
    <cfRule type="expression" priority="23" dxfId="351">
      <formula>PTG_CSBH01!#REF!=1</formula>
    </cfRule>
  </conditionalFormatting>
  <conditionalFormatting sqref="Y51">
    <cfRule type="expression" priority="22" dxfId="351">
      <formula>PTG_CSBH01!#REF!=1</formula>
    </cfRule>
  </conditionalFormatting>
  <conditionalFormatting sqref="Y51">
    <cfRule type="expression" priority="21" dxfId="351">
      <formula>PTG_CSBH01!#REF!=1</formula>
    </cfRule>
  </conditionalFormatting>
  <conditionalFormatting sqref="Y52">
    <cfRule type="expression" priority="20" dxfId="351">
      <formula>PTG_CSBH01!#REF!=1</formula>
    </cfRule>
  </conditionalFormatting>
  <conditionalFormatting sqref="Y52">
    <cfRule type="expression" priority="19" dxfId="351">
      <formula>PTG_CSBH01!#REF!=1</formula>
    </cfRule>
  </conditionalFormatting>
  <conditionalFormatting sqref="P100:P111">
    <cfRule type="expression" priority="14" dxfId="351">
      <formula>PTG_CSBH01!#REF!=1</formula>
    </cfRule>
  </conditionalFormatting>
  <conditionalFormatting sqref="M100:N101 M102:O104 M105:N105 M106:O108 M109:N109 M110:O111">
    <cfRule type="expression" priority="15" dxfId="351">
      <formula>PTG_CSBH01!#REF!=1</formula>
    </cfRule>
  </conditionalFormatting>
  <conditionalFormatting sqref="Q101:Q103 R104 Q105:R111">
    <cfRule type="expression" priority="13" dxfId="351">
      <formula>PTG_CSBH01!#REF!=1</formula>
    </cfRule>
  </conditionalFormatting>
  <conditionalFormatting sqref="R100:R103">
    <cfRule type="expression" priority="12" dxfId="351">
      <formula>PTG_CSBH01!#REF!=1</formula>
    </cfRule>
  </conditionalFormatting>
  <conditionalFormatting sqref="O100">
    <cfRule type="expression" priority="11" dxfId="351">
      <formula>PTG_CSBH01!#REF!=1</formula>
    </cfRule>
  </conditionalFormatting>
  <conditionalFormatting sqref="Q104">
    <cfRule type="expression" priority="7" dxfId="351">
      <formula>PTG_CSBH01!#REF!=1</formula>
    </cfRule>
  </conditionalFormatting>
  <conditionalFormatting sqref="Q100">
    <cfRule type="expression" priority="8" dxfId="351">
      <formula>PTG_CSBH01!#REF!=1</formula>
    </cfRule>
  </conditionalFormatting>
  <conditionalFormatting sqref="U82:X82">
    <cfRule type="expression" priority="6" dxfId="351">
      <formula>PTG_CSBH01!#REF!=1</formula>
    </cfRule>
  </conditionalFormatting>
  <conditionalFormatting sqref="U83:X83">
    <cfRule type="expression" priority="5" dxfId="351">
      <formula>PTG_CSBH01!#REF!=1</formula>
    </cfRule>
  </conditionalFormatting>
  <conditionalFormatting sqref="Q82">
    <cfRule type="expression" priority="4" dxfId="351">
      <formula>PTG_CSBH01!#REF!=1</formula>
    </cfRule>
  </conditionalFormatting>
  <conditionalFormatting sqref="O101">
    <cfRule type="expression" priority="3" dxfId="351">
      <formula>PTG_CSBH01!#REF!=1</formula>
    </cfRule>
  </conditionalFormatting>
  <conditionalFormatting sqref="O105">
    <cfRule type="expression" priority="2" dxfId="351">
      <formula>PTG_CSBH01!#REF!=1</formula>
    </cfRule>
  </conditionalFormatting>
  <conditionalFormatting sqref="O109">
    <cfRule type="expression" priority="1" dxfId="351">
      <formula>PTG_CSBH01!#REF!=1</formula>
    </cfRule>
  </conditionalFormatting>
  <dataValidations count="11">
    <dataValidation allowBlank="1" showInputMessage="1" showErrorMessage="1" prompt="- Chọn ngày nộp tiền cuối cùng của khách hàng để đối chiếu ô L17 với L20 nếu khớp thì đúng._x000a_- Sau đó chọn ngày cuối cùng mà khách hàng dự định nộp hết." sqref="L65522 JH65523 TD65523 ACZ65523 AMV65523 AWR65523 BGN65523 BQJ65523 CAF65523 CKB65523 CTX65523 DDT65523 DNP65523 DXL65523 EHH65523 ERD65523 FAZ65523 FKV65523 FUR65523 GEN65523 GOJ65523 GYF65523 HIB65523 HRX65523 IBT65523 ILP65523 IVL65523 JFH65523 JPD65523 JYZ65523 KIV65523 KSR65523 LCN65523 LMJ65523 LWF65523 MGB65523 MPX65523 MZT65523 NJP65523 NTL65523 ODH65523 OND65523 OWZ65523 PGV65523 PQR65523 QAN65523 QKJ65523 QUF65523 REB65523 RNX65523 RXT65523 SHP65523 SRL65523 TBH65523 TLD65523 TUZ65523 UEV65523 UOR65523 UYN65523 VIJ65523 VSF65523 WCB65523 WLX65523 WVT65523 L131058 JH131059 TD131059 ACZ131059 AMV131059 AWR131059 BGN131059 BQJ131059 CAF131059 CKB131059 CTX131059 DDT131059 DNP131059 DXL131059 EHH131059 ERD131059 FAZ131059 FKV131059 FUR131059 GEN131059 GOJ131059 GYF131059 HIB131059 HRX131059 IBT131059 ILP131059 IVL131059 JFH131059 JPD131059 JYZ131059 KIV131059 KSR131059 LCN131059 LMJ131059 LWF131059 MGB131059 MPX131059 MZT131059 NJP131059 NTL131059 ODH131059 OND131059 OWZ131059 PGV131059 PQR131059 QAN131059 QKJ131059 QUF131059 REB131059 RNX131059 RXT131059 SHP131059 SRL131059 TBH131059 TLD131059 TUZ131059 UEV131059 UOR131059 UYN131059 VIJ131059 VSF131059 WCB131059 WLX131059 WVT131059 L196594 JH196595 TD196595 ACZ196595 AMV196595 AWR196595 BGN196595 BQJ196595 CAF196595 CKB196595 CTX196595 DDT196595 DNP196595 DXL196595 EHH196595 ERD196595 FAZ196595 FKV196595 FUR196595 GEN196595 GOJ196595 GYF196595 HIB196595 HRX196595 IBT196595 ILP196595 IVL196595 JFH196595 JPD196595 JYZ196595 KIV196595 KSR196595 LCN196595 LMJ196595 LWF196595 MGB196595 MPX196595 MZT196595 NJP196595 NTL196595 ODH196595 OND196595 OWZ196595 PGV196595 PQR196595 QAN196595 QKJ196595 QUF196595 REB196595 RNX196595 RXT196595 SHP196595 SRL196595 TBH196595 TLD196595 TUZ196595 UEV196595 UOR196595 UYN196595 VIJ196595 VSF196595 WCB196595 WLX196595 WVT196595 L262130 JH262131 TD262131 ACZ262131 AMV262131 AWR262131 BGN262131 BQJ262131 CAF262131 CKB262131 CTX262131 DDT262131 DNP262131 DXL262131 EHH262131 ERD262131 FAZ262131 FKV262131 FUR262131 GEN262131 GOJ262131 GYF262131 HIB262131 HRX262131 IBT262131 ILP262131 IVL262131 JFH262131 JPD262131 JYZ262131 KIV262131 KSR262131 LCN262131 LMJ262131 LWF262131 MGB262131 MPX262131 MZT262131 NJP262131 NTL262131 ODH262131 OND262131 OWZ262131 PGV262131 PQR262131 QAN262131 QKJ262131 QUF262131 REB262131 RNX262131 RXT262131 SHP262131 SRL262131 TBH262131 TLD262131 TUZ262131 UEV262131 UOR262131 UYN262131 VIJ262131 VSF262131 WCB262131 WLX262131 WVT262131 L327666 JH327667 TD327667 ACZ327667 AMV327667 AWR327667 BGN327667 BQJ327667 CAF327667 CKB327667 CTX327667 DDT327667 DNP327667 DXL327667 EHH327667 ERD327667 FAZ327667 FKV327667 FUR327667 GEN327667 GOJ327667 GYF327667 HIB327667 HRX327667 IBT327667 ILP327667 IVL327667 JFH327667 JPD327667 JYZ327667 KIV327667 KSR327667 LCN327667 LMJ327667 LWF327667 MGB327667 MPX327667 MZT327667 NJP327667 NTL327667 ODH327667 OND327667 OWZ327667 PGV327667 PQR327667 QAN327667 QKJ327667 QUF327667 REB327667 RNX327667 RXT327667 SHP327667 SRL327667 TBH327667 TLD327667 TUZ327667 UEV327667 UOR327667 UYN327667 VIJ327667 VSF327667 WCB327667 WLX327667 WVT327667 L393202 JH393203 TD393203 ACZ393203 AMV393203 AWR393203 BGN393203 BQJ393203 CAF393203 CKB393203 CTX393203 DDT393203 DNP393203 DXL393203 EHH393203 ERD393203 FAZ393203 FKV393203 FUR393203 GEN393203 GOJ393203 GYF393203 HIB393203 HRX393203 IBT393203 ILP393203 IVL393203 JFH393203 JPD393203 JYZ393203 KIV393203 KSR393203 LCN393203 LMJ393203 LWF393203 MGB393203 MPX393203 MZT393203 NJP393203 NTL393203 ODH393203 OND393203 OWZ393203 PGV393203 PQR393203 QAN393203 QKJ393203 QUF393203 REB393203 RNX393203 RXT393203 SHP393203 SRL393203 TBH393203 TLD393203 TUZ393203 UEV393203 UOR393203 UYN393203 VIJ393203 VSF393203 WCB393203 WLX393203 WVT393203 L458738 JH458739 TD458739 ACZ458739 AMV458739 AWR458739 BGN458739 BQJ458739 CAF458739 CKB458739 CTX458739 DDT458739 DNP458739 DXL458739 EHH458739 ERD458739 FAZ458739 FKV458739 FUR458739 GEN458739 GOJ458739 GYF458739 HIB458739 HRX458739 IBT458739 ILP458739 IVL458739 JFH458739 JPD458739 JYZ458739 KIV458739 KSR458739 LCN458739 LMJ458739 LWF458739 MGB458739 MPX458739 MZT458739 NJP458739 NTL458739 ODH458739 OND458739 OWZ458739 PGV458739 PQR458739 QAN458739 QKJ458739 QUF458739 REB458739 RNX458739 RXT458739 SHP458739 SRL458739 TBH458739 TLD458739 TUZ458739 UEV458739 UOR458739 UYN458739 VIJ458739 VSF458739 WCB458739 WLX458739 WVT458739 L524274 JH524275 TD524275 ACZ524275 AMV524275 AWR524275 BGN524275 BQJ524275 CAF524275 CKB524275 CTX524275 DDT524275 DNP524275 DXL524275 EHH524275 ERD524275 FAZ524275 FKV524275 FUR524275 GEN524275 GOJ524275 GYF524275 HIB524275 HRX524275 IBT524275 ILP524275 IVL524275 JFH524275 JPD524275 JYZ524275 KIV524275 KSR524275 LCN524275 LMJ524275 LWF524275 MGB524275 MPX524275 MZT524275 NJP524275 NTL524275 ODH524275 OND524275 OWZ524275 PGV524275 PQR524275 QAN524275 QKJ524275 QUF524275 REB524275 RNX524275 RXT524275 SHP524275 SRL524275 TBH524275 TLD524275 TUZ524275 UEV524275 UOR524275 UYN524275 VIJ524275 VSF524275 WCB524275 WLX524275 WVT524275 L589810 JH589811 TD589811 ACZ589811 AMV589811 AWR589811 BGN589811 BQJ589811 CAF589811 CKB589811 CTX589811 DDT589811 DNP589811 DXL589811 EHH589811 ERD589811 FAZ589811 FKV589811 FUR589811 GEN589811 GOJ589811 GYF589811 HIB589811 HRX589811 IBT589811 ILP589811 IVL589811 JFH589811 JPD589811 JYZ589811 KIV589811 KSR589811 LCN589811 LMJ589811 LWF589811 MGB589811 MPX589811 MZT589811 NJP589811 NTL589811 ODH589811 OND589811 OWZ589811 PGV589811 PQR589811 QAN589811 QKJ589811 QUF589811 REB589811 RNX589811 RXT589811 SHP589811 SRL589811 TBH589811 TLD589811 TUZ589811 UEV589811 UOR589811 UYN589811 VIJ589811 VSF589811 WCB589811 WLX589811 WVT589811 L655346 JH655347 TD655347 ACZ655347 AMV655347 AWR655347 BGN655347 BQJ655347 CAF655347 CKB655347 CTX655347 DDT655347 DNP655347 DXL655347 EHH655347 ERD655347 FAZ655347 FKV655347 FUR655347 GEN655347 GOJ655347 GYF655347 HIB655347 HRX655347 IBT655347 ILP655347 IVL655347 JFH655347 JPD655347 JYZ655347 KIV655347 KSR655347 LCN655347 LMJ655347 LWF655347 MGB655347 MPX655347 MZT655347 NJP655347 NTL655347 ODH655347 OND655347 OWZ655347 PGV655347 PQR655347 QAN655347 QKJ655347 QUF655347 REB655347 RNX655347 RXT655347 SHP655347 SRL655347 TBH655347 TLD655347 TUZ655347 UEV655347 UOR655347 UYN655347 VIJ655347 VSF655347 WCB655347 WLX655347 WVT655347 L720882 JH720883 TD720883 ACZ720883 AMV720883 AWR720883 BGN720883 BQJ720883 CAF720883 CKB720883 CTX720883 DDT720883 DNP720883 DXL720883 EHH720883 ERD720883 FAZ720883 FKV720883 FUR720883 GEN720883 GOJ720883 GYF720883 HIB720883 HRX720883 IBT720883 ILP720883 IVL720883 JFH720883 JPD720883 JYZ720883 KIV720883 KSR720883 LCN720883 LMJ720883 LWF720883 MGB720883 MPX720883 MZT720883 NJP720883 NTL720883 ODH720883 OND720883 OWZ720883 PGV720883 PQR720883 QAN720883 QKJ720883 QUF720883 REB720883 RNX720883 RXT720883 SHP720883 SRL720883 TBH720883 TLD720883 TUZ720883 UEV720883 UOR720883 UYN720883 VIJ720883 VSF720883 WCB720883 WLX720883 WVT720883 L786418 JH786419 TD786419 ACZ786419 AMV786419 AWR786419 BGN786419 BQJ786419 CAF786419 CKB786419 CTX786419 DDT786419 DNP786419 DXL786419 EHH786419 ERD786419 FAZ786419 FKV786419 FUR786419 GEN786419 GOJ786419 GYF786419 HIB786419 HRX786419 IBT786419 ILP786419 IVL786419 JFH786419 JPD786419 JYZ786419 KIV786419 KSR786419 LCN786419 LMJ786419 LWF786419 MGB786419 MPX786419 MZT786419 NJP786419 NTL786419 ODH786419 OND786419 OWZ786419 PGV786419 PQR786419 QAN786419 QKJ786419 QUF786419 REB786419 RNX786419 RXT786419 SHP786419 SRL786419 TBH786419 TLD786419 TUZ786419 UEV786419 UOR786419 UYN786419 VIJ786419 VSF786419 WCB786419 WLX786419 WVT786419 L851954 JH851955 TD851955 ACZ851955 AMV851955 AWR851955 BGN851955 BQJ851955 CAF851955 CKB851955 CTX851955 DDT851955 DNP851955 DXL851955 EHH851955 ERD851955 FAZ851955 FKV851955 FUR851955 GEN851955 GOJ851955 GYF851955 HIB851955 HRX851955 IBT851955 ILP851955 IVL851955 JFH851955 JPD851955 JYZ851955 KIV851955 KSR851955 LCN851955 LMJ851955 LWF851955 MGB851955 MPX851955 MZT851955 NJP851955 NTL851955 ODH851955 OND851955 OWZ851955 PGV851955 PQR851955 QAN851955 QKJ851955 QUF851955 REB851955 RNX851955 RXT851955 SHP851955 SRL851955 TBH851955 TLD851955 TUZ851955 UEV851955 UOR851955 UYN851955 VIJ851955 VSF851955 WCB851955 WLX851955 WVT851955 L917490 JH917491 TD917491 ACZ917491 AMV917491 AWR917491 BGN917491 BQJ917491 CAF917491 CKB917491 CTX917491 DDT917491 DNP917491 DXL917491 EHH917491 ERD917491 FAZ917491 FKV917491 FUR917491 GEN917491 GOJ917491 GYF917491 HIB917491 HRX917491 IBT917491 ILP917491 IVL917491 JFH917491 JPD917491 JYZ917491 KIV917491 KSR917491 LCN917491 LMJ917491 LWF917491 MGB917491 MPX917491 MZT917491 NJP917491 NTL917491 ODH917491 OND917491 OWZ917491 PGV917491 PQR917491 QAN917491 QKJ917491 QUF917491 REB917491 RNX917491 RXT917491 SHP917491 SRL917491 TBH917491 TLD917491 TUZ917491 UEV917491 UOR917491 UYN917491 VIJ917491 VSF917491 WCB917491 WLX917491 WVT917491 L983026 JH983027 TD983027 ACZ983027 AMV983027 AWR983027 BGN983027 BQJ983027 CAF983027 CKB983027 CTX983027 DDT983027 DNP983027 DXL983027 EHH983027 ERD983027 FAZ983027 FKV983027 FUR983027 GEN983027 GOJ983027 GYF983027 HIB983027 HRX983027 IBT983027 ILP983027 IVL983027 JFH983027 JPD983027 JYZ983027 KIV983027 KSR983027 LCN983027 LMJ983027 LWF983027 MGB983027 MPX983027 MZT983027 NJP983027 NTL983027 ODH983027 OND983027 OWZ983027 PGV983027 PQR983027 QAN983027 QKJ983027 QUF983027 REB983027 RNX983027 RXT983027 SHP983027 SRL983027 TBH983027 TLD983027 TUZ983027 UEV983027 UOR983027 UYN983027 VIJ983027 VSF983027 WCB983027 WLX983027 WVT983027"/>
    <dataValidation allowBlank="1" showInputMessage="1" showErrorMessage="1" promptTitle="Ô dữ liệu" prompt="CẤM XÓA" sqref="JF65527:JF65565 TB65527:TB65565 ACX65527:ACX65565 AMT65527:AMT65565 AWP65527:AWP65565 BGL65527:BGL65565 BQH65527:BQH65565 CAD65527:CAD65565 CJZ65527:CJZ65565 CTV65527:CTV65565 DDR65527:DDR65565 DNN65527:DNN65565 DXJ65527:DXJ65565 EHF65527:EHF65565 ERB65527:ERB65565 FAX65527:FAX65565 FKT65527:FKT65565 FUP65527:FUP65565 GEL65527:GEL65565 GOH65527:GOH65565 GYD65527:GYD65565 HHZ65527:HHZ65565 HRV65527:HRV65565 IBR65527:IBR65565 ILN65527:ILN65565 IVJ65527:IVJ65565 JFF65527:JFF65565 JPB65527:JPB65565 JYX65527:JYX65565 KIT65527:KIT65565 KSP65527:KSP65565 LCL65527:LCL65565 LMH65527:LMH65565 LWD65527:LWD65565 MFZ65527:MFZ65565 MPV65527:MPV65565 MZR65527:MZR65565 NJN65527:NJN65565 NTJ65527:NTJ65565 ODF65527:ODF65565 ONB65527:ONB65565 OWX65527:OWX65565 PGT65527:PGT65565 PQP65527:PQP65565 QAL65527:QAL65565 QKH65527:QKH65565 QUD65527:QUD65565 RDZ65527:RDZ65565 RNV65527:RNV65565 RXR65527:RXR65565 SHN65527:SHN65565 SRJ65527:SRJ65565 TBF65527:TBF65565 TLB65527:TLB65565 TUX65527:TUX65565 UET65527:UET65565 UOP65527:UOP65565 UYL65527:UYL65565 VIH65527:VIH65565 VSD65527:VSD65565 WBZ65527:WBZ65565 WLV65527:WLV65565 WVR65527:WVR65565 JF131063:JF131101 TB131063:TB131101 ACX131063:ACX131101 AMT131063:AMT131101 AWP131063:AWP131101 BGL131063:BGL131101 BQH131063:BQH131101 CAD131063:CAD131101 CJZ131063:CJZ131101 CTV131063:CTV131101 DDR131063:DDR131101 DNN131063:DNN131101 DXJ131063:DXJ131101 EHF131063:EHF131101 ERB131063:ERB131101 FAX131063:FAX131101 FKT131063:FKT131101 FUP131063:FUP131101 GEL131063:GEL131101 GOH131063:GOH131101 GYD131063:GYD131101 HHZ131063:HHZ131101 HRV131063:HRV131101 IBR131063:IBR131101 ILN131063:ILN131101 IVJ131063:IVJ131101 JFF131063:JFF131101 JPB131063:JPB131101 JYX131063:JYX131101 KIT131063:KIT131101 KSP131063:KSP131101 LCL131063:LCL131101 LMH131063:LMH131101 LWD131063:LWD131101 MFZ131063:MFZ131101 MPV131063:MPV131101 MZR131063:MZR131101 NJN131063:NJN131101 NTJ131063:NTJ131101 ODF131063:ODF131101 ONB131063:ONB131101 OWX131063:OWX131101 PGT131063:PGT131101 PQP131063:PQP131101 QAL131063:QAL131101 QKH131063:QKH131101 QUD131063:QUD131101 RDZ131063:RDZ131101 RNV131063:RNV131101 RXR131063:RXR131101 SHN131063:SHN131101 SRJ131063:SRJ131101 TBF131063:TBF131101 TLB131063:TLB131101 TUX131063:TUX131101 UET131063:UET131101 UOP131063:UOP131101 UYL131063:UYL131101 VIH131063:VIH131101 VSD131063:VSD131101 WBZ131063:WBZ131101 WLV131063:WLV131101 WVR131063:WVR131101 JF196599:JF196637 TB196599:TB196637 ACX196599:ACX196637 AMT196599:AMT196637 AWP196599:AWP196637 BGL196599:BGL196637 BQH196599:BQH196637 CAD196599:CAD196637 CJZ196599:CJZ196637 CTV196599:CTV196637 DDR196599:DDR196637 DNN196599:DNN196637 DXJ196599:DXJ196637 EHF196599:EHF196637 ERB196599:ERB196637 FAX196599:FAX196637 FKT196599:FKT196637 FUP196599:FUP196637 GEL196599:GEL196637 GOH196599:GOH196637 GYD196599:GYD196637 HHZ196599:HHZ196637 HRV196599:HRV196637 IBR196599:IBR196637 ILN196599:ILN196637 IVJ196599:IVJ196637 JFF196599:JFF196637 JPB196599:JPB196637 JYX196599:JYX196637 KIT196599:KIT196637 KSP196599:KSP196637 LCL196599:LCL196637 LMH196599:LMH196637 LWD196599:LWD196637 MFZ196599:MFZ196637 MPV196599:MPV196637 MZR196599:MZR196637 NJN196599:NJN196637 NTJ196599:NTJ196637 ODF196599:ODF196637 ONB196599:ONB196637 OWX196599:OWX196637 PGT196599:PGT196637 PQP196599:PQP196637 QAL196599:QAL196637 QKH196599:QKH196637 QUD196599:QUD196637 RDZ196599:RDZ196637 RNV196599:RNV196637 RXR196599:RXR196637 SHN196599:SHN196637 SRJ196599:SRJ196637 TBF196599:TBF196637 TLB196599:TLB196637 TUX196599:TUX196637 UET196599:UET196637 UOP196599:UOP196637 UYL196599:UYL196637 VIH196599:VIH196637 VSD196599:VSD196637 WBZ196599:WBZ196637 WLV196599:WLV196637 WVR196599:WVR196637 JF262135:JF262173 TB262135:TB262173 ACX262135:ACX262173 AMT262135:AMT262173 AWP262135:AWP262173 BGL262135:BGL262173 BQH262135:BQH262173 CAD262135:CAD262173 CJZ262135:CJZ262173 CTV262135:CTV262173 DDR262135:DDR262173 DNN262135:DNN262173 DXJ262135:DXJ262173 EHF262135:EHF262173 ERB262135:ERB262173 FAX262135:FAX262173 FKT262135:FKT262173 FUP262135:FUP262173 GEL262135:GEL262173 GOH262135:GOH262173 GYD262135:GYD262173 HHZ262135:HHZ262173 HRV262135:HRV262173 IBR262135:IBR262173 ILN262135:ILN262173 IVJ262135:IVJ262173 JFF262135:JFF262173 JPB262135:JPB262173 JYX262135:JYX262173 KIT262135:KIT262173 KSP262135:KSP262173 LCL262135:LCL262173 LMH262135:LMH262173 LWD262135:LWD262173 MFZ262135:MFZ262173 MPV262135:MPV262173 MZR262135:MZR262173 NJN262135:NJN262173 NTJ262135:NTJ262173 ODF262135:ODF262173 ONB262135:ONB262173 OWX262135:OWX262173 PGT262135:PGT262173 PQP262135:PQP262173 QAL262135:QAL262173 QKH262135:QKH262173 QUD262135:QUD262173 RDZ262135:RDZ262173 RNV262135:RNV262173 RXR262135:RXR262173 SHN262135:SHN262173 SRJ262135:SRJ262173 TBF262135:TBF262173 TLB262135:TLB262173 TUX262135:TUX262173 UET262135:UET262173 UOP262135:UOP262173 UYL262135:UYL262173 VIH262135:VIH262173 VSD262135:VSD262173 WBZ262135:WBZ262173 WLV262135:WLV262173 WVR262135:WVR262173 JF327671:JF327709 TB327671:TB327709 ACX327671:ACX327709 AMT327671:AMT327709 AWP327671:AWP327709 BGL327671:BGL327709 BQH327671:BQH327709 CAD327671:CAD327709 CJZ327671:CJZ327709 CTV327671:CTV327709 DDR327671:DDR327709 DNN327671:DNN327709 DXJ327671:DXJ327709 EHF327671:EHF327709 ERB327671:ERB327709 FAX327671:FAX327709 FKT327671:FKT327709 FUP327671:FUP327709 GEL327671:GEL327709 GOH327671:GOH327709 GYD327671:GYD327709 HHZ327671:HHZ327709 HRV327671:HRV327709 IBR327671:IBR327709 ILN327671:ILN327709 IVJ327671:IVJ327709 JFF327671:JFF327709 JPB327671:JPB327709 JYX327671:JYX327709 KIT327671:KIT327709 KSP327671:KSP327709 LCL327671:LCL327709 LMH327671:LMH327709 LWD327671:LWD327709 MFZ327671:MFZ327709 MPV327671:MPV327709 MZR327671:MZR327709 NJN327671:NJN327709 NTJ327671:NTJ327709 ODF327671:ODF327709 ONB327671:ONB327709 OWX327671:OWX327709 PGT327671:PGT327709 PQP327671:PQP327709 QAL327671:QAL327709 QKH327671:QKH327709 QUD327671:QUD327709 RDZ327671:RDZ327709 RNV327671:RNV327709 RXR327671:RXR327709 SHN327671:SHN327709 SRJ327671:SRJ327709 TBF327671:TBF327709 TLB327671:TLB327709 TUX327671:TUX327709 UET327671:UET327709 UOP327671:UOP327709 UYL327671:UYL327709 VIH327671:VIH327709 VSD327671:VSD327709 WBZ327671:WBZ327709 WLV327671:WLV327709 WVR327671:WVR327709 JF393207:JF393245 TB393207:TB393245 ACX393207:ACX393245 AMT393207:AMT393245 AWP393207:AWP393245 BGL393207:BGL393245 BQH393207:BQH393245 CAD393207:CAD393245 CJZ393207:CJZ393245 CTV393207:CTV393245 DDR393207:DDR393245 DNN393207:DNN393245 DXJ393207:DXJ393245 EHF393207:EHF393245 ERB393207:ERB393245 FAX393207:FAX393245 FKT393207:FKT393245 FUP393207:FUP393245 GEL393207:GEL393245 GOH393207:GOH393245 GYD393207:GYD393245 HHZ393207:HHZ393245 HRV393207:HRV393245 IBR393207:IBR393245 ILN393207:ILN393245 IVJ393207:IVJ393245 JFF393207:JFF393245 JPB393207:JPB393245 JYX393207:JYX393245 KIT393207:KIT393245 KSP393207:KSP393245 LCL393207:LCL393245 LMH393207:LMH393245 LWD393207:LWD393245 MFZ393207:MFZ393245 MPV393207:MPV393245 MZR393207:MZR393245 NJN393207:NJN393245 NTJ393207:NTJ393245 ODF393207:ODF393245 ONB393207:ONB393245 OWX393207:OWX393245 PGT393207:PGT393245 PQP393207:PQP393245 QAL393207:QAL393245 QKH393207:QKH393245 QUD393207:QUD393245 RDZ393207:RDZ393245 RNV393207:RNV393245 RXR393207:RXR393245 SHN393207:SHN393245 SRJ393207:SRJ393245 TBF393207:TBF393245 TLB393207:TLB393245 TUX393207:TUX393245 UET393207:UET393245 UOP393207:UOP393245 UYL393207:UYL393245 VIH393207:VIH393245 VSD393207:VSD393245 WBZ393207:WBZ393245 WLV393207:WLV393245 WVR393207:WVR393245 JF458743:JF458781 TB458743:TB458781 ACX458743:ACX458781 AMT458743:AMT458781 AWP458743:AWP458781 BGL458743:BGL458781 BQH458743:BQH458781 CAD458743:CAD458781 CJZ458743:CJZ458781 CTV458743:CTV458781 DDR458743:DDR458781 DNN458743:DNN458781 DXJ458743:DXJ458781 EHF458743:EHF458781 ERB458743:ERB458781 FAX458743:FAX458781 FKT458743:FKT458781 FUP458743:FUP458781 GEL458743:GEL458781 GOH458743:GOH458781 GYD458743:GYD458781 HHZ458743:HHZ458781 HRV458743:HRV458781 IBR458743:IBR458781 ILN458743:ILN458781 IVJ458743:IVJ458781 JFF458743:JFF458781 JPB458743:JPB458781 JYX458743:JYX458781 KIT458743:KIT458781 KSP458743:KSP458781 LCL458743:LCL458781 LMH458743:LMH458781 LWD458743:LWD458781 MFZ458743:MFZ458781 MPV458743:MPV458781 MZR458743:MZR458781 NJN458743:NJN458781 NTJ458743:NTJ458781 ODF458743:ODF458781 ONB458743:ONB458781 OWX458743:OWX458781 PGT458743:PGT458781 PQP458743:PQP458781 QAL458743:QAL458781 QKH458743:QKH458781 QUD458743:QUD458781 RDZ458743:RDZ458781 RNV458743:RNV458781 RXR458743:RXR458781 SHN458743:SHN458781 SRJ458743:SRJ458781 TBF458743:TBF458781 TLB458743:TLB458781 TUX458743:TUX458781 UET458743:UET458781 UOP458743:UOP458781 UYL458743:UYL458781 VIH458743:VIH458781 VSD458743:VSD458781 WBZ458743:WBZ458781 WLV458743:WLV458781 WVR458743:WVR458781 JF524279:JF524317 TB524279:TB524317 ACX524279:ACX524317 AMT524279:AMT524317 AWP524279:AWP524317 BGL524279:BGL524317 BQH524279:BQH524317 CAD524279:CAD524317 CJZ524279:CJZ524317 CTV524279:CTV524317 DDR524279:DDR524317 DNN524279:DNN524317 DXJ524279:DXJ524317 EHF524279:EHF524317 ERB524279:ERB524317 FAX524279:FAX524317 FKT524279:FKT524317 FUP524279:FUP524317 GEL524279:GEL524317 GOH524279:GOH524317 GYD524279:GYD524317 HHZ524279:HHZ524317 HRV524279:HRV524317 IBR524279:IBR524317 ILN524279:ILN524317 IVJ524279:IVJ524317 JFF524279:JFF524317 JPB524279:JPB524317 JYX524279:JYX524317 KIT524279:KIT524317 KSP524279:KSP524317 LCL524279:LCL524317 LMH524279:LMH524317 LWD524279:LWD524317 MFZ524279:MFZ524317 MPV524279:MPV524317 MZR524279:MZR524317 NJN524279:NJN524317 NTJ524279:NTJ524317 ODF524279:ODF524317 ONB524279:ONB524317 OWX524279:OWX524317 PGT524279:PGT524317 PQP524279:PQP524317 QAL524279:QAL524317 QKH524279:QKH524317 QUD524279:QUD524317 RDZ524279:RDZ524317 RNV524279:RNV524317 RXR524279:RXR524317 SHN524279:SHN524317 SRJ524279:SRJ524317 TBF524279:TBF524317 TLB524279:TLB524317 TUX524279:TUX524317 UET524279:UET524317 UOP524279:UOP524317 UYL524279:UYL524317 VIH524279:VIH524317 VSD524279:VSD524317 WBZ524279:WBZ524317 WLV524279:WLV524317 WVR524279:WVR524317 JF589815:JF589853 TB589815:TB589853 ACX589815:ACX589853 AMT589815:AMT589853 AWP589815:AWP589853 BGL589815:BGL589853 BQH589815:BQH589853 CAD589815:CAD589853 CJZ589815:CJZ589853 CTV589815:CTV589853 DDR589815:DDR589853 DNN589815:DNN589853 DXJ589815:DXJ589853 EHF589815:EHF589853 ERB589815:ERB589853 FAX589815:FAX589853 FKT589815:FKT589853 FUP589815:FUP589853 GEL589815:GEL589853 GOH589815:GOH589853 GYD589815:GYD589853 HHZ589815:HHZ589853 HRV589815:HRV589853 IBR589815:IBR589853 ILN589815:ILN589853 IVJ589815:IVJ589853 JFF589815:JFF589853 JPB589815:JPB589853 JYX589815:JYX589853 KIT589815:KIT589853 KSP589815:KSP589853 LCL589815:LCL589853 LMH589815:LMH589853 LWD589815:LWD589853 MFZ589815:MFZ589853 MPV589815:MPV589853 MZR589815:MZR589853 NJN589815:NJN589853 NTJ589815:NTJ589853 ODF589815:ODF589853 ONB589815:ONB589853 OWX589815:OWX589853 PGT589815:PGT589853 PQP589815:PQP589853 QAL589815:QAL589853 QKH589815:QKH589853 QUD589815:QUD589853 RDZ589815:RDZ589853 RNV589815:RNV589853 RXR589815:RXR589853 SHN589815:SHN589853 SRJ589815:SRJ589853 TBF589815:TBF589853 TLB589815:TLB589853 TUX589815:TUX589853 UET589815:UET589853 UOP589815:UOP589853 UYL589815:UYL589853 VIH589815:VIH589853 VSD589815:VSD589853 WBZ589815:WBZ589853 WLV589815:WLV589853 WVR589815:WVR589853 JF655351:JF655389 TB655351:TB655389 ACX655351:ACX655389 AMT655351:AMT655389 AWP655351:AWP655389 BGL655351:BGL655389 BQH655351:BQH655389 CAD655351:CAD655389 CJZ655351:CJZ655389 CTV655351:CTV655389 DDR655351:DDR655389 DNN655351:DNN655389 DXJ655351:DXJ655389 EHF655351:EHF655389 ERB655351:ERB655389 FAX655351:FAX655389 FKT655351:FKT655389 FUP655351:FUP655389 GEL655351:GEL655389 GOH655351:GOH655389 GYD655351:GYD655389 HHZ655351:HHZ655389 HRV655351:HRV655389 IBR655351:IBR655389 ILN655351:ILN655389 IVJ655351:IVJ655389 JFF655351:JFF655389 JPB655351:JPB655389 JYX655351:JYX655389 KIT655351:KIT655389 KSP655351:KSP655389 LCL655351:LCL655389 LMH655351:LMH655389 LWD655351:LWD655389 MFZ655351:MFZ655389 MPV655351:MPV655389 MZR655351:MZR655389 NJN655351:NJN655389 NTJ655351:NTJ655389 ODF655351:ODF655389 ONB655351:ONB655389 OWX655351:OWX655389 PGT655351:PGT655389 PQP655351:PQP655389 QAL655351:QAL655389 QKH655351:QKH655389 QUD655351:QUD655389 RDZ655351:RDZ655389 RNV655351:RNV655389 RXR655351:RXR655389 SHN655351:SHN655389 SRJ655351:SRJ655389 TBF655351:TBF655389 TLB655351:TLB655389 TUX655351:TUX655389 UET655351:UET655389 UOP655351:UOP655389 UYL655351:UYL655389 VIH655351:VIH655389 VSD655351:VSD655389 WBZ655351:WBZ655389 WLV655351:WLV655389 WVR655351:WVR655389 JF720887:JF720925 TB720887:TB720925 ACX720887:ACX720925 AMT720887:AMT720925 AWP720887:AWP720925 BGL720887:BGL720925 BQH720887:BQH720925 CAD720887:CAD720925 CJZ720887:CJZ720925 CTV720887:CTV720925 DDR720887:DDR720925 DNN720887:DNN720925 DXJ720887:DXJ720925 EHF720887:EHF720925 ERB720887:ERB720925 FAX720887:FAX720925 FKT720887:FKT720925 FUP720887:FUP720925 GEL720887:GEL720925 GOH720887:GOH720925 GYD720887:GYD720925 HHZ720887:HHZ720925 HRV720887:HRV720925 IBR720887:IBR720925 ILN720887:ILN720925 IVJ720887:IVJ720925 JFF720887:JFF720925 JPB720887:JPB720925 JYX720887:JYX720925 KIT720887:KIT720925 KSP720887:KSP720925 LCL720887:LCL720925 LMH720887:LMH720925 LWD720887:LWD720925 MFZ720887:MFZ720925 MPV720887:MPV720925 MZR720887:MZR720925 NJN720887:NJN720925 NTJ720887:NTJ720925 ODF720887:ODF720925 ONB720887:ONB720925 OWX720887:OWX720925 PGT720887:PGT720925 PQP720887:PQP720925 QAL720887:QAL720925 QKH720887:QKH720925 QUD720887:QUD720925 RDZ720887:RDZ720925 RNV720887:RNV720925 RXR720887:RXR720925 SHN720887:SHN720925 SRJ720887:SRJ720925 TBF720887:TBF720925 TLB720887:TLB720925 TUX720887:TUX720925 UET720887:UET720925 UOP720887:UOP720925 UYL720887:UYL720925 VIH720887:VIH720925 VSD720887:VSD720925 WBZ720887:WBZ720925 WLV720887:WLV720925 WVR720887:WVR720925 JF786423:JF786461 TB786423:TB786461 ACX786423:ACX786461 AMT786423:AMT786461 AWP786423:AWP786461 BGL786423:BGL786461 BQH786423:BQH786461 CAD786423:CAD786461 CJZ786423:CJZ786461 CTV786423:CTV786461 DDR786423:DDR786461 DNN786423:DNN786461 DXJ786423:DXJ786461 EHF786423:EHF786461 ERB786423:ERB786461 FAX786423:FAX786461 FKT786423:FKT786461 FUP786423:FUP786461 GEL786423:GEL786461 GOH786423:GOH786461 GYD786423:GYD786461 HHZ786423:HHZ786461 HRV786423:HRV786461 IBR786423:IBR786461 ILN786423:ILN786461 IVJ786423:IVJ786461 JFF786423:JFF786461 JPB786423:JPB786461 JYX786423:JYX786461 KIT786423:KIT786461 KSP786423:KSP786461 LCL786423:LCL786461 LMH786423:LMH786461 LWD786423:LWD786461 MFZ786423:MFZ786461 MPV786423:MPV786461 MZR786423:MZR786461 NJN786423:NJN786461 NTJ786423:NTJ786461 ODF786423:ODF786461 ONB786423:ONB786461 OWX786423:OWX786461 PGT786423:PGT786461 PQP786423:PQP786461 QAL786423:QAL786461 QKH786423:QKH786461 QUD786423:QUD786461 RDZ786423:RDZ786461 RNV786423:RNV786461 RXR786423:RXR786461 SHN786423:SHN786461 SRJ786423:SRJ786461 TBF786423:TBF786461 TLB786423:TLB786461 TUX786423:TUX786461 UET786423:UET786461 UOP786423:UOP786461 UYL786423:UYL786461 VIH786423:VIH786461 VSD786423:VSD786461 WBZ786423:WBZ786461 WLV786423:WLV786461 WVR786423:WVR786461 JF851959:JF851997 TB851959:TB851997 ACX851959:ACX851997 AMT851959:AMT851997 AWP851959:AWP851997 BGL851959:BGL851997 BQH851959:BQH851997 CAD851959:CAD851997 CJZ851959:CJZ851997 CTV851959:CTV851997 DDR851959:DDR851997 DNN851959:DNN851997 DXJ851959:DXJ851997 EHF851959:EHF851997 ERB851959:ERB851997 FAX851959:FAX851997 FKT851959:FKT851997 FUP851959:FUP851997 GEL851959:GEL851997 GOH851959:GOH851997 GYD851959:GYD851997 HHZ851959:HHZ851997 HRV851959:HRV851997 IBR851959:IBR851997 ILN851959:ILN851997 IVJ851959:IVJ851997 JFF851959:JFF851997 JPB851959:JPB851997 JYX851959:JYX851997 KIT851959:KIT851997 KSP851959:KSP851997 LCL851959:LCL851997 LMH851959:LMH851997 LWD851959:LWD851997 MFZ851959:MFZ851997 MPV851959:MPV851997 MZR851959:MZR851997 NJN851959:NJN851997 NTJ851959:NTJ851997 ODF851959:ODF851997 ONB851959:ONB851997 OWX851959:OWX851997 PGT851959:PGT851997 PQP851959:PQP851997 QAL851959:QAL851997 QKH851959:QKH851997 QUD851959:QUD851997 RDZ851959:RDZ851997 RNV851959:RNV851997 RXR851959:RXR851997 SHN851959:SHN851997 SRJ851959:SRJ851997 TBF851959:TBF851997 TLB851959:TLB851997 TUX851959:TUX851997 UET851959:UET851997 UOP851959:UOP851997 UYL851959:UYL851997 VIH851959:VIH851997 VSD851959:VSD851997 WBZ851959:WBZ851997 WLV851959:WLV851997 WVR851959:WVR851997 JF917495:JF917533 TB917495:TB917533 ACX917495:ACX917533 AMT917495:AMT917533 AWP917495:AWP917533 BGL917495:BGL917533 BQH917495:BQH917533 CAD917495:CAD917533 CJZ917495:CJZ917533 CTV917495:CTV917533 DDR917495:DDR917533 DNN917495:DNN917533 DXJ917495:DXJ917533 EHF917495:EHF917533 ERB917495:ERB917533 FAX917495:FAX917533 FKT917495:FKT917533 FUP917495:FUP917533 GEL917495:GEL917533 GOH917495:GOH917533 GYD917495:GYD917533 HHZ917495:HHZ917533 HRV917495:HRV917533 IBR917495:IBR917533 ILN917495:ILN917533 IVJ917495:IVJ917533 JFF917495:JFF917533 JPB917495:JPB917533 JYX917495:JYX917533 KIT917495:KIT917533 KSP917495:KSP917533 LCL917495:LCL917533 LMH917495:LMH917533 LWD917495:LWD917533 MFZ917495:MFZ917533 MPV917495:MPV917533 MZR917495:MZR917533 NJN917495:NJN917533 NTJ917495:NTJ917533 ODF917495:ODF917533 ONB917495:ONB917533 OWX917495:OWX917533 PGT917495:PGT917533 PQP917495:PQP917533 QAL917495:QAL917533 QKH917495:QKH917533 QUD917495:QUD917533 RDZ917495:RDZ917533 RNV917495:RNV917533 RXR917495:RXR917533 SHN917495:SHN917533 SRJ917495:SRJ917533 TBF917495:TBF917533 TLB917495:TLB917533 TUX917495:TUX917533 UET917495:UET917533 UOP917495:UOP917533 UYL917495:UYL917533 VIH917495:VIH917533 VSD917495:VSD917533 WBZ917495:WBZ917533 WLV917495:WLV917533 WVR917495:WVR917533 JF983031:JF983069 TB983031:TB983069 ACX983031:ACX983069 AMT983031:AMT983069 AWP983031:AWP983069 BGL983031:BGL983069 BQH983031:BQH983069 CAD983031:CAD983069 CJZ983031:CJZ983069 CTV983031:CTV983069 DDR983031:DDR983069 DNN983031:DNN983069 DXJ983031:DXJ983069 EHF983031:EHF983069 ERB983031:ERB983069 FAX983031:FAX983069 FKT983031:FKT983069 FUP983031:FUP983069 GEL983031:GEL983069 GOH983031:GOH983069 GYD983031:GYD983069 HHZ983031:HHZ983069 HRV983031:HRV983069 IBR983031:IBR983069 ILN983031:ILN983069 IVJ983031:IVJ983069 JFF983031:JFF983069 JPB983031:JPB983069 JYX983031:JYX983069 KIT983031:KIT983069 KSP983031:KSP983069 LCL983031:LCL983069 LMH983031:LMH983069 LWD983031:LWD983069 MFZ983031:MFZ983069 MPV983031:MPV983069 MZR983031:MZR983069 NJN983031:NJN983069 NTJ983031:NTJ983069 ODF983031:ODF983069 ONB983031:ONB983069 OWX983031:OWX983069 PGT983031:PGT983069 PQP983031:PQP983069 QAL983031:QAL983069 QKH983031:QKH983069 QUD983031:QUD983069 RDZ983031:RDZ983069 RNV983031:RNV983069 RXR983031:RXR983069 SHN983031:SHN983069 SRJ983031:SRJ983069 TBF983031:TBF983069 TLB983031:TLB983069 TUX983031:TUX983069 UET983031:UET983069 UOP983031:UOP983069 UYL983031:UYL983069 VIH983031:VIH983069 VSD983031:VSD983069 WBZ983031:WBZ983069 WLV983031:WLV983069 WVR983031:WVR983069"/>
    <dataValidation allowBlank="1" showInputMessage="1" showErrorMessage="1" prompt="Ngày cần kiểm tra" sqref="L65521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L131057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L196593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L262129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L327665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L393201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L458737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L524273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L589809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L655345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L720881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L786417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L851953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L917489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L983025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dataValidation allowBlank="1" showInputMessage="1" showErrorMessage="1" prompt="Số tiền" sqref="K65491:K65492 JG65522:JG65523 TC65522:TC65523 ACY65522:ACY65523 AMU65522:AMU65523 AWQ65522:AWQ65523 BGM65522:BGM65523 BQI65522:BQI65523 CAE65522:CAE65523 CKA65522:CKA65523 CTW65522:CTW65523 DDS65522:DDS65523 DNO65522:DNO65523 DXK65522:DXK65523 EHG65522:EHG65523 ERC65522:ERC65523 FAY65522:FAY65523 FKU65522:FKU65523 FUQ65522:FUQ65523 GEM65522:GEM65523 GOI65522:GOI65523 GYE65522:GYE65523 HIA65522:HIA65523 HRW65522:HRW65523 IBS65522:IBS65523 ILO65522:ILO65523 IVK65522:IVK65523 JFG65522:JFG65523 JPC65522:JPC65523 JYY65522:JYY65523 KIU65522:KIU65523 KSQ65522:KSQ65523 LCM65522:LCM65523 LMI65522:LMI65523 LWE65522:LWE65523 MGA65522:MGA65523 MPW65522:MPW65523 MZS65522:MZS65523 NJO65522:NJO65523 NTK65522:NTK65523 ODG65522:ODG65523 ONC65522:ONC65523 OWY65522:OWY65523 PGU65522:PGU65523 PQQ65522:PQQ65523 QAM65522:QAM65523 QKI65522:QKI65523 QUE65522:QUE65523 REA65522:REA65523 RNW65522:RNW65523 RXS65522:RXS65523 SHO65522:SHO65523 SRK65522:SRK65523 TBG65522:TBG65523 TLC65522:TLC65523 TUY65522:TUY65523 UEU65522:UEU65523 UOQ65522:UOQ65523 UYM65522:UYM65523 VII65522:VII65523 VSE65522:VSE65523 WCA65522:WCA65523 WLW65522:WLW65523 WVS65522:WVS65523 K131027:K131028 JG131058:JG131059 TC131058:TC131059 ACY131058:ACY131059 AMU131058:AMU131059 AWQ131058:AWQ131059 BGM131058:BGM131059 BQI131058:BQI131059 CAE131058:CAE131059 CKA131058:CKA131059 CTW131058:CTW131059 DDS131058:DDS131059 DNO131058:DNO131059 DXK131058:DXK131059 EHG131058:EHG131059 ERC131058:ERC131059 FAY131058:FAY131059 FKU131058:FKU131059 FUQ131058:FUQ131059 GEM131058:GEM131059 GOI131058:GOI131059 GYE131058:GYE131059 HIA131058:HIA131059 HRW131058:HRW131059 IBS131058:IBS131059 ILO131058:ILO131059 IVK131058:IVK131059 JFG131058:JFG131059 JPC131058:JPC131059 JYY131058:JYY131059 KIU131058:KIU131059 KSQ131058:KSQ131059 LCM131058:LCM131059 LMI131058:LMI131059 LWE131058:LWE131059 MGA131058:MGA131059 MPW131058:MPW131059 MZS131058:MZS131059 NJO131058:NJO131059 NTK131058:NTK131059 ODG131058:ODG131059 ONC131058:ONC131059 OWY131058:OWY131059 PGU131058:PGU131059 PQQ131058:PQQ131059 QAM131058:QAM131059 QKI131058:QKI131059 QUE131058:QUE131059 REA131058:REA131059 RNW131058:RNW131059 RXS131058:RXS131059 SHO131058:SHO131059 SRK131058:SRK131059 TBG131058:TBG131059 TLC131058:TLC131059 TUY131058:TUY131059 UEU131058:UEU131059 UOQ131058:UOQ131059 UYM131058:UYM131059 VII131058:VII131059 VSE131058:VSE131059 WCA131058:WCA131059 WLW131058:WLW131059 WVS131058:WVS131059 K196563:K196564 JG196594:JG196595 TC196594:TC196595 ACY196594:ACY196595 AMU196594:AMU196595 AWQ196594:AWQ196595 BGM196594:BGM196595 BQI196594:BQI196595 CAE196594:CAE196595 CKA196594:CKA196595 CTW196594:CTW196595 DDS196594:DDS196595 DNO196594:DNO196595 DXK196594:DXK196595 EHG196594:EHG196595 ERC196594:ERC196595 FAY196594:FAY196595 FKU196594:FKU196595 FUQ196594:FUQ196595 GEM196594:GEM196595 GOI196594:GOI196595 GYE196594:GYE196595 HIA196594:HIA196595 HRW196594:HRW196595 IBS196594:IBS196595 ILO196594:ILO196595 IVK196594:IVK196595 JFG196594:JFG196595 JPC196594:JPC196595 JYY196594:JYY196595 KIU196594:KIU196595 KSQ196594:KSQ196595 LCM196594:LCM196595 LMI196594:LMI196595 LWE196594:LWE196595 MGA196594:MGA196595 MPW196594:MPW196595 MZS196594:MZS196595 NJO196594:NJO196595 NTK196594:NTK196595 ODG196594:ODG196595 ONC196594:ONC196595 OWY196594:OWY196595 PGU196594:PGU196595 PQQ196594:PQQ196595 QAM196594:QAM196595 QKI196594:QKI196595 QUE196594:QUE196595 REA196594:REA196595 RNW196594:RNW196595 RXS196594:RXS196595 SHO196594:SHO196595 SRK196594:SRK196595 TBG196594:TBG196595 TLC196594:TLC196595 TUY196594:TUY196595 UEU196594:UEU196595 UOQ196594:UOQ196595 UYM196594:UYM196595 VII196594:VII196595 VSE196594:VSE196595 WCA196594:WCA196595 WLW196594:WLW196595 WVS196594:WVS196595 K262099:K262100 JG262130:JG262131 TC262130:TC262131 ACY262130:ACY262131 AMU262130:AMU262131 AWQ262130:AWQ262131 BGM262130:BGM262131 BQI262130:BQI262131 CAE262130:CAE262131 CKA262130:CKA262131 CTW262130:CTW262131 DDS262130:DDS262131 DNO262130:DNO262131 DXK262130:DXK262131 EHG262130:EHG262131 ERC262130:ERC262131 FAY262130:FAY262131 FKU262130:FKU262131 FUQ262130:FUQ262131 GEM262130:GEM262131 GOI262130:GOI262131 GYE262130:GYE262131 HIA262130:HIA262131 HRW262130:HRW262131 IBS262130:IBS262131 ILO262130:ILO262131 IVK262130:IVK262131 JFG262130:JFG262131 JPC262130:JPC262131 JYY262130:JYY262131 KIU262130:KIU262131 KSQ262130:KSQ262131 LCM262130:LCM262131 LMI262130:LMI262131 LWE262130:LWE262131 MGA262130:MGA262131 MPW262130:MPW262131 MZS262130:MZS262131 NJO262130:NJO262131 NTK262130:NTK262131 ODG262130:ODG262131 ONC262130:ONC262131 OWY262130:OWY262131 PGU262130:PGU262131 PQQ262130:PQQ262131 QAM262130:QAM262131 QKI262130:QKI262131 QUE262130:QUE262131 REA262130:REA262131 RNW262130:RNW262131 RXS262130:RXS262131 SHO262130:SHO262131 SRK262130:SRK262131 TBG262130:TBG262131 TLC262130:TLC262131 TUY262130:TUY262131 UEU262130:UEU262131 UOQ262130:UOQ262131 UYM262130:UYM262131 VII262130:VII262131 VSE262130:VSE262131 WCA262130:WCA262131 WLW262130:WLW262131 WVS262130:WVS262131 K327635:K327636 JG327666:JG327667 TC327666:TC327667 ACY327666:ACY327667 AMU327666:AMU327667 AWQ327666:AWQ327667 BGM327666:BGM327667 BQI327666:BQI327667 CAE327666:CAE327667 CKA327666:CKA327667 CTW327666:CTW327667 DDS327666:DDS327667 DNO327666:DNO327667 DXK327666:DXK327667 EHG327666:EHG327667 ERC327666:ERC327667 FAY327666:FAY327667 FKU327666:FKU327667 FUQ327666:FUQ327667 GEM327666:GEM327667 GOI327666:GOI327667 GYE327666:GYE327667 HIA327666:HIA327667 HRW327666:HRW327667 IBS327666:IBS327667 ILO327666:ILO327667 IVK327666:IVK327667 JFG327666:JFG327667 JPC327666:JPC327667 JYY327666:JYY327667 KIU327666:KIU327667 KSQ327666:KSQ327667 LCM327666:LCM327667 LMI327666:LMI327667 LWE327666:LWE327667 MGA327666:MGA327667 MPW327666:MPW327667 MZS327666:MZS327667 NJO327666:NJO327667 NTK327666:NTK327667 ODG327666:ODG327667 ONC327666:ONC327667 OWY327666:OWY327667 PGU327666:PGU327667 PQQ327666:PQQ327667 QAM327666:QAM327667 QKI327666:QKI327667 QUE327666:QUE327667 REA327666:REA327667 RNW327666:RNW327667 RXS327666:RXS327667 SHO327666:SHO327667 SRK327666:SRK327667 TBG327666:TBG327667 TLC327666:TLC327667 TUY327666:TUY327667 UEU327666:UEU327667 UOQ327666:UOQ327667 UYM327666:UYM327667 VII327666:VII327667 VSE327666:VSE327667 WCA327666:WCA327667 WLW327666:WLW327667 WVS327666:WVS327667 K393171:K393172 JG393202:JG393203 TC393202:TC393203 ACY393202:ACY393203 AMU393202:AMU393203 AWQ393202:AWQ393203 BGM393202:BGM393203 BQI393202:BQI393203 CAE393202:CAE393203 CKA393202:CKA393203 CTW393202:CTW393203 DDS393202:DDS393203 DNO393202:DNO393203 DXK393202:DXK393203 EHG393202:EHG393203 ERC393202:ERC393203 FAY393202:FAY393203 FKU393202:FKU393203 FUQ393202:FUQ393203 GEM393202:GEM393203 GOI393202:GOI393203 GYE393202:GYE393203 HIA393202:HIA393203 HRW393202:HRW393203 IBS393202:IBS393203 ILO393202:ILO393203 IVK393202:IVK393203 JFG393202:JFG393203 JPC393202:JPC393203 JYY393202:JYY393203 KIU393202:KIU393203 KSQ393202:KSQ393203 LCM393202:LCM393203 LMI393202:LMI393203 LWE393202:LWE393203 MGA393202:MGA393203 MPW393202:MPW393203 MZS393202:MZS393203 NJO393202:NJO393203 NTK393202:NTK393203 ODG393202:ODG393203 ONC393202:ONC393203 OWY393202:OWY393203 PGU393202:PGU393203 PQQ393202:PQQ393203 QAM393202:QAM393203 QKI393202:QKI393203 QUE393202:QUE393203 REA393202:REA393203 RNW393202:RNW393203 RXS393202:RXS393203 SHO393202:SHO393203 SRK393202:SRK393203 TBG393202:TBG393203 TLC393202:TLC393203 TUY393202:TUY393203 UEU393202:UEU393203 UOQ393202:UOQ393203 UYM393202:UYM393203 VII393202:VII393203 VSE393202:VSE393203 WCA393202:WCA393203 WLW393202:WLW393203 WVS393202:WVS393203 K458707:K458708 JG458738:JG458739 TC458738:TC458739 ACY458738:ACY458739 AMU458738:AMU458739 AWQ458738:AWQ458739 BGM458738:BGM458739 BQI458738:BQI458739 CAE458738:CAE458739 CKA458738:CKA458739 CTW458738:CTW458739 DDS458738:DDS458739 DNO458738:DNO458739 DXK458738:DXK458739 EHG458738:EHG458739 ERC458738:ERC458739 FAY458738:FAY458739 FKU458738:FKU458739 FUQ458738:FUQ458739 GEM458738:GEM458739 GOI458738:GOI458739 GYE458738:GYE458739 HIA458738:HIA458739 HRW458738:HRW458739 IBS458738:IBS458739 ILO458738:ILO458739 IVK458738:IVK458739 JFG458738:JFG458739 JPC458738:JPC458739 JYY458738:JYY458739 KIU458738:KIU458739 KSQ458738:KSQ458739 LCM458738:LCM458739 LMI458738:LMI458739 LWE458738:LWE458739 MGA458738:MGA458739 MPW458738:MPW458739 MZS458738:MZS458739 NJO458738:NJO458739 NTK458738:NTK458739 ODG458738:ODG458739 ONC458738:ONC458739 OWY458738:OWY458739 PGU458738:PGU458739 PQQ458738:PQQ458739 QAM458738:QAM458739 QKI458738:QKI458739 QUE458738:QUE458739 REA458738:REA458739 RNW458738:RNW458739 RXS458738:RXS458739 SHO458738:SHO458739 SRK458738:SRK458739 TBG458738:TBG458739 TLC458738:TLC458739 TUY458738:TUY458739 UEU458738:UEU458739 UOQ458738:UOQ458739 UYM458738:UYM458739 VII458738:VII458739 VSE458738:VSE458739 WCA458738:WCA458739 WLW458738:WLW458739 WVS458738:WVS458739 K524243:K524244 JG524274:JG524275 TC524274:TC524275 ACY524274:ACY524275 AMU524274:AMU524275 AWQ524274:AWQ524275 BGM524274:BGM524275 BQI524274:BQI524275 CAE524274:CAE524275 CKA524274:CKA524275 CTW524274:CTW524275 DDS524274:DDS524275 DNO524274:DNO524275 DXK524274:DXK524275 EHG524274:EHG524275 ERC524274:ERC524275 FAY524274:FAY524275 FKU524274:FKU524275 FUQ524274:FUQ524275 GEM524274:GEM524275 GOI524274:GOI524275 GYE524274:GYE524275 HIA524274:HIA524275 HRW524274:HRW524275 IBS524274:IBS524275 ILO524274:ILO524275 IVK524274:IVK524275 JFG524274:JFG524275 JPC524274:JPC524275 JYY524274:JYY524275 KIU524274:KIU524275 KSQ524274:KSQ524275 LCM524274:LCM524275 LMI524274:LMI524275 LWE524274:LWE524275 MGA524274:MGA524275 MPW524274:MPW524275 MZS524274:MZS524275 NJO524274:NJO524275 NTK524274:NTK524275 ODG524274:ODG524275 ONC524274:ONC524275 OWY524274:OWY524275 PGU524274:PGU524275 PQQ524274:PQQ524275 QAM524274:QAM524275 QKI524274:QKI524275 QUE524274:QUE524275 REA524274:REA524275 RNW524274:RNW524275 RXS524274:RXS524275 SHO524274:SHO524275 SRK524274:SRK524275 TBG524274:TBG524275 TLC524274:TLC524275 TUY524274:TUY524275 UEU524274:UEU524275 UOQ524274:UOQ524275 UYM524274:UYM524275 VII524274:VII524275 VSE524274:VSE524275 WCA524274:WCA524275 WLW524274:WLW524275 WVS524274:WVS524275 K589779:K589780 JG589810:JG589811 TC589810:TC589811 ACY589810:ACY589811 AMU589810:AMU589811 AWQ589810:AWQ589811 BGM589810:BGM589811 BQI589810:BQI589811 CAE589810:CAE589811 CKA589810:CKA589811 CTW589810:CTW589811 DDS589810:DDS589811 DNO589810:DNO589811 DXK589810:DXK589811 EHG589810:EHG589811 ERC589810:ERC589811 FAY589810:FAY589811 FKU589810:FKU589811 FUQ589810:FUQ589811 GEM589810:GEM589811 GOI589810:GOI589811 GYE589810:GYE589811 HIA589810:HIA589811 HRW589810:HRW589811 IBS589810:IBS589811 ILO589810:ILO589811 IVK589810:IVK589811 JFG589810:JFG589811 JPC589810:JPC589811 JYY589810:JYY589811 KIU589810:KIU589811 KSQ589810:KSQ589811 LCM589810:LCM589811 LMI589810:LMI589811 LWE589810:LWE589811 MGA589810:MGA589811 MPW589810:MPW589811 MZS589810:MZS589811 NJO589810:NJO589811 NTK589810:NTK589811 ODG589810:ODG589811 ONC589810:ONC589811 OWY589810:OWY589811 PGU589810:PGU589811 PQQ589810:PQQ589811 QAM589810:QAM589811 QKI589810:QKI589811 QUE589810:QUE589811 REA589810:REA589811 RNW589810:RNW589811 RXS589810:RXS589811 SHO589810:SHO589811 SRK589810:SRK589811 TBG589810:TBG589811 TLC589810:TLC589811 TUY589810:TUY589811 UEU589810:UEU589811 UOQ589810:UOQ589811 UYM589810:UYM589811 VII589810:VII589811 VSE589810:VSE589811 WCA589810:WCA589811 WLW589810:WLW589811 WVS589810:WVS589811 K655315:K655316 JG655346:JG655347 TC655346:TC655347 ACY655346:ACY655347 AMU655346:AMU655347 AWQ655346:AWQ655347 BGM655346:BGM655347 BQI655346:BQI655347 CAE655346:CAE655347 CKA655346:CKA655347 CTW655346:CTW655347 DDS655346:DDS655347 DNO655346:DNO655347 DXK655346:DXK655347 EHG655346:EHG655347 ERC655346:ERC655347 FAY655346:FAY655347 FKU655346:FKU655347 FUQ655346:FUQ655347 GEM655346:GEM655347 GOI655346:GOI655347 GYE655346:GYE655347 HIA655346:HIA655347 HRW655346:HRW655347 IBS655346:IBS655347 ILO655346:ILO655347 IVK655346:IVK655347 JFG655346:JFG655347 JPC655346:JPC655347 JYY655346:JYY655347 KIU655346:KIU655347 KSQ655346:KSQ655347 LCM655346:LCM655347 LMI655346:LMI655347 LWE655346:LWE655347 MGA655346:MGA655347 MPW655346:MPW655347 MZS655346:MZS655347 NJO655346:NJO655347 NTK655346:NTK655347 ODG655346:ODG655347 ONC655346:ONC655347 OWY655346:OWY655347 PGU655346:PGU655347 PQQ655346:PQQ655347 QAM655346:QAM655347 QKI655346:QKI655347 QUE655346:QUE655347 REA655346:REA655347 RNW655346:RNW655347 RXS655346:RXS655347 SHO655346:SHO655347 SRK655346:SRK655347 TBG655346:TBG655347 TLC655346:TLC655347 TUY655346:TUY655347 UEU655346:UEU655347 UOQ655346:UOQ655347 UYM655346:UYM655347 VII655346:VII655347 VSE655346:VSE655347 WCA655346:WCA655347 WLW655346:WLW655347 WVS655346:WVS655347 K720851:K720852 JG720882:JG720883 TC720882:TC720883 ACY720882:ACY720883 AMU720882:AMU720883 AWQ720882:AWQ720883 BGM720882:BGM720883 BQI720882:BQI720883 CAE720882:CAE720883 CKA720882:CKA720883 CTW720882:CTW720883 DDS720882:DDS720883 DNO720882:DNO720883 DXK720882:DXK720883 EHG720882:EHG720883 ERC720882:ERC720883 FAY720882:FAY720883 FKU720882:FKU720883 FUQ720882:FUQ720883 GEM720882:GEM720883 GOI720882:GOI720883 GYE720882:GYE720883 HIA720882:HIA720883 HRW720882:HRW720883 IBS720882:IBS720883 ILO720882:ILO720883 IVK720882:IVK720883 JFG720882:JFG720883 JPC720882:JPC720883 JYY720882:JYY720883 KIU720882:KIU720883 KSQ720882:KSQ720883 LCM720882:LCM720883 LMI720882:LMI720883 LWE720882:LWE720883 MGA720882:MGA720883 MPW720882:MPW720883 MZS720882:MZS720883 NJO720882:NJO720883 NTK720882:NTK720883 ODG720882:ODG720883 ONC720882:ONC720883 OWY720882:OWY720883 PGU720882:PGU720883 PQQ720882:PQQ720883 QAM720882:QAM720883 QKI720882:QKI720883 QUE720882:QUE720883 REA720882:REA720883 RNW720882:RNW720883 RXS720882:RXS720883 SHO720882:SHO720883 SRK720882:SRK720883 TBG720882:TBG720883 TLC720882:TLC720883 TUY720882:TUY720883 UEU720882:UEU720883 UOQ720882:UOQ720883 UYM720882:UYM720883 VII720882:VII720883 VSE720882:VSE720883 WCA720882:WCA720883 WLW720882:WLW720883 WVS720882:WVS720883 K786387:K786388 JG786418:JG786419 TC786418:TC786419 ACY786418:ACY786419 AMU786418:AMU786419 AWQ786418:AWQ786419 BGM786418:BGM786419 BQI786418:BQI786419 CAE786418:CAE786419 CKA786418:CKA786419 CTW786418:CTW786419 DDS786418:DDS786419 DNO786418:DNO786419 DXK786418:DXK786419 EHG786418:EHG786419 ERC786418:ERC786419 FAY786418:FAY786419 FKU786418:FKU786419 FUQ786418:FUQ786419 GEM786418:GEM786419 GOI786418:GOI786419 GYE786418:GYE786419 HIA786418:HIA786419 HRW786418:HRW786419 IBS786418:IBS786419 ILO786418:ILO786419 IVK786418:IVK786419 JFG786418:JFG786419 JPC786418:JPC786419 JYY786418:JYY786419 KIU786418:KIU786419 KSQ786418:KSQ786419 LCM786418:LCM786419 LMI786418:LMI786419 LWE786418:LWE786419 MGA786418:MGA786419 MPW786418:MPW786419 MZS786418:MZS786419 NJO786418:NJO786419 NTK786418:NTK786419 ODG786418:ODG786419 ONC786418:ONC786419 OWY786418:OWY786419 PGU786418:PGU786419 PQQ786418:PQQ786419 QAM786418:QAM786419 QKI786418:QKI786419 QUE786418:QUE786419 REA786418:REA786419 RNW786418:RNW786419 RXS786418:RXS786419 SHO786418:SHO786419 SRK786418:SRK786419 TBG786418:TBG786419 TLC786418:TLC786419 TUY786418:TUY786419 UEU786418:UEU786419 UOQ786418:UOQ786419 UYM786418:UYM786419 VII786418:VII786419 VSE786418:VSE786419 WCA786418:WCA786419 WLW786418:WLW786419 WVS786418:WVS786419 K851923:K851924 JG851954:JG851955 TC851954:TC851955 ACY851954:ACY851955 AMU851954:AMU851955 AWQ851954:AWQ851955 BGM851954:BGM851955 BQI851954:BQI851955 CAE851954:CAE851955 CKA851954:CKA851955 CTW851954:CTW851955 DDS851954:DDS851955 DNO851954:DNO851955 DXK851954:DXK851955 EHG851954:EHG851955 ERC851954:ERC851955 FAY851954:FAY851955 FKU851954:FKU851955 FUQ851954:FUQ851955 GEM851954:GEM851955 GOI851954:GOI851955 GYE851954:GYE851955 HIA851954:HIA851955 HRW851954:HRW851955 IBS851954:IBS851955 ILO851954:ILO851955 IVK851954:IVK851955 JFG851954:JFG851955 JPC851954:JPC851955 JYY851954:JYY851955 KIU851954:KIU851955 KSQ851954:KSQ851955 LCM851954:LCM851955 LMI851954:LMI851955 LWE851954:LWE851955 MGA851954:MGA851955 MPW851954:MPW851955 MZS851954:MZS851955 NJO851954:NJO851955 NTK851954:NTK851955 ODG851954:ODG851955 ONC851954:ONC851955 OWY851954:OWY851955 PGU851954:PGU851955 PQQ851954:PQQ851955 QAM851954:QAM851955 QKI851954:QKI851955 QUE851954:QUE851955 REA851954:REA851955 RNW851954:RNW851955 RXS851954:RXS851955 SHO851954:SHO851955 SRK851954:SRK851955 TBG851954:TBG851955 TLC851954:TLC851955 TUY851954:TUY851955 UEU851954:UEU851955 UOQ851954:UOQ851955 UYM851954:UYM851955 VII851954:VII851955 VSE851954:VSE851955 WCA851954:WCA851955 WLW851954:WLW851955 WVS851954:WVS851955 K917459:K917460 JG917490:JG917491 TC917490:TC917491 ACY917490:ACY917491 AMU917490:AMU917491 AWQ917490:AWQ917491 BGM917490:BGM917491 BQI917490:BQI917491 CAE917490:CAE917491 CKA917490:CKA917491 CTW917490:CTW917491 DDS917490:DDS917491 DNO917490:DNO917491 DXK917490:DXK917491 EHG917490:EHG917491 ERC917490:ERC917491 FAY917490:FAY917491 FKU917490:FKU917491 FUQ917490:FUQ917491 GEM917490:GEM917491 GOI917490:GOI917491 GYE917490:GYE917491 HIA917490:HIA917491 HRW917490:HRW917491 IBS917490:IBS917491 ILO917490:ILO917491 IVK917490:IVK917491 JFG917490:JFG917491 JPC917490:JPC917491 JYY917490:JYY917491 KIU917490:KIU917491 KSQ917490:KSQ917491 LCM917490:LCM917491 LMI917490:LMI917491 LWE917490:LWE917491 MGA917490:MGA917491 MPW917490:MPW917491 MZS917490:MZS917491 NJO917490:NJO917491 NTK917490:NTK917491 ODG917490:ODG917491 ONC917490:ONC917491 OWY917490:OWY917491 PGU917490:PGU917491 PQQ917490:PQQ917491 QAM917490:QAM917491 QKI917490:QKI917491 QUE917490:QUE917491 REA917490:REA917491 RNW917490:RNW917491 RXS917490:RXS917491 SHO917490:SHO917491 SRK917490:SRK917491 TBG917490:TBG917491 TLC917490:TLC917491 TUY917490:TUY917491 UEU917490:UEU917491 UOQ917490:UOQ917491 UYM917490:UYM917491 VII917490:VII917491 VSE917490:VSE917491 WCA917490:WCA917491 WLW917490:WLW917491 WVS917490:WVS917491 K982995:K982996 JG983026:JG983027 TC983026:TC983027 ACY983026:ACY983027 AMU983026:AMU983027 AWQ983026:AWQ983027 BGM983026:BGM983027 BQI983026:BQI983027 CAE983026:CAE983027 CKA983026:CKA983027 CTW983026:CTW983027 DDS983026:DDS983027 DNO983026:DNO983027 DXK983026:DXK983027 EHG983026:EHG983027 ERC983026:ERC983027 FAY983026:FAY983027 FKU983026:FKU983027 FUQ983026:FUQ983027 GEM983026:GEM983027 GOI983026:GOI983027 GYE983026:GYE983027 HIA983026:HIA983027 HRW983026:HRW983027 IBS983026:IBS983027 ILO983026:ILO983027 IVK983026:IVK983027 JFG983026:JFG983027 JPC983026:JPC983027 JYY983026:JYY983027 KIU983026:KIU983027 KSQ983026:KSQ983027 LCM983026:LCM983027 LMI983026:LMI983027 LWE983026:LWE983027 MGA983026:MGA983027 MPW983026:MPW983027 MZS983026:MZS983027 NJO983026:NJO983027 NTK983026:NTK983027 ODG983026:ODG983027 ONC983026:ONC983027 OWY983026:OWY983027 PGU983026:PGU983027 PQQ983026:PQQ983027 QAM983026:QAM983027 QKI983026:QKI983027 QUE983026:QUE983027 REA983026:REA983027 RNW983026:RNW983027 RXS983026:RXS983027 SHO983026:SHO983027 SRK983026:SRK983027 TBG983026:TBG983027 TLC983026:TLC983027 TUY983026:TUY983027 UEU983026:UEU983027 UOQ983026:UOQ983027 UYM983026:UYM983027 VII983026:VII983027 VSE983026:VSE983027 WCA983026:WCA983027 WLW983026:WLW983027 WVS983026:WVS983027"/>
    <dataValidation allowBlank="1" showInputMessage="1" showErrorMessage="1" sqref="JD65527:JD65564 SZ65527:SZ65564 ACV65527:ACV65564 AMR65527:AMR65564 AWN65527:AWN65564 BGJ65527:BGJ65564 BQF65527:BQF65564 CAB65527:CAB65564 CJX65527:CJX65564 CTT65527:CTT65564 DDP65527:DDP65564 DNL65527:DNL65564 DXH65527:DXH65564 EHD65527:EHD65564 EQZ65527:EQZ65564 FAV65527:FAV65564 FKR65527:FKR65564 FUN65527:FUN65564 GEJ65527:GEJ65564 GOF65527:GOF65564 GYB65527:GYB65564 HHX65527:HHX65564 HRT65527:HRT65564 IBP65527:IBP65564 ILL65527:ILL65564 IVH65527:IVH65564 JFD65527:JFD65564 JOZ65527:JOZ65564 JYV65527:JYV65564 KIR65527:KIR65564 KSN65527:KSN65564 LCJ65527:LCJ65564 LMF65527:LMF65564 LWB65527:LWB65564 MFX65527:MFX65564 MPT65527:MPT65564 MZP65527:MZP65564 NJL65527:NJL65564 NTH65527:NTH65564 ODD65527:ODD65564 OMZ65527:OMZ65564 OWV65527:OWV65564 PGR65527:PGR65564 PQN65527:PQN65564 QAJ65527:QAJ65564 QKF65527:QKF65564 QUB65527:QUB65564 RDX65527:RDX65564 RNT65527:RNT65564 RXP65527:RXP65564 SHL65527:SHL65564 SRH65527:SRH65564 TBD65527:TBD65564 TKZ65527:TKZ65564 TUV65527:TUV65564 UER65527:UER65564 UON65527:UON65564 UYJ65527:UYJ65564 VIF65527:VIF65564 VSB65527:VSB65564 WBX65527:WBX65564 WLT65527:WLT65564 WVP65527:WVP65564 JD131063:JD131100 SZ131063:SZ131100 ACV131063:ACV131100 AMR131063:AMR131100 AWN131063:AWN131100 BGJ131063:BGJ131100 BQF131063:BQF131100 CAB131063:CAB131100 CJX131063:CJX131100 CTT131063:CTT131100 DDP131063:DDP131100 DNL131063:DNL131100 DXH131063:DXH131100 EHD131063:EHD131100 EQZ131063:EQZ131100 FAV131063:FAV131100 FKR131063:FKR131100 FUN131063:FUN131100 GEJ131063:GEJ131100 GOF131063:GOF131100 GYB131063:GYB131100 HHX131063:HHX131100 HRT131063:HRT131100 IBP131063:IBP131100 ILL131063:ILL131100 IVH131063:IVH131100 JFD131063:JFD131100 JOZ131063:JOZ131100 JYV131063:JYV131100 KIR131063:KIR131100 KSN131063:KSN131100 LCJ131063:LCJ131100 LMF131063:LMF131100 LWB131063:LWB131100 MFX131063:MFX131100 MPT131063:MPT131100 MZP131063:MZP131100 NJL131063:NJL131100 NTH131063:NTH131100 ODD131063:ODD131100 OMZ131063:OMZ131100 OWV131063:OWV131100 PGR131063:PGR131100 PQN131063:PQN131100 QAJ131063:QAJ131100 QKF131063:QKF131100 QUB131063:QUB131100 RDX131063:RDX131100 RNT131063:RNT131100 RXP131063:RXP131100 SHL131063:SHL131100 SRH131063:SRH131100 TBD131063:TBD131100 TKZ131063:TKZ131100 TUV131063:TUV131100 UER131063:UER131100 UON131063:UON131100 UYJ131063:UYJ131100 VIF131063:VIF131100 VSB131063:VSB131100 WBX131063:WBX131100 WLT131063:WLT131100 WVP131063:WVP131100 JD196599:JD196636 SZ196599:SZ196636 ACV196599:ACV196636 AMR196599:AMR196636 AWN196599:AWN196636 BGJ196599:BGJ196636 BQF196599:BQF196636 CAB196599:CAB196636 CJX196599:CJX196636 CTT196599:CTT196636 DDP196599:DDP196636 DNL196599:DNL196636 DXH196599:DXH196636 EHD196599:EHD196636 EQZ196599:EQZ196636 FAV196599:FAV196636 FKR196599:FKR196636 FUN196599:FUN196636 GEJ196599:GEJ196636 GOF196599:GOF196636 GYB196599:GYB196636 HHX196599:HHX196636 HRT196599:HRT196636 IBP196599:IBP196636 ILL196599:ILL196636 IVH196599:IVH196636 JFD196599:JFD196636 JOZ196599:JOZ196636 JYV196599:JYV196636 KIR196599:KIR196636 KSN196599:KSN196636 LCJ196599:LCJ196636 LMF196599:LMF196636 LWB196599:LWB196636 MFX196599:MFX196636 MPT196599:MPT196636 MZP196599:MZP196636 NJL196599:NJL196636 NTH196599:NTH196636 ODD196599:ODD196636 OMZ196599:OMZ196636 OWV196599:OWV196636 PGR196599:PGR196636 PQN196599:PQN196636 QAJ196599:QAJ196636 QKF196599:QKF196636 QUB196599:QUB196636 RDX196599:RDX196636 RNT196599:RNT196636 RXP196599:RXP196636 SHL196599:SHL196636 SRH196599:SRH196636 TBD196599:TBD196636 TKZ196599:TKZ196636 TUV196599:TUV196636 UER196599:UER196636 UON196599:UON196636 UYJ196599:UYJ196636 VIF196599:VIF196636 VSB196599:VSB196636 WBX196599:WBX196636 WLT196599:WLT196636 WVP196599:WVP196636 JD262135:JD262172 SZ262135:SZ262172 ACV262135:ACV262172 AMR262135:AMR262172 AWN262135:AWN262172 BGJ262135:BGJ262172 BQF262135:BQF262172 CAB262135:CAB262172 CJX262135:CJX262172 CTT262135:CTT262172 DDP262135:DDP262172 DNL262135:DNL262172 DXH262135:DXH262172 EHD262135:EHD262172 EQZ262135:EQZ262172 FAV262135:FAV262172 FKR262135:FKR262172 FUN262135:FUN262172 GEJ262135:GEJ262172 GOF262135:GOF262172 GYB262135:GYB262172 HHX262135:HHX262172 HRT262135:HRT262172 IBP262135:IBP262172 ILL262135:ILL262172 IVH262135:IVH262172 JFD262135:JFD262172 JOZ262135:JOZ262172 JYV262135:JYV262172 KIR262135:KIR262172 KSN262135:KSN262172 LCJ262135:LCJ262172 LMF262135:LMF262172 LWB262135:LWB262172 MFX262135:MFX262172 MPT262135:MPT262172 MZP262135:MZP262172 NJL262135:NJL262172 NTH262135:NTH262172 ODD262135:ODD262172 OMZ262135:OMZ262172 OWV262135:OWV262172 PGR262135:PGR262172 PQN262135:PQN262172 QAJ262135:QAJ262172 QKF262135:QKF262172 QUB262135:QUB262172 RDX262135:RDX262172 RNT262135:RNT262172 RXP262135:RXP262172 SHL262135:SHL262172 SRH262135:SRH262172 TBD262135:TBD262172 TKZ262135:TKZ262172 TUV262135:TUV262172 UER262135:UER262172 UON262135:UON262172 UYJ262135:UYJ262172 VIF262135:VIF262172 VSB262135:VSB262172 WBX262135:WBX262172 WLT262135:WLT262172 WVP262135:WVP262172 JD327671:JD327708 SZ327671:SZ327708 ACV327671:ACV327708 AMR327671:AMR327708 AWN327671:AWN327708 BGJ327671:BGJ327708 BQF327671:BQF327708 CAB327671:CAB327708 CJX327671:CJX327708 CTT327671:CTT327708 DDP327671:DDP327708 DNL327671:DNL327708 DXH327671:DXH327708 EHD327671:EHD327708 EQZ327671:EQZ327708 FAV327671:FAV327708 FKR327671:FKR327708 FUN327671:FUN327708 GEJ327671:GEJ327708 GOF327671:GOF327708 GYB327671:GYB327708 HHX327671:HHX327708 HRT327671:HRT327708 IBP327671:IBP327708 ILL327671:ILL327708 IVH327671:IVH327708 JFD327671:JFD327708 JOZ327671:JOZ327708 JYV327671:JYV327708 KIR327671:KIR327708 KSN327671:KSN327708 LCJ327671:LCJ327708 LMF327671:LMF327708 LWB327671:LWB327708 MFX327671:MFX327708 MPT327671:MPT327708 MZP327671:MZP327708 NJL327671:NJL327708 NTH327671:NTH327708 ODD327671:ODD327708 OMZ327671:OMZ327708 OWV327671:OWV327708 PGR327671:PGR327708 PQN327671:PQN327708 QAJ327671:QAJ327708 QKF327671:QKF327708 QUB327671:QUB327708 RDX327671:RDX327708 RNT327671:RNT327708 RXP327671:RXP327708 SHL327671:SHL327708 SRH327671:SRH327708 TBD327671:TBD327708 TKZ327671:TKZ327708 TUV327671:TUV327708 UER327671:UER327708 UON327671:UON327708 UYJ327671:UYJ327708 VIF327671:VIF327708 VSB327671:VSB327708 WBX327671:WBX327708 WLT327671:WLT327708 WVP327671:WVP327708 JD393207:JD393244 SZ393207:SZ393244 ACV393207:ACV393244 AMR393207:AMR393244 AWN393207:AWN393244 BGJ393207:BGJ393244 BQF393207:BQF393244 CAB393207:CAB393244 CJX393207:CJX393244 CTT393207:CTT393244 DDP393207:DDP393244 DNL393207:DNL393244 DXH393207:DXH393244 EHD393207:EHD393244 EQZ393207:EQZ393244 FAV393207:FAV393244 FKR393207:FKR393244 FUN393207:FUN393244 GEJ393207:GEJ393244 GOF393207:GOF393244 GYB393207:GYB393244 HHX393207:HHX393244 HRT393207:HRT393244 IBP393207:IBP393244 ILL393207:ILL393244 IVH393207:IVH393244 JFD393207:JFD393244 JOZ393207:JOZ393244 JYV393207:JYV393244 KIR393207:KIR393244 KSN393207:KSN393244 LCJ393207:LCJ393244 LMF393207:LMF393244 LWB393207:LWB393244 MFX393207:MFX393244 MPT393207:MPT393244 MZP393207:MZP393244 NJL393207:NJL393244 NTH393207:NTH393244 ODD393207:ODD393244 OMZ393207:OMZ393244 OWV393207:OWV393244 PGR393207:PGR393244 PQN393207:PQN393244 QAJ393207:QAJ393244 QKF393207:QKF393244 QUB393207:QUB393244 RDX393207:RDX393244 RNT393207:RNT393244 RXP393207:RXP393244 SHL393207:SHL393244 SRH393207:SRH393244 TBD393207:TBD393244 TKZ393207:TKZ393244 TUV393207:TUV393244 UER393207:UER393244 UON393207:UON393244 UYJ393207:UYJ393244 VIF393207:VIF393244 VSB393207:VSB393244 WBX393207:WBX393244 WLT393207:WLT393244 WVP393207:WVP393244 JD458743:JD458780 SZ458743:SZ458780 ACV458743:ACV458780 AMR458743:AMR458780 AWN458743:AWN458780 BGJ458743:BGJ458780 BQF458743:BQF458780 CAB458743:CAB458780 CJX458743:CJX458780 CTT458743:CTT458780 DDP458743:DDP458780 DNL458743:DNL458780 DXH458743:DXH458780 EHD458743:EHD458780 EQZ458743:EQZ458780 FAV458743:FAV458780 FKR458743:FKR458780 FUN458743:FUN458780 GEJ458743:GEJ458780 GOF458743:GOF458780 GYB458743:GYB458780 HHX458743:HHX458780 HRT458743:HRT458780 IBP458743:IBP458780 ILL458743:ILL458780 IVH458743:IVH458780 JFD458743:JFD458780 JOZ458743:JOZ458780 JYV458743:JYV458780 KIR458743:KIR458780 KSN458743:KSN458780 LCJ458743:LCJ458780 LMF458743:LMF458780 LWB458743:LWB458780 MFX458743:MFX458780 MPT458743:MPT458780 MZP458743:MZP458780 NJL458743:NJL458780 NTH458743:NTH458780 ODD458743:ODD458780 OMZ458743:OMZ458780 OWV458743:OWV458780 PGR458743:PGR458780 PQN458743:PQN458780 QAJ458743:QAJ458780 QKF458743:QKF458780 QUB458743:QUB458780 RDX458743:RDX458780 RNT458743:RNT458780 RXP458743:RXP458780 SHL458743:SHL458780 SRH458743:SRH458780 TBD458743:TBD458780 TKZ458743:TKZ458780 TUV458743:TUV458780 UER458743:UER458780 UON458743:UON458780 UYJ458743:UYJ458780 VIF458743:VIF458780 VSB458743:VSB458780 WBX458743:WBX458780 WLT458743:WLT458780 WVP458743:WVP458780 JD524279:JD524316 SZ524279:SZ524316 ACV524279:ACV524316 AMR524279:AMR524316 AWN524279:AWN524316 BGJ524279:BGJ524316 BQF524279:BQF524316 CAB524279:CAB524316 CJX524279:CJX524316 CTT524279:CTT524316 DDP524279:DDP524316 DNL524279:DNL524316 DXH524279:DXH524316 EHD524279:EHD524316 EQZ524279:EQZ524316 FAV524279:FAV524316 FKR524279:FKR524316 FUN524279:FUN524316 GEJ524279:GEJ524316 GOF524279:GOF524316 GYB524279:GYB524316 HHX524279:HHX524316 HRT524279:HRT524316 IBP524279:IBP524316 ILL524279:ILL524316 IVH524279:IVH524316 JFD524279:JFD524316 JOZ524279:JOZ524316 JYV524279:JYV524316 KIR524279:KIR524316 KSN524279:KSN524316 LCJ524279:LCJ524316 LMF524279:LMF524316 LWB524279:LWB524316 MFX524279:MFX524316 MPT524279:MPT524316 MZP524279:MZP524316 NJL524279:NJL524316 NTH524279:NTH524316 ODD524279:ODD524316 OMZ524279:OMZ524316 OWV524279:OWV524316 PGR524279:PGR524316 PQN524279:PQN524316 QAJ524279:QAJ524316 QKF524279:QKF524316 QUB524279:QUB524316 RDX524279:RDX524316 RNT524279:RNT524316 RXP524279:RXP524316 SHL524279:SHL524316 SRH524279:SRH524316 TBD524279:TBD524316 TKZ524279:TKZ524316 TUV524279:TUV524316 UER524279:UER524316 UON524279:UON524316 UYJ524279:UYJ524316 VIF524279:VIF524316 VSB524279:VSB524316 WBX524279:WBX524316 WLT524279:WLT524316 WVP524279:WVP524316 JD589815:JD589852 SZ589815:SZ589852 ACV589815:ACV589852 AMR589815:AMR589852 AWN589815:AWN589852 BGJ589815:BGJ589852 BQF589815:BQF589852 CAB589815:CAB589852 CJX589815:CJX589852 CTT589815:CTT589852 DDP589815:DDP589852 DNL589815:DNL589852 DXH589815:DXH589852 EHD589815:EHD589852 EQZ589815:EQZ589852 FAV589815:FAV589852 FKR589815:FKR589852 FUN589815:FUN589852 GEJ589815:GEJ589852 GOF589815:GOF589852 GYB589815:GYB589852 HHX589815:HHX589852 HRT589815:HRT589852 IBP589815:IBP589852 ILL589815:ILL589852 IVH589815:IVH589852 JFD589815:JFD589852 JOZ589815:JOZ589852 JYV589815:JYV589852 KIR589815:KIR589852 KSN589815:KSN589852 LCJ589815:LCJ589852 LMF589815:LMF589852 LWB589815:LWB589852 MFX589815:MFX589852 MPT589815:MPT589852 MZP589815:MZP589852 NJL589815:NJL589852 NTH589815:NTH589852 ODD589815:ODD589852 OMZ589815:OMZ589852 OWV589815:OWV589852 PGR589815:PGR589852 PQN589815:PQN589852 QAJ589815:QAJ589852 QKF589815:QKF589852 QUB589815:QUB589852 RDX589815:RDX589852 RNT589815:RNT589852 RXP589815:RXP589852 SHL589815:SHL589852 SRH589815:SRH589852 TBD589815:TBD589852 TKZ589815:TKZ589852 TUV589815:TUV589852 UER589815:UER589852 UON589815:UON589852 UYJ589815:UYJ589852 VIF589815:VIF589852 VSB589815:VSB589852 WBX589815:WBX589852 WLT589815:WLT589852 WVP589815:WVP589852 JD655351:JD655388 SZ655351:SZ655388 ACV655351:ACV655388 AMR655351:AMR655388 AWN655351:AWN655388 BGJ655351:BGJ655388 BQF655351:BQF655388 CAB655351:CAB655388 CJX655351:CJX655388 CTT655351:CTT655388 DDP655351:DDP655388 DNL655351:DNL655388 DXH655351:DXH655388 EHD655351:EHD655388 EQZ655351:EQZ655388 FAV655351:FAV655388 FKR655351:FKR655388 FUN655351:FUN655388 GEJ655351:GEJ655388 GOF655351:GOF655388 GYB655351:GYB655388 HHX655351:HHX655388 HRT655351:HRT655388 IBP655351:IBP655388 ILL655351:ILL655388 IVH655351:IVH655388 JFD655351:JFD655388 JOZ655351:JOZ655388 JYV655351:JYV655388 KIR655351:KIR655388 KSN655351:KSN655388 LCJ655351:LCJ655388 LMF655351:LMF655388 LWB655351:LWB655388 MFX655351:MFX655388 MPT655351:MPT655388 MZP655351:MZP655388 NJL655351:NJL655388 NTH655351:NTH655388 ODD655351:ODD655388 OMZ655351:OMZ655388 OWV655351:OWV655388 PGR655351:PGR655388 PQN655351:PQN655388 QAJ655351:QAJ655388 QKF655351:QKF655388 QUB655351:QUB655388 RDX655351:RDX655388 RNT655351:RNT655388 RXP655351:RXP655388 SHL655351:SHL655388 SRH655351:SRH655388 TBD655351:TBD655388 TKZ655351:TKZ655388 TUV655351:TUV655388 UER655351:UER655388 UON655351:UON655388 UYJ655351:UYJ655388 VIF655351:VIF655388 VSB655351:VSB655388 WBX655351:WBX655388 WLT655351:WLT655388 WVP655351:WVP655388 JD720887:JD720924 SZ720887:SZ720924 ACV720887:ACV720924 AMR720887:AMR720924 AWN720887:AWN720924 BGJ720887:BGJ720924 BQF720887:BQF720924 CAB720887:CAB720924 CJX720887:CJX720924 CTT720887:CTT720924 DDP720887:DDP720924 DNL720887:DNL720924 DXH720887:DXH720924 EHD720887:EHD720924 EQZ720887:EQZ720924 FAV720887:FAV720924 FKR720887:FKR720924 FUN720887:FUN720924 GEJ720887:GEJ720924 GOF720887:GOF720924 GYB720887:GYB720924 HHX720887:HHX720924 HRT720887:HRT720924 IBP720887:IBP720924 ILL720887:ILL720924 IVH720887:IVH720924 JFD720887:JFD720924 JOZ720887:JOZ720924 JYV720887:JYV720924 KIR720887:KIR720924 KSN720887:KSN720924 LCJ720887:LCJ720924 LMF720887:LMF720924 LWB720887:LWB720924 MFX720887:MFX720924 MPT720887:MPT720924 MZP720887:MZP720924 NJL720887:NJL720924 NTH720887:NTH720924 ODD720887:ODD720924 OMZ720887:OMZ720924 OWV720887:OWV720924 PGR720887:PGR720924 PQN720887:PQN720924 QAJ720887:QAJ720924 QKF720887:QKF720924 QUB720887:QUB720924 RDX720887:RDX720924 RNT720887:RNT720924 RXP720887:RXP720924 SHL720887:SHL720924 SRH720887:SRH720924 TBD720887:TBD720924 TKZ720887:TKZ720924 TUV720887:TUV720924 UER720887:UER720924 UON720887:UON720924 UYJ720887:UYJ720924 VIF720887:VIF720924 VSB720887:VSB720924 WBX720887:WBX720924 WLT720887:WLT720924 WVP720887:WVP720924 JD786423:JD786460 SZ786423:SZ786460 ACV786423:ACV786460 AMR786423:AMR786460 AWN786423:AWN786460 BGJ786423:BGJ786460 BQF786423:BQF786460 CAB786423:CAB786460 CJX786423:CJX786460 CTT786423:CTT786460 DDP786423:DDP786460 DNL786423:DNL786460 DXH786423:DXH786460 EHD786423:EHD786460 EQZ786423:EQZ786460 FAV786423:FAV786460 FKR786423:FKR786460 FUN786423:FUN786460 GEJ786423:GEJ786460 GOF786423:GOF786460 GYB786423:GYB786460 HHX786423:HHX786460 HRT786423:HRT786460 IBP786423:IBP786460 ILL786423:ILL786460 IVH786423:IVH786460 JFD786423:JFD786460 JOZ786423:JOZ786460 JYV786423:JYV786460 KIR786423:KIR786460 KSN786423:KSN786460 LCJ786423:LCJ786460 LMF786423:LMF786460 LWB786423:LWB786460 MFX786423:MFX786460 MPT786423:MPT786460 MZP786423:MZP786460 NJL786423:NJL786460 NTH786423:NTH786460 ODD786423:ODD786460 OMZ786423:OMZ786460 OWV786423:OWV786460 PGR786423:PGR786460 PQN786423:PQN786460 QAJ786423:QAJ786460 QKF786423:QKF786460 QUB786423:QUB786460 RDX786423:RDX786460 RNT786423:RNT786460 RXP786423:RXP786460 SHL786423:SHL786460 SRH786423:SRH786460 TBD786423:TBD786460 TKZ786423:TKZ786460 TUV786423:TUV786460 UER786423:UER786460 UON786423:UON786460 UYJ786423:UYJ786460 VIF786423:VIF786460 VSB786423:VSB786460 WBX786423:WBX786460 WLT786423:WLT786460 WVP786423:WVP786460 JD851959:JD851996 SZ851959:SZ851996 ACV851959:ACV851996 AMR851959:AMR851996 AWN851959:AWN851996 BGJ851959:BGJ851996 BQF851959:BQF851996 CAB851959:CAB851996 CJX851959:CJX851996 CTT851959:CTT851996 DDP851959:DDP851996 DNL851959:DNL851996 DXH851959:DXH851996 EHD851959:EHD851996 EQZ851959:EQZ851996 FAV851959:FAV851996 FKR851959:FKR851996 FUN851959:FUN851996 GEJ851959:GEJ851996 GOF851959:GOF851996 GYB851959:GYB851996 HHX851959:HHX851996 HRT851959:HRT851996 IBP851959:IBP851996 ILL851959:ILL851996 IVH851959:IVH851996 JFD851959:JFD851996 JOZ851959:JOZ851996 JYV851959:JYV851996 KIR851959:KIR851996 KSN851959:KSN851996 LCJ851959:LCJ851996 LMF851959:LMF851996 LWB851959:LWB851996 MFX851959:MFX851996 MPT851959:MPT851996 MZP851959:MZP851996 NJL851959:NJL851996 NTH851959:NTH851996 ODD851959:ODD851996 OMZ851959:OMZ851996 OWV851959:OWV851996 PGR851959:PGR851996 PQN851959:PQN851996 QAJ851959:QAJ851996 QKF851959:QKF851996 QUB851959:QUB851996 RDX851959:RDX851996 RNT851959:RNT851996 RXP851959:RXP851996 SHL851959:SHL851996 SRH851959:SRH851996 TBD851959:TBD851996 TKZ851959:TKZ851996 TUV851959:TUV851996 UER851959:UER851996 UON851959:UON851996 UYJ851959:UYJ851996 VIF851959:VIF851996 VSB851959:VSB851996 WBX851959:WBX851996 WLT851959:WLT851996 WVP851959:WVP851996 JD917495:JD917532 SZ917495:SZ917532 ACV917495:ACV917532 AMR917495:AMR917532 AWN917495:AWN917532 BGJ917495:BGJ917532 BQF917495:BQF917532 CAB917495:CAB917532 CJX917495:CJX917532 CTT917495:CTT917532 DDP917495:DDP917532 DNL917495:DNL917532 DXH917495:DXH917532 EHD917495:EHD917532 EQZ917495:EQZ917532 FAV917495:FAV917532 FKR917495:FKR917532 FUN917495:FUN917532 GEJ917495:GEJ917532 GOF917495:GOF917532 GYB917495:GYB917532 HHX917495:HHX917532 HRT917495:HRT917532 IBP917495:IBP917532 ILL917495:ILL917532 IVH917495:IVH917532 JFD917495:JFD917532 JOZ917495:JOZ917532 JYV917495:JYV917532 KIR917495:KIR917532 KSN917495:KSN917532 LCJ917495:LCJ917532 LMF917495:LMF917532 LWB917495:LWB917532 MFX917495:MFX917532 MPT917495:MPT917532 MZP917495:MZP917532 NJL917495:NJL917532 NTH917495:NTH917532 ODD917495:ODD917532 OMZ917495:OMZ917532 OWV917495:OWV917532 PGR917495:PGR917532 PQN917495:PQN917532 QAJ917495:QAJ917532 QKF917495:QKF917532 QUB917495:QUB917532 RDX917495:RDX917532 RNT917495:RNT917532 RXP917495:RXP917532 SHL917495:SHL917532 SRH917495:SRH917532 TBD917495:TBD917532 TKZ917495:TKZ917532 TUV917495:TUV917532 UER917495:UER917532 UON917495:UON917532 UYJ917495:UYJ917532 VIF917495:VIF917532 VSB917495:VSB917532 WBX917495:WBX917532 WLT917495:WLT917532 WVP917495:WVP917532 JD983031:JD983068 SZ983031:SZ983068 ACV983031:ACV983068 AMR983031:AMR983068 AWN983031:AWN983068 BGJ983031:BGJ983068 BQF983031:BQF983068 CAB983031:CAB983068 CJX983031:CJX983068 CTT983031:CTT983068 DDP983031:DDP983068 DNL983031:DNL983068 DXH983031:DXH983068 EHD983031:EHD983068 EQZ983031:EQZ983068 FAV983031:FAV983068 FKR983031:FKR983068 FUN983031:FUN983068 GEJ983031:GEJ983068 GOF983031:GOF983068 GYB983031:GYB983068 HHX983031:HHX983068 HRT983031:HRT983068 IBP983031:IBP983068 ILL983031:ILL983068 IVH983031:IVH983068 JFD983031:JFD983068 JOZ983031:JOZ983068 JYV983031:JYV983068 KIR983031:KIR983068 KSN983031:KSN983068 LCJ983031:LCJ983068 LMF983031:LMF983068 LWB983031:LWB983068 MFX983031:MFX983068 MPT983031:MPT983068 MZP983031:MZP983068 NJL983031:NJL983068 NTH983031:NTH983068 ODD983031:ODD983068 OMZ983031:OMZ983068 OWV983031:OWV983068 PGR983031:PGR983068 PQN983031:PQN983068 QAJ983031:QAJ983068 QKF983031:QKF983068 QUB983031:QUB983068 RDX983031:RDX983068 RNT983031:RNT983068 RXP983031:RXP983068 SHL983031:SHL983068 SRH983031:SRH983068 TBD983031:TBD983068 TKZ983031:TKZ983068 TUV983031:TUV983068 UER983031:UER983068 UON983031:UON983068 UYJ983031:UYJ983068 VIF983031:VIF983068 VSB983031:VSB983068 WBX983031:WBX983068 WLT983031:WLT983068 WVP983031:WVP983068"/>
    <dataValidation type="list" allowBlank="1" showInputMessage="1" showErrorMessage="1" sqref="F9">
      <formula1>"Cá nhân, Tổ chức"</formula1>
    </dataValidation>
    <dataValidation type="list" allowBlank="1" showInputMessage="1" showErrorMessage="1" sqref="F19">
      <formula1>$I$10:$I$11</formula1>
    </dataValidation>
    <dataValidation type="list" allowBlank="1" showInputMessage="1" showErrorMessage="1" sqref="F10">
      <formula1>$I$6:$I$9</formula1>
    </dataValidation>
    <dataValidation type="list" allowBlank="1" showInputMessage="1" showErrorMessage="1" sqref="F8">
      <formula1>$M$8:$M$20</formula1>
    </dataValidation>
    <dataValidation type="list" allowBlank="1" showInputMessage="1" showErrorMessage="1" sqref="IV1:JC2 SR1:SY2 ACN1:ACU2 AMJ1:AMQ2 AWF1:AWM2 BGB1:BGI2 BPX1:BQE2 BZT1:CAA2 CJP1:CJW2 CTL1:CTS2 DDH1:DDO2 DND1:DNK2 DWZ1:DXG2 EGV1:EHC2 EQR1:EQY2 FAN1:FAU2 FKJ1:FKQ2 FUF1:FUM2 GEB1:GEI2 GNX1:GOE2 GXT1:GYA2 HHP1:HHW2 HRL1:HRS2 IBH1:IBO2 ILD1:ILK2 IUZ1:IVG2 JEV1:JFC2 JOR1:JOY2 JYN1:JYU2 KIJ1:KIQ2 KSF1:KSM2 LCB1:LCI2 LLX1:LME2 LVT1:LWA2 MFP1:MFW2 MPL1:MPS2 MZH1:MZO2 NJD1:NJK2 NSZ1:NTG2 OCV1:ODC2 OMR1:OMY2 OWN1:OWU2 PGJ1:PGQ2 PQF1:PQM2 QAB1:QAI2 QJX1:QKE2 QTT1:QUA2 RDP1:RDW2 RNL1:RNS2 RXH1:RXO2 SHD1:SHK2 SQZ1:SRG2 TAV1:TBC2 TKR1:TKY2 TUN1:TUU2 UEJ1:UEQ2 UOF1:UOM2 UYB1:UYI2 VHX1:VIE2 VRT1:VSA2 WBP1:WBW2 WLL1:WLS2 WVH1:WVO2 IV65497:JC65497 SR65497:SY65497 ACN65497:ACU65497 AMJ65497:AMQ65497 AWF65497:AWM65497 BGB65497:BGI65497 BPX65497:BQE65497 BZT65497:CAA65497 CJP65497:CJW65497 CTL65497:CTS65497 DDH65497:DDO65497 DND65497:DNK65497 DWZ65497:DXG65497 EGV65497:EHC65497 EQR65497:EQY65497 FAN65497:FAU65497 FKJ65497:FKQ65497 FUF65497:FUM65497 GEB65497:GEI65497 GNX65497:GOE65497 GXT65497:GYA65497 HHP65497:HHW65497 HRL65497:HRS65497 IBH65497:IBO65497 ILD65497:ILK65497 IUZ65497:IVG65497 JEV65497:JFC65497 JOR65497:JOY65497 JYN65497:JYU65497 KIJ65497:KIQ65497 KSF65497:KSM65497 LCB65497:LCI65497 LLX65497:LME65497 LVT65497:LWA65497 MFP65497:MFW65497 MPL65497:MPS65497 MZH65497:MZO65497 NJD65497:NJK65497 NSZ65497:NTG65497 OCV65497:ODC65497 OMR65497:OMY65497 OWN65497:OWU65497 PGJ65497:PGQ65497 PQF65497:PQM65497 QAB65497:QAI65497 QJX65497:QKE65497 QTT65497:QUA65497 RDP65497:RDW65497 RNL65497:RNS65497 RXH65497:RXO65497 SHD65497:SHK65497 SQZ65497:SRG65497 TAV65497:TBC65497 TKR65497:TKY65497 TUN65497:TUU65497 UEJ65497:UEQ65497 UOF65497:UOM65497 UYB65497:UYI65497 VHX65497:VIE65497 VRT65497:VSA65497 WBP65497:WBW65497 WLL65497:WLS65497 WVH65497:WVO65497 B65506:E65506 A65509 F65514 IV131033:JC131033 SR131033:SY131033 ACN131033:ACU131033 AMJ131033:AMQ131033 AWF131033:AWM131033 BGB131033:BGI131033 BPX131033:BQE131033 BZT131033:CAA131033 CJP131033:CJW131033 CTL131033:CTS131033 DDH131033:DDO131033 DND131033:DNK131033 DWZ131033:DXG131033 EGV131033:EHC131033 EQR131033:EQY131033 FAN131033:FAU131033 FKJ131033:FKQ131033 FUF131033:FUM131033 GEB131033:GEI131033 GNX131033:GOE131033 GXT131033:GYA131033 HHP131033:HHW131033 HRL131033:HRS131033 IBH131033:IBO131033 ILD131033:ILK131033 IUZ131033:IVG131033 JEV131033:JFC131033 JOR131033:JOY131033 JYN131033:JYU131033 KIJ131033:KIQ131033 KSF131033:KSM131033 LCB131033:LCI131033 LLX131033:LME131033 LVT131033:LWA131033 MFP131033:MFW131033 MPL131033:MPS131033 MZH131033:MZO131033 NJD131033:NJK131033 NSZ131033:NTG131033 OCV131033:ODC131033 OMR131033:OMY131033 OWN131033:OWU131033 PGJ131033:PGQ131033 PQF131033:PQM131033 QAB131033:QAI131033 QJX131033:QKE131033 QTT131033:QUA131033 RDP131033:RDW131033 RNL131033:RNS131033 RXH131033:RXO131033 SHD131033:SHK131033 SQZ131033:SRG131033 TAV131033:TBC131033 TKR131033:TKY131033 TUN131033:TUU131033 UEJ131033:UEQ131033 UOF131033:UOM131033 UYB131033:UYI131033 VHX131033:VIE131033 VRT131033:VSA131033 WBP131033:WBW131033 WLL131033:WLS131033 WVH131033:WVO131033 B131042:E131042 A131045 F131050 IV196569:JC196569 SR196569:SY196569 ACN196569:ACU196569 AMJ196569:AMQ196569 AWF196569:AWM196569 BGB196569:BGI196569 BPX196569:BQE196569 BZT196569:CAA196569 CJP196569:CJW196569 CTL196569:CTS196569 DDH196569:DDO196569 DND196569:DNK196569 DWZ196569:DXG196569 EGV196569:EHC196569 EQR196569:EQY196569 FAN196569:FAU196569 FKJ196569:FKQ196569 FUF196569:FUM196569 GEB196569:GEI196569 GNX196569:GOE196569 GXT196569:GYA196569 HHP196569:HHW196569 HRL196569:HRS196569 IBH196569:IBO196569 ILD196569:ILK196569 IUZ196569:IVG196569 JEV196569:JFC196569 JOR196569:JOY196569 JYN196569:JYU196569 KIJ196569:KIQ196569 KSF196569:KSM196569 LCB196569:LCI196569 LLX196569:LME196569 LVT196569:LWA196569 MFP196569:MFW196569 MPL196569:MPS196569 MZH196569:MZO196569 NJD196569:NJK196569 NSZ196569:NTG196569 OCV196569:ODC196569 OMR196569:OMY196569 OWN196569:OWU196569 PGJ196569:PGQ196569 PQF196569:PQM196569 QAB196569:QAI196569 QJX196569:QKE196569 QTT196569:QUA196569 RDP196569:RDW196569 RNL196569:RNS196569 RXH196569:RXO196569 SHD196569:SHK196569 SQZ196569:SRG196569 TAV196569:TBC196569 TKR196569:TKY196569 TUN196569:TUU196569 UEJ196569:UEQ196569 UOF196569:UOM196569 UYB196569:UYI196569 VHX196569:VIE196569 VRT196569:VSA196569 WBP196569:WBW196569 WLL196569:WLS196569 WVH196569:WVO196569 B196578:E196578 A196581 F196586 IV262105:JC262105 SR262105:SY262105 ACN262105:ACU262105 AMJ262105:AMQ262105 AWF262105:AWM262105 BGB262105:BGI262105 BPX262105:BQE262105 BZT262105:CAA262105 CJP262105:CJW262105 CTL262105:CTS262105 DDH262105:DDO262105 DND262105:DNK262105 DWZ262105:DXG262105 EGV262105:EHC262105 EQR262105:EQY262105 FAN262105:FAU262105 FKJ262105:FKQ262105 FUF262105:FUM262105 GEB262105:GEI262105 GNX262105:GOE262105 GXT262105:GYA262105 HHP262105:HHW262105 HRL262105:HRS262105 IBH262105:IBO262105 ILD262105:ILK262105 IUZ262105:IVG262105 JEV262105:JFC262105 JOR262105:JOY262105 JYN262105:JYU262105 KIJ262105:KIQ262105 KSF262105:KSM262105 LCB262105:LCI262105 LLX262105:LME262105 LVT262105:LWA262105 MFP262105:MFW262105 MPL262105:MPS262105 MZH262105:MZO262105 NJD262105:NJK262105 NSZ262105:NTG262105 OCV262105:ODC262105 OMR262105:OMY262105 OWN262105:OWU262105 PGJ262105:PGQ262105 PQF262105:PQM262105 QAB262105:QAI262105 QJX262105:QKE262105 QTT262105:QUA262105 RDP262105:RDW262105 RNL262105:RNS262105 RXH262105:RXO262105 SHD262105:SHK262105 SQZ262105:SRG262105 TAV262105:TBC262105 TKR262105:TKY262105 TUN262105:TUU262105 UEJ262105:UEQ262105 UOF262105:UOM262105 UYB262105:UYI262105 VHX262105:VIE262105 VRT262105:VSA262105 WBP262105:WBW262105 WLL262105:WLS262105 WVH262105:WVO262105 B262114:E262114 A262117 F262122 IV327641:JC327641 SR327641:SY327641 ACN327641:ACU327641 AMJ327641:AMQ327641 AWF327641:AWM327641 BGB327641:BGI327641 BPX327641:BQE327641 BZT327641:CAA327641 CJP327641:CJW327641 CTL327641:CTS327641 DDH327641:DDO327641 DND327641:DNK327641 DWZ327641:DXG327641 EGV327641:EHC327641 EQR327641:EQY327641 FAN327641:FAU327641 FKJ327641:FKQ327641 FUF327641:FUM327641 GEB327641:GEI327641 GNX327641:GOE327641 GXT327641:GYA327641 HHP327641:HHW327641 HRL327641:HRS327641 IBH327641:IBO327641 ILD327641:ILK327641 IUZ327641:IVG327641 JEV327641:JFC327641 JOR327641:JOY327641 JYN327641:JYU327641 KIJ327641:KIQ327641 KSF327641:KSM327641 LCB327641:LCI327641 LLX327641:LME327641 LVT327641:LWA327641 MFP327641:MFW327641 MPL327641:MPS327641 MZH327641:MZO327641 NJD327641:NJK327641 NSZ327641:NTG327641 OCV327641:ODC327641 OMR327641:OMY327641 OWN327641:OWU327641 PGJ327641:PGQ327641 PQF327641:PQM327641 QAB327641:QAI327641 QJX327641:QKE327641 QTT327641:QUA327641 RDP327641:RDW327641 RNL327641:RNS327641 RXH327641:RXO327641 SHD327641:SHK327641 SQZ327641:SRG327641 TAV327641:TBC327641 TKR327641:TKY327641 TUN327641:TUU327641 UEJ327641:UEQ327641 UOF327641:UOM327641 UYB327641:UYI327641 VHX327641:VIE327641 VRT327641:VSA327641 WBP327641:WBW327641 WLL327641:WLS327641 WVH327641:WVO327641 B327650:E327650 A327653 F327658 IV393177:JC393177 SR393177:SY393177 ACN393177:ACU393177 AMJ393177:AMQ393177 AWF393177:AWM393177 BGB393177:BGI393177 BPX393177:BQE393177 BZT393177:CAA393177 CJP393177:CJW393177 CTL393177:CTS393177 DDH393177:DDO393177 DND393177:DNK393177 DWZ393177:DXG393177 EGV393177:EHC393177 EQR393177:EQY393177 FAN393177:FAU393177 FKJ393177:FKQ393177 FUF393177:FUM393177 GEB393177:GEI393177 GNX393177:GOE393177 GXT393177:GYA393177 HHP393177:HHW393177 HRL393177:HRS393177 IBH393177:IBO393177 ILD393177:ILK393177 IUZ393177:IVG393177 JEV393177:JFC393177 JOR393177:JOY393177 JYN393177:JYU393177 KIJ393177:KIQ393177 KSF393177:KSM393177 LCB393177:LCI393177 LLX393177:LME393177 LVT393177:LWA393177 MFP393177:MFW393177 MPL393177:MPS393177 MZH393177:MZO393177 NJD393177:NJK393177 NSZ393177:NTG393177 OCV393177:ODC393177 OMR393177:OMY393177 OWN393177:OWU393177 PGJ393177:PGQ393177 PQF393177:PQM393177 QAB393177:QAI393177 QJX393177:QKE393177 QTT393177:QUA393177 RDP393177:RDW393177 RNL393177:RNS393177 RXH393177:RXO393177 SHD393177:SHK393177 SQZ393177:SRG393177 TAV393177:TBC393177 TKR393177:TKY393177 TUN393177:TUU393177 UEJ393177:UEQ393177 UOF393177:UOM393177 UYB393177:UYI393177 VHX393177:VIE393177 VRT393177:VSA393177 WBP393177:WBW393177 WLL393177:WLS393177 WVH393177:WVO393177 B393186:E393186 A393189 F393194 IV458713:JC458713 SR458713:SY458713 ACN458713:ACU458713 AMJ458713:AMQ458713 AWF458713:AWM458713 BGB458713:BGI458713 BPX458713:BQE458713 BZT458713:CAA458713 CJP458713:CJW458713 CTL458713:CTS458713 DDH458713:DDO458713 DND458713:DNK458713 DWZ458713:DXG458713 EGV458713:EHC458713 EQR458713:EQY458713 FAN458713:FAU458713 FKJ458713:FKQ458713 FUF458713:FUM458713 GEB458713:GEI458713 GNX458713:GOE458713 GXT458713:GYA458713 HHP458713:HHW458713 HRL458713:HRS458713 IBH458713:IBO458713 ILD458713:ILK458713 IUZ458713:IVG458713 JEV458713:JFC458713 JOR458713:JOY458713 JYN458713:JYU458713 KIJ458713:KIQ458713 KSF458713:KSM458713 LCB458713:LCI458713 LLX458713:LME458713 LVT458713:LWA458713 MFP458713:MFW458713 MPL458713:MPS458713 MZH458713:MZO458713 NJD458713:NJK458713 NSZ458713:NTG458713 OCV458713:ODC458713 OMR458713:OMY458713 OWN458713:OWU458713 PGJ458713:PGQ458713 PQF458713:PQM458713 QAB458713:QAI458713 QJX458713:QKE458713 QTT458713:QUA458713 RDP458713:RDW458713 RNL458713:RNS458713 RXH458713:RXO458713 SHD458713:SHK458713 SQZ458713:SRG458713 TAV458713:TBC458713 TKR458713:TKY458713 TUN458713:TUU458713 UEJ458713:UEQ458713 UOF458713:UOM458713 UYB458713:UYI458713 VHX458713:VIE458713 VRT458713:VSA458713 WBP458713:WBW458713 WLL458713:WLS458713 WVH458713:WVO458713 B458722:E458722 A458725 F458730 IV524249:JC524249 SR524249:SY524249 ACN524249:ACU524249 AMJ524249:AMQ524249 AWF524249:AWM524249 BGB524249:BGI524249 BPX524249:BQE524249 BZT524249:CAA524249 CJP524249:CJW524249 CTL524249:CTS524249 DDH524249:DDO524249 DND524249:DNK524249 DWZ524249:DXG524249 EGV524249:EHC524249 EQR524249:EQY524249 FAN524249:FAU524249 FKJ524249:FKQ524249 FUF524249:FUM524249 GEB524249:GEI524249 GNX524249:GOE524249 GXT524249:GYA524249 HHP524249:HHW524249 HRL524249:HRS524249 IBH524249:IBO524249 ILD524249:ILK524249 IUZ524249:IVG524249 JEV524249:JFC524249 JOR524249:JOY524249 JYN524249:JYU524249 KIJ524249:KIQ524249 KSF524249:KSM524249 LCB524249:LCI524249 LLX524249:LME524249 LVT524249:LWA524249 MFP524249:MFW524249 MPL524249:MPS524249 MZH524249:MZO524249 NJD524249:NJK524249 NSZ524249:NTG524249 OCV524249:ODC524249 OMR524249:OMY524249 OWN524249:OWU524249 PGJ524249:PGQ524249 PQF524249:PQM524249 QAB524249:QAI524249 QJX524249:QKE524249 QTT524249:QUA524249 RDP524249:RDW524249 RNL524249:RNS524249 RXH524249:RXO524249 SHD524249:SHK524249 SQZ524249:SRG524249 TAV524249:TBC524249 TKR524249:TKY524249 TUN524249:TUU524249 UEJ524249:UEQ524249 UOF524249:UOM524249 UYB524249:UYI524249 VHX524249:VIE524249 VRT524249:VSA524249 WBP524249:WBW524249 WLL524249:WLS524249 WVH524249:WVO524249 B524258:E524258 A524261 F524266 IV589785:JC589785 SR589785:SY589785 ACN589785:ACU589785 AMJ589785:AMQ589785 AWF589785:AWM589785 BGB589785:BGI589785 BPX589785:BQE589785 BZT589785:CAA589785 CJP589785:CJW589785 CTL589785:CTS589785 DDH589785:DDO589785 DND589785:DNK589785 DWZ589785:DXG589785 EGV589785:EHC589785 EQR589785:EQY589785 FAN589785:FAU589785 FKJ589785:FKQ589785 FUF589785:FUM589785 GEB589785:GEI589785 GNX589785:GOE589785 GXT589785:GYA589785 HHP589785:HHW589785 HRL589785:HRS589785 IBH589785:IBO589785 ILD589785:ILK589785 IUZ589785:IVG589785 JEV589785:JFC589785 JOR589785:JOY589785 JYN589785:JYU589785 KIJ589785:KIQ589785 KSF589785:KSM589785 LCB589785:LCI589785 LLX589785:LME589785 LVT589785:LWA589785 MFP589785:MFW589785 MPL589785:MPS589785 MZH589785:MZO589785 NJD589785:NJK589785 NSZ589785:NTG589785 OCV589785:ODC589785 OMR589785:OMY589785 OWN589785:OWU589785 PGJ589785:PGQ589785 PQF589785:PQM589785 QAB589785:QAI589785 QJX589785:QKE589785 QTT589785:QUA589785 RDP589785:RDW589785 RNL589785:RNS589785 RXH589785:RXO589785 SHD589785:SHK589785 SQZ589785:SRG589785 TAV589785:TBC589785 TKR589785:TKY589785 TUN589785:TUU589785 UEJ589785:UEQ589785 UOF589785:UOM589785 UYB589785:UYI589785 VHX589785:VIE589785 VRT589785:VSA589785 WBP589785:WBW589785 WLL589785:WLS589785 WVH589785:WVO589785 B589794:E589794 A589797 F589802 IV655321:JC655321 SR655321:SY655321 ACN655321:ACU655321 AMJ655321:AMQ655321 AWF655321:AWM655321 BGB655321:BGI655321 BPX655321:BQE655321 BZT655321:CAA655321 CJP655321:CJW655321 CTL655321:CTS655321 DDH655321:DDO655321 DND655321:DNK655321 DWZ655321:DXG655321 EGV655321:EHC655321 EQR655321:EQY655321 FAN655321:FAU655321 FKJ655321:FKQ655321 FUF655321:FUM655321 GEB655321:GEI655321 GNX655321:GOE655321 GXT655321:GYA655321 HHP655321:HHW655321 HRL655321:HRS655321 IBH655321:IBO655321 ILD655321:ILK655321 IUZ655321:IVG655321 JEV655321:JFC655321 JOR655321:JOY655321 JYN655321:JYU655321 KIJ655321:KIQ655321 KSF655321:KSM655321 LCB655321:LCI655321 LLX655321:LME655321 LVT655321:LWA655321 MFP655321:MFW655321 MPL655321:MPS655321 MZH655321:MZO655321 NJD655321:NJK655321 NSZ655321:NTG655321 OCV655321:ODC655321 OMR655321:OMY655321 OWN655321:OWU655321 PGJ655321:PGQ655321 PQF655321:PQM655321 QAB655321:QAI655321 QJX655321:QKE655321 QTT655321:QUA655321 RDP655321:RDW655321 RNL655321:RNS655321 RXH655321:RXO655321 SHD655321:SHK655321 SQZ655321:SRG655321 TAV655321:TBC655321 TKR655321:TKY655321 TUN655321:TUU655321 UEJ655321:UEQ655321 UOF655321:UOM655321 UYB655321:UYI655321 VHX655321:VIE655321 VRT655321:VSA655321 WBP655321:WBW655321 WLL655321:WLS655321 WVH655321:WVO655321 B655330:E655330 A655333 F655338 IV720857:JC720857 SR720857:SY720857 ACN720857:ACU720857 AMJ720857:AMQ720857 AWF720857:AWM720857 BGB720857:BGI720857 BPX720857:BQE720857 BZT720857:CAA720857 CJP720857:CJW720857 CTL720857:CTS720857 DDH720857:DDO720857 DND720857:DNK720857 DWZ720857:DXG720857 EGV720857:EHC720857 EQR720857:EQY720857 FAN720857:FAU720857 FKJ720857:FKQ720857 FUF720857:FUM720857 GEB720857:GEI720857 GNX720857:GOE720857 GXT720857:GYA720857 HHP720857:HHW720857 HRL720857:HRS720857 IBH720857:IBO720857 ILD720857:ILK720857 IUZ720857:IVG720857 JEV720857:JFC720857 JOR720857:JOY720857 JYN720857:JYU720857 KIJ720857:KIQ720857 KSF720857:KSM720857 LCB720857:LCI720857 LLX720857:LME720857 LVT720857:LWA720857 MFP720857:MFW720857 MPL720857:MPS720857 MZH720857:MZO720857 NJD720857:NJK720857 NSZ720857:NTG720857 OCV720857:ODC720857 OMR720857:OMY720857 OWN720857:OWU720857 PGJ720857:PGQ720857 PQF720857:PQM720857 QAB720857:QAI720857 QJX720857:QKE720857 QTT720857:QUA720857 RDP720857:RDW720857 RNL720857:RNS720857 RXH720857:RXO720857 SHD720857:SHK720857 SQZ720857:SRG720857 TAV720857:TBC720857 TKR720857:TKY720857 TUN720857:TUU720857 UEJ720857:UEQ720857 UOF720857:UOM720857 UYB720857:UYI720857 VHX720857:VIE720857 VRT720857:VSA720857 WBP720857:WBW720857 WLL720857:WLS720857 WVH720857:WVO720857 B720866:E720866 A720869 F720874 IV786393:JC786393 SR786393:SY786393 ACN786393:ACU786393 AMJ786393:AMQ786393 AWF786393:AWM786393 BGB786393:BGI786393 BPX786393:BQE786393 BZT786393:CAA786393 CJP786393:CJW786393 CTL786393:CTS786393 DDH786393:DDO786393 DND786393:DNK786393 DWZ786393:DXG786393 EGV786393:EHC786393 EQR786393:EQY786393 FAN786393:FAU786393 FKJ786393:FKQ786393 FUF786393:FUM786393 GEB786393:GEI786393 GNX786393:GOE786393 GXT786393:GYA786393 HHP786393:HHW786393 HRL786393:HRS786393 IBH786393:IBO786393 ILD786393:ILK786393 IUZ786393:IVG786393 JEV786393:JFC786393 JOR786393:JOY786393 JYN786393:JYU786393 KIJ786393:KIQ786393 KSF786393:KSM786393 LCB786393:LCI786393 LLX786393:LME786393 LVT786393:LWA786393 MFP786393:MFW786393 MPL786393:MPS786393 MZH786393:MZO786393 NJD786393:NJK786393 NSZ786393:NTG786393 OCV786393:ODC786393 OMR786393:OMY786393 OWN786393:OWU786393 PGJ786393:PGQ786393 PQF786393:PQM786393 QAB786393:QAI786393 QJX786393:QKE786393 QTT786393:QUA786393 RDP786393:RDW786393 RNL786393:RNS786393 RXH786393:RXO786393 SHD786393:SHK786393 SQZ786393:SRG786393 TAV786393:TBC786393 TKR786393:TKY786393 TUN786393:TUU786393 UEJ786393:UEQ786393 UOF786393:UOM786393 UYB786393:UYI786393 VHX786393:VIE786393 VRT786393:VSA786393 WBP786393:WBW786393 WLL786393:WLS786393 WVH786393:WVO786393 B786402:E786402 A786405 F786410 IV851929:JC851929 SR851929:SY851929 ACN851929:ACU851929 AMJ851929:AMQ851929 AWF851929:AWM851929 BGB851929:BGI851929 BPX851929:BQE851929 BZT851929:CAA851929 CJP851929:CJW851929 CTL851929:CTS851929 DDH851929:DDO851929 DND851929:DNK851929 DWZ851929:DXG851929 EGV851929:EHC851929 EQR851929:EQY851929 FAN851929:FAU851929 FKJ851929:FKQ851929 FUF851929:FUM851929 GEB851929:GEI851929 GNX851929:GOE851929 GXT851929:GYA851929 HHP851929:HHW851929 HRL851929:HRS851929 IBH851929:IBO851929 ILD851929:ILK851929 IUZ851929:IVG851929 JEV851929:JFC851929 JOR851929:JOY851929 JYN851929:JYU851929 KIJ851929:KIQ851929 KSF851929:KSM851929 LCB851929:LCI851929 LLX851929:LME851929 LVT851929:LWA851929 MFP851929:MFW851929 MPL851929:MPS851929 MZH851929:MZO851929 NJD851929:NJK851929 NSZ851929:NTG851929 OCV851929:ODC851929 OMR851929:OMY851929 OWN851929:OWU851929 PGJ851929:PGQ851929 PQF851929:PQM851929 QAB851929:QAI851929 QJX851929:QKE851929 QTT851929:QUA851929 RDP851929:RDW851929 RNL851929:RNS851929 RXH851929:RXO851929 SHD851929:SHK851929 SQZ851929:SRG851929 TAV851929:TBC851929 TKR851929:TKY851929 TUN851929:TUU851929 UEJ851929:UEQ851929 UOF851929:UOM851929 UYB851929:UYI851929 VHX851929:VIE851929 VRT851929:VSA851929 WBP851929:WBW851929 WLL851929:WLS851929 WVH851929:WVO851929 B851938:E851938 A851941 F851946 IV917465:JC917465 SR917465:SY917465 ACN917465:ACU917465 AMJ917465:AMQ917465 AWF917465:AWM917465 BGB917465:BGI917465 BPX917465:BQE917465 BZT917465:CAA917465 CJP917465:CJW917465 CTL917465:CTS917465 DDH917465:DDO917465 DND917465:DNK917465 DWZ917465:DXG917465 EGV917465:EHC917465 EQR917465:EQY917465 FAN917465:FAU917465 FKJ917465:FKQ917465 FUF917465:FUM917465 GEB917465:GEI917465 GNX917465:GOE917465 GXT917465:GYA917465 HHP917465:HHW917465 HRL917465:HRS917465 IBH917465:IBO917465 ILD917465:ILK917465 IUZ917465:IVG917465 JEV917465:JFC917465 JOR917465:JOY917465 JYN917465:JYU917465 KIJ917465:KIQ917465 KSF917465:KSM917465 LCB917465:LCI917465 LLX917465:LME917465 LVT917465:LWA917465 MFP917465:MFW917465 MPL917465:MPS917465 MZH917465:MZO917465 NJD917465:NJK917465 NSZ917465:NTG917465 OCV917465:ODC917465 OMR917465:OMY917465 OWN917465:OWU917465 PGJ917465:PGQ917465 PQF917465:PQM917465 QAB917465:QAI917465 QJX917465:QKE917465 QTT917465:QUA917465 RDP917465:RDW917465 RNL917465:RNS917465 RXH917465:RXO917465 SHD917465:SHK917465 SQZ917465:SRG917465 TAV917465:TBC917465 TKR917465:TKY917465 TUN917465:TUU917465 UEJ917465:UEQ917465 UOF917465:UOM917465 UYB917465:UYI917465 VHX917465:VIE917465 VRT917465:VSA917465 WBP917465:WBW917465 WLL917465:WLS917465 WVH917465:WVO917465 B917474:E917474 A917477 F917482 IV983001:JC983001 SR983001:SY983001 ACN983001:ACU983001 AMJ983001:AMQ983001 AWF983001:AWM983001 BGB983001:BGI983001 BPX983001:BQE983001 BZT983001:CAA983001 CJP983001:CJW983001 CTL983001:CTS983001 DDH983001:DDO983001 DND983001:DNK983001 DWZ983001:DXG983001 EGV983001:EHC983001 EQR983001:EQY983001 FAN983001:FAU983001 FKJ983001:FKQ983001 FUF983001:FUM983001 GEB983001:GEI983001 GNX983001:GOE983001 GXT983001:GYA983001 HHP983001:HHW983001 HRL983001:HRS983001 IBH983001:IBO983001 ILD983001:ILK983001 IUZ983001:IVG983001 JEV983001:JFC983001 JOR983001:JOY983001 JYN983001:JYU983001 KIJ983001:KIQ983001 KSF983001:KSM983001 LCB983001:LCI983001 LLX983001:LME983001 LVT983001:LWA983001 MFP983001:MFW983001 MPL983001:MPS983001 MZH983001:MZO983001">
      <formula1>$P$3:$P$7</formula1>
    </dataValidation>
    <dataValidation type="list" allowBlank="1" showInputMessage="1" showErrorMessage="1" sqref="NJD983001:NJK983001 NSZ983001:NTG983001 OCV983001:ODC983001 OMR983001:OMY983001 OWN983001:OWU983001 PGJ983001:PGQ983001 PQF983001:PQM983001 QAB983001:QAI983001 QJX983001:QKE983001 QTT983001:QUA983001 RDP983001:RDW983001 RNL983001:RNS983001 RXH983001:RXO983001 SHD983001:SHK983001 SQZ983001:SRG983001 TAV983001:TBC983001 TKR983001:TKY983001 TUN983001:TUU983001 UEJ983001:UEQ983001 UOF983001:UOM983001 UYB983001:UYI983001 VHX983001:VIE983001 VRT983001:VSA983001 WBP983001:WBW983001 WLL983001:WLS983001 WVH983001:WVO983001 B983010:E983010 A983013 F983018">
      <formula1>$P$3:$P$7</formula1>
    </dataValidation>
  </dataValidations>
  <printOptions horizontalCentered="1"/>
  <pageMargins left="0.31496062992126" right="0.15748031496063" top="0.393700787401575" bottom="0.78740157480315" header="0.15748031496063" footer="0.31496062992126"/>
  <pageSetup orientation="portrait" paperSize="9" scale="63" r:id="rId2"/>
  <headerFooter>
    <oddFooter>&amp;C&amp;G</oddFooter>
  </headerFooter>
  <legacyDrawingHF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4e1e1b2-b6ff-44e1-9080-6bcfdbd510b2}">
  <sheetPr codeName=""/>
  <dimension ref="A1:G32"/>
  <sheetViews>
    <sheetView workbookViewId="0" topLeftCell="A13">
      <selection pane="topLeft" activeCell="C23" sqref="C23"/>
    </sheetView>
  </sheetViews>
  <sheetFormatPr defaultColWidth="9.14285714285714" defaultRowHeight="13.9"/>
  <cols>
    <col min="1" max="1" width="14.7142857142857" customWidth="1"/>
    <col min="2" max="2" width="14.2857142857143" customWidth="1"/>
    <col min="3" max="3" width="12.8571428571429" customWidth="1"/>
    <col min="4" max="4" width="15.8571428571429" customWidth="1"/>
    <col min="5" max="5" width="15.5714285714286" customWidth="1"/>
    <col min="6" max="6" width="13.5714285714286" customWidth="1"/>
    <col min="8" max="8" width="49.2857142857143" customWidth="1"/>
    <col min="9" max="9" width="13" customWidth="1"/>
  </cols>
  <sheetData>
    <row r="1" spans="1:2" ht="14.25" thickBot="1">
      <c r="A1" s="22" t="s">
        <v>14</v>
      </c>
      <c r="B1" s="23">
        <v>0.00050000000000000001</v>
      </c>
    </row>
    <row r="3" spans="1:7" ht="15" customHeight="1">
      <c r="A3" s="555" t="s">
        <v>3</v>
      </c>
      <c r="B3" s="553" t="s">
        <v>8</v>
      </c>
      <c r="C3" s="553" t="s">
        <v>9</v>
      </c>
      <c r="D3" s="553" t="s">
        <v>10</v>
      </c>
      <c r="E3" s="553" t="s">
        <v>11</v>
      </c>
      <c r="F3" s="553" t="s">
        <v>12</v>
      </c>
      <c r="G3" s="553" t="s">
        <v>1</v>
      </c>
    </row>
    <row r="4" spans="1:7" ht="24" customHeight="1">
      <c r="A4" s="556"/>
      <c r="B4" s="554"/>
      <c r="C4" s="554"/>
      <c r="D4" s="554"/>
      <c r="E4" s="554"/>
      <c r="F4" s="554"/>
      <c r="G4" s="554"/>
    </row>
    <row r="5" spans="1:7" ht="13.9">
      <c r="A5" s="7" t="str">
        <f>PTG_CSBH01!B46</f>
        <v>Lần 1 - Khi ký TTKQ</v>
      </c>
      <c r="B5" s="2"/>
      <c r="C5" s="6"/>
      <c r="D5" s="1">
        <v>1000000000</v>
      </c>
      <c r="E5" s="1">
        <f>PTG_CSBH01!F46</f>
        <v>100000000</v>
      </c>
      <c r="F5" s="1"/>
      <c r="G5" s="1"/>
    </row>
    <row r="6" spans="1:7" ht="13.9">
      <c r="A6" s="7" t="str">
        <f>PTG_CSBH01!B49</f>
        <v>Lần 2 - Ngay khi ký HĐMB</v>
      </c>
      <c r="B6" s="2" t="e">
        <f>A7</f>
        <v>#REF!</v>
      </c>
      <c r="C6" s="1"/>
      <c r="D6" s="1">
        <f>SUBTOTAL(9,D7:D12)</f>
        <v>24135164000.177597</v>
      </c>
      <c r="E6" s="1" t="e">
        <f>PTG_CSBH01!F49</f>
        <v>#VALUE!</v>
      </c>
      <c r="F6" s="1" t="e">
        <f>SUBTOTAL(9,F7:F12)</f>
        <v>#VALUE!</v>
      </c>
      <c r="G6" s="1"/>
    </row>
    <row r="7" spans="1:7" ht="13.9">
      <c r="A7" s="20" t="e">
        <f>PTG_CSBH01!#REF!</f>
        <v>#REF!</v>
      </c>
      <c r="B7" s="8">
        <v>42073</v>
      </c>
      <c r="C7" s="13" t="e">
        <f>IF(B7&lt;=B6,0,B7-MAX(B6,A7))</f>
        <v>#REF!</v>
      </c>
      <c r="D7" s="9">
        <v>4000000000</v>
      </c>
      <c r="E7" s="10" t="e">
        <f t="shared" si="0" ref="E7:E12">E6-D7</f>
        <v>#VALUE!</v>
      </c>
      <c r="F7" s="10" t="e">
        <f t="shared" si="1" ref="F7:F12">E6*C7*$B$1</f>
        <v>#VALUE!</v>
      </c>
      <c r="G7" s="11"/>
    </row>
    <row r="8" spans="1:7" ht="13.9">
      <c r="A8" s="3" t="e">
        <f>A7</f>
        <v>#REF!</v>
      </c>
      <c r="B8" s="12">
        <v>42078</v>
      </c>
      <c r="C8" s="13" t="e">
        <f t="shared" si="2" ref="C8:C30">IF(B8&lt;=B7,0,B8-MAX(B7,A8))</f>
        <v>#REF!</v>
      </c>
      <c r="D8" s="14">
        <v>1090290998</v>
      </c>
      <c r="E8" s="15" t="e">
        <f t="shared" si="0"/>
        <v>#VALUE!</v>
      </c>
      <c r="F8" s="15" t="e">
        <f t="shared" si="1"/>
        <v>#VALUE!</v>
      </c>
      <c r="G8" s="16"/>
    </row>
    <row r="9" spans="1:7" ht="13.9">
      <c r="A9" s="3" t="e">
        <f>A8</f>
        <v>#REF!</v>
      </c>
      <c r="B9" s="12">
        <v>42083</v>
      </c>
      <c r="C9" s="13" t="e">
        <f t="shared" si="2"/>
        <v>#REF!</v>
      </c>
      <c r="D9" s="14">
        <v>19044873002.177597</v>
      </c>
      <c r="E9" s="15" t="e">
        <f t="shared" si="0"/>
        <v>#VALUE!</v>
      </c>
      <c r="F9" s="15" t="e">
        <f t="shared" si="1"/>
        <v>#VALUE!</v>
      </c>
      <c r="G9" s="16"/>
    </row>
    <row r="10" spans="1:7" ht="13.9">
      <c r="A10" s="3" t="e">
        <f>A9</f>
        <v>#REF!</v>
      </c>
      <c r="B10" s="12"/>
      <c r="C10" s="13">
        <f t="shared" si="2"/>
        <v>0</v>
      </c>
      <c r="D10" s="14"/>
      <c r="E10" s="15" t="e">
        <f t="shared" si="0"/>
        <v>#VALUE!</v>
      </c>
      <c r="F10" s="15" t="e">
        <f t="shared" si="1"/>
        <v>#VALUE!</v>
      </c>
      <c r="G10" s="16"/>
    </row>
    <row r="11" spans="1:7" ht="13.9">
      <c r="A11" s="3" t="e">
        <f>A10</f>
        <v>#REF!</v>
      </c>
      <c r="B11" s="12"/>
      <c r="C11" s="13">
        <f t="shared" si="2"/>
        <v>0</v>
      </c>
      <c r="D11" s="14"/>
      <c r="E11" s="15" t="e">
        <f t="shared" si="0"/>
        <v>#VALUE!</v>
      </c>
      <c r="F11" s="15" t="e">
        <f t="shared" si="1"/>
        <v>#VALUE!</v>
      </c>
      <c r="G11" s="16"/>
    </row>
    <row r="12" spans="1:7" ht="13.9">
      <c r="A12" s="4" t="e">
        <f>A11</f>
        <v>#REF!</v>
      </c>
      <c r="B12" s="17"/>
      <c r="C12" s="13">
        <f t="shared" si="2"/>
        <v>0</v>
      </c>
      <c r="D12" s="18"/>
      <c r="E12" s="19" t="e">
        <f t="shared" si="0"/>
        <v>#VALUE!</v>
      </c>
      <c r="F12" s="19" t="e">
        <f t="shared" si="1"/>
        <v>#VALUE!</v>
      </c>
      <c r="G12" s="21"/>
    </row>
    <row r="13" spans="1:7" ht="13.9">
      <c r="A13" s="7" t="s">
        <v>7</v>
      </c>
      <c r="B13" s="2" t="e">
        <f>A14</f>
        <v>#REF!</v>
      </c>
      <c r="C13" s="6"/>
      <c r="D13" s="1">
        <f>SUBTOTAL(9,D14:D21)</f>
        <v>50270328000.355194</v>
      </c>
      <c r="E13" s="1" t="e">
        <f>PTG_CSBH01!#REF!</f>
        <v>#REF!</v>
      </c>
      <c r="F13" s="1" t="e">
        <f>SUBTOTAL(9,F14:F21)</f>
        <v>#REF!</v>
      </c>
      <c r="G13" s="1"/>
    </row>
    <row r="14" spans="1:7" ht="13.9">
      <c r="A14" s="20" t="e">
        <f>PTG_CSBH01!#REF!</f>
        <v>#REF!</v>
      </c>
      <c r="B14" s="8">
        <v>42139</v>
      </c>
      <c r="C14" s="13" t="e">
        <f t="shared" si="2"/>
        <v>#REF!</v>
      </c>
      <c r="D14" s="9">
        <v>10000000000</v>
      </c>
      <c r="E14" s="10" t="e">
        <f>E13-D14</f>
        <v>#REF!</v>
      </c>
      <c r="F14" s="10" t="e">
        <f t="shared" si="3" ref="F14:F21">E13*C14*$B$1</f>
        <v>#REF!</v>
      </c>
      <c r="G14" s="11"/>
    </row>
    <row r="15" spans="1:7" ht="13.9">
      <c r="A15" s="3" t="e">
        <f>A14</f>
        <v>#REF!</v>
      </c>
      <c r="B15" s="12">
        <v>42141</v>
      </c>
      <c r="C15" s="13" t="e">
        <f t="shared" si="2"/>
        <v>#REF!</v>
      </c>
      <c r="D15" s="14">
        <v>2180581997</v>
      </c>
      <c r="E15" s="15" t="e">
        <f>E14-D15</f>
        <v>#REF!</v>
      </c>
      <c r="F15" s="15" t="e">
        <f t="shared" si="3"/>
        <v>#REF!</v>
      </c>
      <c r="G15" s="16"/>
    </row>
    <row r="16" spans="1:7" ht="13.9">
      <c r="A16" s="3" t="e">
        <f t="shared" si="4" ref="A16:A21">A15</f>
        <v>#REF!</v>
      </c>
      <c r="B16" s="12">
        <v>42144</v>
      </c>
      <c r="C16" s="13" t="e">
        <f t="shared" si="2"/>
        <v>#REF!</v>
      </c>
      <c r="D16" s="14">
        <v>38089746003.355194</v>
      </c>
      <c r="E16" s="15" t="e">
        <f t="shared" si="5" ref="E16:E21">E15-D16</f>
        <v>#REF!</v>
      </c>
      <c r="F16" s="15" t="e">
        <f t="shared" si="3"/>
        <v>#REF!</v>
      </c>
      <c r="G16" s="16"/>
    </row>
    <row r="17" spans="1:7" ht="13.9">
      <c r="A17" s="3" t="e">
        <f t="shared" si="4"/>
        <v>#REF!</v>
      </c>
      <c r="B17" s="12"/>
      <c r="C17" s="13">
        <f t="shared" si="2"/>
        <v>0</v>
      </c>
      <c r="D17" s="14"/>
      <c r="E17" s="15" t="e">
        <f t="shared" si="5"/>
        <v>#REF!</v>
      </c>
      <c r="F17" s="15" t="e">
        <f t="shared" si="3"/>
        <v>#REF!</v>
      </c>
      <c r="G17" s="16"/>
    </row>
    <row r="18" spans="1:7" ht="13.9">
      <c r="A18" s="3" t="e">
        <f t="shared" si="4"/>
        <v>#REF!</v>
      </c>
      <c r="B18" s="12"/>
      <c r="C18" s="13">
        <f t="shared" si="2"/>
        <v>0</v>
      </c>
      <c r="D18" s="14"/>
      <c r="E18" s="15" t="e">
        <f t="shared" si="5"/>
        <v>#REF!</v>
      </c>
      <c r="F18" s="15" t="e">
        <f t="shared" si="3"/>
        <v>#REF!</v>
      </c>
      <c r="G18" s="16"/>
    </row>
    <row r="19" spans="1:7" ht="13.9">
      <c r="A19" s="3" t="e">
        <f t="shared" si="4"/>
        <v>#REF!</v>
      </c>
      <c r="B19" s="12"/>
      <c r="C19" s="13">
        <f t="shared" si="2"/>
        <v>0</v>
      </c>
      <c r="D19" s="14"/>
      <c r="E19" s="15" t="e">
        <f t="shared" si="5"/>
        <v>#REF!</v>
      </c>
      <c r="F19" s="15" t="e">
        <f t="shared" si="3"/>
        <v>#REF!</v>
      </c>
      <c r="G19" s="16"/>
    </row>
    <row r="20" spans="1:7" ht="13.9">
      <c r="A20" s="3" t="e">
        <f t="shared" si="4"/>
        <v>#REF!</v>
      </c>
      <c r="B20" s="12"/>
      <c r="C20" s="13">
        <f t="shared" si="2"/>
        <v>0</v>
      </c>
      <c r="D20" s="14"/>
      <c r="E20" s="15" t="e">
        <f t="shared" si="5"/>
        <v>#REF!</v>
      </c>
      <c r="F20" s="15" t="e">
        <f t="shared" si="3"/>
        <v>#REF!</v>
      </c>
      <c r="G20" s="16"/>
    </row>
    <row r="21" spans="1:7" ht="13.9">
      <c r="A21" s="4" t="e">
        <f t="shared" si="4"/>
        <v>#REF!</v>
      </c>
      <c r="B21" s="17"/>
      <c r="C21" s="13">
        <f t="shared" si="2"/>
        <v>0</v>
      </c>
      <c r="D21" s="18"/>
      <c r="E21" s="19" t="e">
        <f t="shared" si="5"/>
        <v>#REF!</v>
      </c>
      <c r="F21" s="19" t="e">
        <f t="shared" si="3"/>
        <v>#REF!</v>
      </c>
      <c r="G21" s="21"/>
    </row>
    <row r="22" spans="1:7" ht="13.9">
      <c r="A22" s="7" t="e">
        <f>PTG_CSBH01!#REF!</f>
        <v>#REF!</v>
      </c>
      <c r="B22" s="2" t="e">
        <f>A23</f>
        <v>#REF!</v>
      </c>
      <c r="C22" s="6"/>
      <c r="D22" s="1">
        <f>SUBTOTAL(9,D23:D30)</f>
        <v>50270328000.355194</v>
      </c>
      <c r="E22" s="1" t="e">
        <f>PTG_CSBH01!#REF!</f>
        <v>#REF!</v>
      </c>
      <c r="F22" s="1" t="e">
        <f>SUBTOTAL(9,F23:F30)</f>
        <v>#REF!</v>
      </c>
      <c r="G22" s="1"/>
    </row>
    <row r="23" spans="1:7" ht="13.9">
      <c r="A23" s="20" t="e">
        <f>PTG_CSBH01!#REF!</f>
        <v>#REF!</v>
      </c>
      <c r="B23" s="8">
        <v>42195</v>
      </c>
      <c r="C23" s="13" t="e">
        <f t="shared" si="2"/>
        <v>#REF!</v>
      </c>
      <c r="D23" s="9">
        <v>12000000000</v>
      </c>
      <c r="E23" s="10" t="e">
        <f>E22-D23</f>
        <v>#REF!</v>
      </c>
      <c r="F23" s="10" t="e">
        <f t="shared" si="6" ref="F23:F30">E22*C23*$B$1</f>
        <v>#REF!</v>
      </c>
      <c r="G23" s="11"/>
    </row>
    <row r="24" spans="1:7" ht="13.9">
      <c r="A24" s="3" t="e">
        <f>A23</f>
        <v>#REF!</v>
      </c>
      <c r="B24" s="12">
        <v>42201</v>
      </c>
      <c r="C24" s="13" t="e">
        <f t="shared" si="2"/>
        <v>#REF!</v>
      </c>
      <c r="D24" s="14">
        <v>1203581997</v>
      </c>
      <c r="E24" s="15" t="e">
        <f>E23-D24</f>
        <v>#REF!</v>
      </c>
      <c r="F24" s="15" t="e">
        <f t="shared" si="6"/>
        <v>#REF!</v>
      </c>
      <c r="G24" s="16"/>
    </row>
    <row r="25" spans="1:7" ht="13.9">
      <c r="A25" s="3" t="e">
        <f t="shared" si="7" ref="A25:A30">A24</f>
        <v>#REF!</v>
      </c>
      <c r="B25" s="12">
        <v>42205</v>
      </c>
      <c r="C25" s="13" t="e">
        <f t="shared" si="2"/>
        <v>#REF!</v>
      </c>
      <c r="D25" s="14">
        <v>37066746003.355194</v>
      </c>
      <c r="E25" s="15" t="e">
        <f t="shared" si="8" ref="E25:E30">E24-D25</f>
        <v>#REF!</v>
      </c>
      <c r="F25" s="15" t="e">
        <f t="shared" si="6"/>
        <v>#REF!</v>
      </c>
      <c r="G25" s="16"/>
    </row>
    <row r="26" spans="1:7" ht="13.9">
      <c r="A26" s="3" t="e">
        <f t="shared" si="7"/>
        <v>#REF!</v>
      </c>
      <c r="B26" s="12"/>
      <c r="C26" s="13">
        <f t="shared" si="2"/>
        <v>0</v>
      </c>
      <c r="D26" s="14"/>
      <c r="E26" s="15" t="e">
        <f t="shared" si="8"/>
        <v>#REF!</v>
      </c>
      <c r="F26" s="15" t="e">
        <f t="shared" si="6"/>
        <v>#REF!</v>
      </c>
      <c r="G26" s="16"/>
    </row>
    <row r="27" spans="1:7" ht="13.9">
      <c r="A27" s="3" t="e">
        <f t="shared" si="7"/>
        <v>#REF!</v>
      </c>
      <c r="B27" s="12"/>
      <c r="C27" s="13">
        <f t="shared" si="2"/>
        <v>0</v>
      </c>
      <c r="D27" s="14"/>
      <c r="E27" s="15" t="e">
        <f t="shared" si="8"/>
        <v>#REF!</v>
      </c>
      <c r="F27" s="15" t="e">
        <f t="shared" si="6"/>
        <v>#REF!</v>
      </c>
      <c r="G27" s="16"/>
    </row>
    <row r="28" spans="1:7" ht="13.9">
      <c r="A28" s="3" t="e">
        <f t="shared" si="7"/>
        <v>#REF!</v>
      </c>
      <c r="B28" s="12"/>
      <c r="C28" s="13">
        <f t="shared" si="2"/>
        <v>0</v>
      </c>
      <c r="D28" s="14"/>
      <c r="E28" s="15" t="e">
        <f t="shared" si="8"/>
        <v>#REF!</v>
      </c>
      <c r="F28" s="15" t="e">
        <f t="shared" si="6"/>
        <v>#REF!</v>
      </c>
      <c r="G28" s="16"/>
    </row>
    <row r="29" spans="1:7" ht="13.9">
      <c r="A29" s="3" t="e">
        <f t="shared" si="7"/>
        <v>#REF!</v>
      </c>
      <c r="B29" s="12"/>
      <c r="C29" s="13">
        <f t="shared" si="2"/>
        <v>0</v>
      </c>
      <c r="D29" s="14"/>
      <c r="E29" s="15" t="e">
        <f t="shared" si="8"/>
        <v>#REF!</v>
      </c>
      <c r="F29" s="15" t="e">
        <f t="shared" si="6"/>
        <v>#REF!</v>
      </c>
      <c r="G29" s="16"/>
    </row>
    <row r="30" spans="1:7" ht="13.9">
      <c r="A30" s="4" t="e">
        <f t="shared" si="7"/>
        <v>#REF!</v>
      </c>
      <c r="B30" s="17"/>
      <c r="C30" s="13">
        <f t="shared" si="2"/>
        <v>0</v>
      </c>
      <c r="D30" s="18"/>
      <c r="E30" s="19" t="e">
        <f t="shared" si="8"/>
        <v>#REF!</v>
      </c>
      <c r="F30" s="19" t="e">
        <f t="shared" si="6"/>
        <v>#REF!</v>
      </c>
      <c r="G30" s="21"/>
    </row>
    <row r="31" spans="1:7" ht="13.9">
      <c r="A31" s="7" t="s">
        <v>13</v>
      </c>
      <c r="B31" s="2"/>
      <c r="C31" s="1"/>
      <c r="D31" s="1">
        <f>D6+D5+D13+D22</f>
        <v>125675820000.88799</v>
      </c>
      <c r="E31" s="1" t="e">
        <f>E6+E5+E13+E22</f>
        <v>#VALUE!</v>
      </c>
      <c r="F31" s="1" t="e">
        <f>F6+F5+F13+F22</f>
        <v>#VALUE!</v>
      </c>
      <c r="G31" s="1"/>
    </row>
    <row r="32" spans="4:7" ht="13.9">
      <c r="D32" s="24" t="e">
        <f>D31=E31</f>
        <v>#VALUE!</v>
      </c>
      <c r="E32" s="5" t="e">
        <f>E31=PTG_CSBH01!F56</f>
        <v>#VALUE!</v>
      </c>
      <c r="F32" s="24"/>
      <c r="G32" s="24"/>
    </row>
  </sheetData>
  <sheetProtection/>
  <protectedRanges>
    <protectedRange sqref="D14:D21 D5 B24:B30 D23:D30 B14:B21 D7:D12 B7:B12" name="Range1"/>
    <protectedRange sqref="B23" name="Range1_1"/>
  </protectedRanges>
  <mergeCells count="7">
    <mergeCell ref="G3:G4"/>
    <mergeCell ref="A3:A4"/>
    <mergeCell ref="B3:B4"/>
    <mergeCell ref="C3:C4"/>
    <mergeCell ref="D3:D4"/>
    <mergeCell ref="E3:E4"/>
    <mergeCell ref="F3:F4"/>
  </mergeCells>
  <conditionalFormatting sqref="A7:G12 A13:C13 E13:G30 A14:D21 A22:C22 B23:D30 E32">
    <cfRule type="expression" priority="2" dxfId="351">
      <formula>'Tinh lai tra cham'!#REF!=1</formula>
    </cfRule>
  </conditionalFormatting>
  <conditionalFormatting sqref="A23:A30">
    <cfRule type="expression" priority="1" dxfId="351">
      <formula>'Tinh lai tra cham'!#REF!=1</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e50d351-6e7c-4b79-976a-9dccd9c79a2c}">
  <sheetPr codeName=""/>
  <dimension ref="A1:W25"/>
  <sheetViews>
    <sheetView zoomScale="80" zoomScaleNormal="80" workbookViewId="0" topLeftCell="A1">
      <selection pane="topLeft" activeCell="G22" sqref="G22"/>
    </sheetView>
  </sheetViews>
  <sheetFormatPr defaultColWidth="9.21428571428571" defaultRowHeight="12.75"/>
  <cols>
    <col min="1" max="1" width="28.2857142857143" style="27" customWidth="1"/>
    <col min="2" max="2" width="12" style="27" customWidth="1"/>
    <col min="3" max="3" width="17.5714285714286" style="32" customWidth="1"/>
    <col min="4" max="4" width="17" style="27" customWidth="1"/>
    <col min="5" max="5" width="16.4285714285714" style="27" customWidth="1"/>
    <col min="6" max="6" width="13.4285714285714" style="27" customWidth="1"/>
    <col min="7" max="7" width="18.4285714285714" style="27" customWidth="1"/>
    <col min="8" max="8" width="15" style="27" customWidth="1"/>
    <col min="9" max="9" width="15.2857142857143" style="27" customWidth="1"/>
    <col min="10" max="10" width="14" style="27" customWidth="1"/>
    <col min="11" max="13" width="15.5714285714286" style="31" customWidth="1"/>
    <col min="14" max="14" width="29.2857142857143" style="31" customWidth="1"/>
    <col min="15" max="15" width="15.7142857142857" style="105" customWidth="1"/>
    <col min="16" max="16" width="12.2857142857143" style="106" customWidth="1"/>
    <col min="17" max="17" width="14.2857142857143" style="32" customWidth="1"/>
    <col min="18" max="18" width="13.7142857142857" style="32" customWidth="1"/>
    <col min="19" max="19" width="10.8571428571429" style="27" customWidth="1"/>
    <col min="20" max="21" width="11.5714285714286" style="27" customWidth="1"/>
    <col min="22" max="24" width="11" style="27" customWidth="1"/>
    <col min="25" max="25" width="12.7142857142857" style="27" customWidth="1"/>
    <col min="26" max="16384" width="9.28571428571429" style="27"/>
  </cols>
  <sheetData>
    <row r="1" spans="1:23" ht="13.15">
      <c r="A1" s="26" t="s">
        <v>119</v>
      </c>
      <c r="C1" s="109" t="str">
        <f>PTG_CSBH01!F8</f>
        <v>LK01</v>
      </c>
      <c r="E1" s="29"/>
      <c r="F1" s="30" t="s">
        <v>23</v>
      </c>
      <c r="N1" s="40"/>
      <c r="O1" s="96"/>
      <c r="P1" s="96"/>
      <c r="Q1" s="84"/>
      <c r="R1" s="84"/>
      <c r="S1" s="88"/>
      <c r="T1" s="88"/>
      <c r="U1" s="88"/>
      <c r="V1" s="88"/>
      <c r="W1" s="88"/>
    </row>
    <row r="2" spans="1:23" ht="21" customHeight="1">
      <c r="A2" s="26" t="s">
        <v>43</v>
      </c>
      <c r="C2" s="28">
        <f>+PTG_CSBH01!E49</f>
        <v>45499</v>
      </c>
      <c r="E2" s="30"/>
      <c r="F2" s="30"/>
      <c r="N2" s="89"/>
      <c r="O2" s="97"/>
      <c r="P2" s="97"/>
      <c r="Q2" s="90"/>
      <c r="R2" s="90"/>
      <c r="S2" s="90"/>
      <c r="T2" s="90"/>
      <c r="U2" s="90"/>
      <c r="V2" s="90"/>
      <c r="W2" s="88"/>
    </row>
    <row r="3" spans="1:23" ht="23.25" customHeight="1">
      <c r="A3" s="27" t="s">
        <v>112</v>
      </c>
      <c r="C3" s="32" t="e">
        <f>+PTG_CSBH01!F26</f>
        <v>#VALUE!</v>
      </c>
      <c r="I3" s="36"/>
      <c r="J3" s="35"/>
      <c r="K3" s="35"/>
      <c r="L3" s="84"/>
      <c r="M3" s="84"/>
      <c r="N3" s="91"/>
      <c r="O3" s="98"/>
      <c r="P3" s="98"/>
      <c r="Q3" s="92"/>
      <c r="R3" s="92"/>
      <c r="S3" s="92"/>
      <c r="T3" s="92"/>
      <c r="U3" s="92"/>
      <c r="V3" s="92"/>
      <c r="W3" s="88"/>
    </row>
    <row r="4" spans="1:23" ht="21" customHeight="1">
      <c r="A4" s="27" t="s">
        <v>88</v>
      </c>
      <c r="C4" s="32" t="e">
        <f>+PTG_CSBH01!F27</f>
        <v>#VALUE!</v>
      </c>
      <c r="E4" s="31"/>
      <c r="F4" s="31"/>
      <c r="G4" s="33"/>
      <c r="I4" s="34"/>
      <c r="J4" s="35"/>
      <c r="K4" s="35"/>
      <c r="L4" s="84"/>
      <c r="M4" s="84"/>
      <c r="N4" s="87"/>
      <c r="O4" s="99"/>
      <c r="P4" s="99"/>
      <c r="Q4" s="93"/>
      <c r="R4" s="93"/>
      <c r="S4" s="93"/>
      <c r="T4" s="94"/>
      <c r="U4" s="94"/>
      <c r="V4" s="94"/>
      <c r="W4" s="88"/>
    </row>
    <row r="5" spans="1:23" ht="17.25" customHeight="1" thickBot="1">
      <c r="A5" s="27" t="s">
        <v>44</v>
      </c>
      <c r="C5" s="32" t="e">
        <f>+PTG_CSBH01!F28</f>
        <v>#VALUE!</v>
      </c>
      <c r="E5" s="31"/>
      <c r="F5" s="31"/>
      <c r="I5" s="37"/>
      <c r="J5" s="38"/>
      <c r="K5" s="39"/>
      <c r="L5" s="39"/>
      <c r="M5" s="39"/>
      <c r="N5" s="88"/>
      <c r="O5" s="96"/>
      <c r="P5" s="100"/>
      <c r="Q5" s="84" t="s">
        <v>113</v>
      </c>
      <c r="R5" s="88"/>
      <c r="S5" s="88" t="s">
        <v>114</v>
      </c>
      <c r="T5" s="88"/>
      <c r="U5" s="88"/>
      <c r="V5" s="88"/>
      <c r="W5" s="88"/>
    </row>
    <row r="6" spans="4:22" ht="13.5" thickBot="1">
      <c r="D6" s="86" t="s">
        <v>45</v>
      </c>
      <c r="E6" s="557" t="s">
        <v>26</v>
      </c>
      <c r="F6" s="558"/>
      <c r="I6" s="37"/>
      <c r="J6" s="41"/>
      <c r="K6" s="42"/>
      <c r="L6" s="42"/>
      <c r="M6" s="42"/>
      <c r="N6" s="40"/>
      <c r="O6" s="101"/>
      <c r="P6" s="101"/>
      <c r="Q6" s="107">
        <v>43424</v>
      </c>
      <c r="R6" s="77"/>
      <c r="S6" s="108">
        <v>43465</v>
      </c>
      <c r="T6" s="78"/>
      <c r="U6" s="76"/>
      <c r="V6" s="76"/>
    </row>
    <row r="7" spans="1:22" ht="13.15">
      <c r="A7" s="45"/>
      <c r="C7" s="46"/>
      <c r="E7" s="31"/>
      <c r="F7" s="73"/>
      <c r="I7" s="37"/>
      <c r="J7" s="41"/>
      <c r="K7" s="44"/>
      <c r="L7" s="44"/>
      <c r="M7" s="44"/>
      <c r="N7" s="76"/>
      <c r="O7" s="101"/>
      <c r="P7" s="101"/>
      <c r="Q7" s="76"/>
      <c r="R7" s="77"/>
      <c r="S7" s="79"/>
      <c r="T7" s="78"/>
      <c r="U7" s="76"/>
      <c r="V7" s="76"/>
    </row>
    <row r="8" spans="1:22" ht="13.15">
      <c r="A8" s="70" t="s">
        <v>78</v>
      </c>
      <c r="D8" s="51" t="s">
        <v>49</v>
      </c>
      <c r="E8" s="43"/>
      <c r="F8" s="43"/>
      <c r="G8" s="43"/>
      <c r="H8" s="43"/>
      <c r="I8" s="31"/>
      <c r="J8" s="31"/>
      <c r="N8" s="80"/>
      <c r="O8" s="102"/>
      <c r="P8" s="102"/>
      <c r="Q8" s="50" t="s">
        <v>45</v>
      </c>
      <c r="R8" s="50" t="s">
        <v>95</v>
      </c>
      <c r="S8" s="50"/>
      <c r="T8" s="50" t="s">
        <v>45</v>
      </c>
      <c r="U8" s="50" t="s">
        <v>95</v>
      </c>
      <c r="V8" s="50"/>
    </row>
    <row r="9" spans="1:22" ht="39.4">
      <c r="A9" s="52" t="s">
        <v>89</v>
      </c>
      <c r="B9" s="53" t="s">
        <v>50</v>
      </c>
      <c r="C9" s="52" t="s">
        <v>48</v>
      </c>
      <c r="D9" s="53" t="s">
        <v>51</v>
      </c>
      <c r="E9" s="53" t="s">
        <v>52</v>
      </c>
      <c r="F9" s="53" t="s">
        <v>53</v>
      </c>
      <c r="G9" s="53" t="s">
        <v>54</v>
      </c>
      <c r="H9" s="53" t="s">
        <v>55</v>
      </c>
      <c r="I9" s="54" t="s">
        <v>56</v>
      </c>
      <c r="J9" s="54" t="s">
        <v>57</v>
      </c>
      <c r="K9" s="54" t="s">
        <v>13</v>
      </c>
      <c r="L9" s="85"/>
      <c r="N9" s="47" t="s">
        <v>46</v>
      </c>
      <c r="O9" s="103" t="s">
        <v>47</v>
      </c>
      <c r="P9" s="103" t="s">
        <v>58</v>
      </c>
      <c r="Q9" s="48" t="s">
        <v>47</v>
      </c>
      <c r="R9" s="48" t="s">
        <v>47</v>
      </c>
      <c r="S9" s="48" t="s">
        <v>47</v>
      </c>
      <c r="T9" s="48" t="s">
        <v>58</v>
      </c>
      <c r="U9" s="48" t="s">
        <v>58</v>
      </c>
      <c r="V9" s="48" t="s">
        <v>58</v>
      </c>
    </row>
    <row r="10" spans="1:22" s="55" customFormat="1" ht="12.75">
      <c r="A10" s="56" t="e">
        <f>C3</f>
        <v>#VALUE!</v>
      </c>
      <c r="B10" s="57" t="e">
        <f>C10/C3</f>
        <v>#VALUE!</v>
      </c>
      <c r="C10" s="58">
        <v>6374019459.8116741</v>
      </c>
      <c r="D10" s="59">
        <f>+PTG_CSBH01!E65</f>
        <v>45514</v>
      </c>
      <c r="E10" s="60">
        <f ca="1">VLOOKUP($C$1,PTG_CSBH01!$M:$N,2,0)</f>
        <v>45580</v>
      </c>
      <c r="F10" s="71">
        <f ca="1">IF(D10&gt;E10,0,DAYS360(D10,E10)/30)</f>
        <v>2.1666666666666665</v>
      </c>
      <c r="G10" s="83">
        <f ca="1">IF(F10&lt;=6,$O$10,IF(F10&lt;=12,$O$11,IF(F10&lt;=18,$O$12,IF(F10&lt;=24,$O$13,"Check lại"))))</f>
        <v>0.070999999999999994</v>
      </c>
      <c r="H10" s="83">
        <f ca="1">IF(G10&lt;=6,$P$10,IF(G10&lt;=12,$P$11,IF(G10&lt;=18,$P$12,IF(G10&lt;=24,$P$13,"Check lại"))))</f>
        <v>0.01</v>
      </c>
      <c r="I10" s="63">
        <f ca="1">C10*G10/365*(E10-D10)</f>
        <v>81831932.023773983</v>
      </c>
      <c r="J10" s="63">
        <f ca="1">IF(I10&gt;0,C10*H10,0)</f>
        <v>63740194.598116741</v>
      </c>
      <c r="K10" s="63">
        <f ca="1">SUM(I10:J10)</f>
        <v>145572126.62189072</v>
      </c>
      <c r="L10" s="63"/>
      <c r="M10" s="31"/>
      <c r="N10" s="49" t="s">
        <v>59</v>
      </c>
      <c r="O10" s="104">
        <f>SUMIFS($Q10:$S10,$Q$8:$S$8,$D$6)</f>
        <v>0.070999999999999994</v>
      </c>
      <c r="P10" s="104">
        <f>SUMIFS($T10:$V10,$T$8:$V$8,$D$6)</f>
        <v>0.01</v>
      </c>
      <c r="Q10" s="95">
        <v>0.070999999999999994</v>
      </c>
      <c r="R10" s="95"/>
      <c r="S10" s="69"/>
      <c r="T10" s="81">
        <v>0.01</v>
      </c>
      <c r="U10" s="81"/>
      <c r="V10" s="81"/>
    </row>
    <row r="11" spans="1:22" ht="12.75">
      <c r="A11" s="25"/>
      <c r="B11" s="57"/>
      <c r="C11" s="72"/>
      <c r="D11" s="73"/>
      <c r="E11" s="43"/>
      <c r="F11" s="61"/>
      <c r="H11" s="62"/>
      <c r="I11" s="63"/>
      <c r="J11" s="63"/>
      <c r="K11" s="63"/>
      <c r="L11" s="63"/>
      <c r="N11" s="49" t="s">
        <v>79</v>
      </c>
      <c r="O11" s="104">
        <f>SUMIFS($Q11:$S11,$Q$8:$S$8,$D$6)</f>
        <v>0.076499999999999999</v>
      </c>
      <c r="P11" s="104">
        <f>SUMIFS($T11:$V11,$T$8:$V$8,$D$6)</f>
        <v>0.01</v>
      </c>
      <c r="Q11" s="95">
        <v>0.076499999999999999</v>
      </c>
      <c r="R11" s="95"/>
      <c r="S11" s="69"/>
      <c r="T11" s="81">
        <v>0.01</v>
      </c>
      <c r="U11" s="81"/>
      <c r="V11" s="81"/>
    </row>
    <row r="12" spans="1:22" ht="13.15">
      <c r="A12" s="64" t="s">
        <v>60</v>
      </c>
      <c r="B12" s="74" t="e">
        <f>IF(C10/C3&gt;70%,"check","ok")</f>
        <v>#VALUE!</v>
      </c>
      <c r="C12" s="75" t="e">
        <f>IF(C10&lt;=PTG_CSBH01!H65,"ok","GN vượt xem lại")</f>
        <v>#VALUE!</v>
      </c>
      <c r="D12" s="65"/>
      <c r="E12" s="65"/>
      <c r="G12" s="66"/>
      <c r="H12" s="66"/>
      <c r="I12" s="67">
        <f ca="1">SUM(I10:I11)</f>
        <v>81831932.023773983</v>
      </c>
      <c r="J12" s="67">
        <f ca="1">SUM(J10:J11)</f>
        <v>63740194.598116741</v>
      </c>
      <c r="K12" s="67">
        <f ca="1">SUM(K10:K11)</f>
        <v>145572126.62189072</v>
      </c>
      <c r="L12" s="67"/>
      <c r="N12" s="49" t="s">
        <v>61</v>
      </c>
      <c r="O12" s="104">
        <f>SUMIFS($Q12:$S12,$Q$8:$S$8,$D$6)</f>
        <v>0.083250000000000005</v>
      </c>
      <c r="P12" s="104">
        <f>SUMIFS($T12:$V12,$T$8:$V$8,$D$6)</f>
        <v>0.01</v>
      </c>
      <c r="Q12" s="95">
        <v>0.083250000000000005</v>
      </c>
      <c r="R12" s="95"/>
      <c r="S12" s="69"/>
      <c r="T12" s="81">
        <v>0.01</v>
      </c>
      <c r="U12" s="81"/>
      <c r="V12" s="81"/>
    </row>
    <row r="13" spans="14:22" ht="12.75">
      <c r="N13" s="49" t="s">
        <v>80</v>
      </c>
      <c r="O13" s="104">
        <f>SUMIFS($Q13:$S13,$Q$8:$S$8,$D$6)</f>
        <v>0.086699999999999999</v>
      </c>
      <c r="P13" s="104">
        <f>SUMIFS($T13:$V13,$T$8:$V$8,$D$6)</f>
        <v>0.01</v>
      </c>
      <c r="Q13" s="95">
        <v>0.086699999999999999</v>
      </c>
      <c r="R13" s="95"/>
      <c r="S13" s="82"/>
      <c r="T13" s="81">
        <v>0.01</v>
      </c>
      <c r="U13" s="81"/>
      <c r="V13" s="81"/>
    </row>
    <row r="14" spans="14:18" ht="13.15">
      <c r="N14" s="68"/>
      <c r="P14" s="105"/>
      <c r="R14" s="27"/>
    </row>
    <row r="15" spans="13:21" ht="13.15">
      <c r="M15" s="85"/>
      <c r="N15" s="68"/>
      <c r="P15" s="105"/>
      <c r="Q15" s="27"/>
      <c r="T15" s="32"/>
      <c r="U15" s="32"/>
    </row>
    <row r="16" spans="13:21" ht="13.15">
      <c r="M16" s="63"/>
      <c r="N16" s="68"/>
      <c r="P16" s="105"/>
      <c r="Q16" s="27"/>
      <c r="T16" s="32"/>
      <c r="U16" s="32"/>
    </row>
    <row r="17" spans="13:21" ht="12.75">
      <c r="M17" s="63"/>
      <c r="P17" s="105"/>
      <c r="Q17" s="27"/>
      <c r="T17" s="32"/>
      <c r="U17" s="32"/>
    </row>
    <row r="18" spans="13:21" ht="13.15">
      <c r="M18" s="67"/>
      <c r="N18" s="68"/>
      <c r="P18" s="105"/>
      <c r="Q18" s="27"/>
      <c r="T18" s="32"/>
      <c r="U18" s="32"/>
    </row>
    <row r="19" spans="16:21" ht="12.75">
      <c r="P19" s="105"/>
      <c r="Q19" s="27"/>
      <c r="T19" s="32"/>
      <c r="U19" s="32"/>
    </row>
    <row r="20" spans="18:19" ht="12.75">
      <c r="R20" s="27"/>
      <c r="S20" s="32"/>
    </row>
    <row r="24" spans="8:8" ht="12.75">
      <c r="H24" s="43"/>
    </row>
    <row r="25" spans="8:8" ht="12.75" thickBot="1">
      <c r="H25" s="43"/>
    </row>
  </sheetData>
  <sheetProtection/>
  <protectedRanges>
    <protectedRange sqref="D6" name="Range1_1"/>
  </protectedRanges>
  <mergeCells count="1">
    <mergeCell ref="E6:F6"/>
  </mergeCells>
  <dataValidations count="3">
    <dataValidation type="decimal" operator="lessThanOrEqual" allowBlank="1" showInputMessage="1" showErrorMessage="1" errorTitle="Tỷ lệ GN Vượt 45%" error="Vượt 45%" sqref="B10">
      <formula1>0.45</formula1>
    </dataValidation>
    <dataValidation type="list" allowBlank="1" showInputMessage="1" showErrorMessage="1" sqref="E4">
      <formula1>"VTB, TCB"</formula1>
    </dataValidation>
    <dataValidation type="list" allowBlank="1" showInputMessage="1" showErrorMessage="1" sqref="D6">
      <formula1>"TCB,MBB"</formula1>
    </dataValidation>
  </dataValidations>
  <pageMargins left="0.7" right="0.7" top="0.75" bottom="0.75" header="0.3" footer="0.3"/>
  <pageSetup orientation="portrait" paperSize="1"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DDC97C1A0AD0E4F9319F5F39EE14B33" ma:contentTypeVersion="0" ma:contentTypeDescription="Create a new document." ma:contentTypeScope="" ma:versionID="68f1ae51732d0c5f42c5627d7c1cdb6c">
  <xsd:schema xmlns:xsd="http://www.w3.org/2001/XMLSchema" xmlns:xs="http://www.w3.org/2001/XMLSchema" xmlns:p="http://schemas.microsoft.com/office/2006/metadata/properties" targetNamespace="http://schemas.microsoft.com/office/2006/metadata/properties" ma:root="true" ma:fieldsID="b2384c6cc0088fcedbaf6edaf557def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F11954-80BE-444B-AF99-64B1C88A5C25}">
  <ds:schemaRefs>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BFF83157-0D07-4860-9EB5-94BCDF63B7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0A0E0F9-A221-4295-9438-746F8A25CC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7</vt:i4>
      </vt:variant>
    </vt:vector>
  </HeadingPairs>
  <TitlesOfParts>
    <vt:vector size="7" baseType="lpstr">
      <vt:lpstr>foxz</vt:lpstr>
      <vt:lpstr>PTG_CSBH04</vt:lpstr>
      <vt:lpstr>PTG_CSBH03</vt:lpstr>
      <vt:lpstr>PTG_CSBH02</vt:lpstr>
      <vt:lpstr>PTG_CSBH01</vt:lpstr>
      <vt:lpstr>Tinh lai tra cham</vt:lpstr>
      <vt:lpstr>HTLS</vt:lpstr>
    </vt:vector>
  </TitlesOfParts>
  <Template/>
  <Manager/>
  <Company>VINCOM JSC</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thangtt</dc:creator>
  <cp:keywords/>
  <dc:description/>
  <cp:lastModifiedBy>Admin</cp:lastModifiedBy>
  <cp:lastPrinted>2024-07-25T12:41:29Z</cp:lastPrinted>
  <dcterms:created xsi:type="dcterms:W3CDTF">2012-04-14T05:20:50Z</dcterms:created>
  <dcterms:modified xsi:type="dcterms:W3CDTF">2024-09-15T10:27:56Z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0x0101006DDC97C1A0AD0E4F9319F5F39EE14B33</vt:lpwstr>
  </property>
</Properties>
</file>