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D:\Golden Point\"/>
    </mc:Choice>
  </mc:AlternateContent>
  <xr:revisionPtr revIDLastSave="0" documentId="13_ncr:1_{0F685D61-C8B2-42C3-B46B-54DCCB0EFFE6}" xr6:coauthVersionLast="47" xr6:coauthVersionMax="47" xr10:uidLastSave="{00000000-0000-0000-0000-000000000000}"/>
  <bookViews>
    <workbookView xWindow="-108" yWindow="-108" windowWidth="23256" windowHeight="12576" tabRatio="530" firstSheet="1" activeTab="1" xr2:uid="{00000000-000D-0000-FFFF-FFFF00000000}"/>
  </bookViews>
  <sheets>
    <sheet name="foxz" sheetId="3" state="veryHidden" r:id="rId1"/>
    <sheet name="PTG_CSBH17.09" sheetId="23" r:id="rId2"/>
    <sheet name="PTG_CSBH04.09" sheetId="22" r:id="rId3"/>
    <sheet name="PTG_CSBH05.08" sheetId="20" r:id="rId4"/>
    <sheet name="PTG_CSBH025.07" sheetId="19" r:id="rId5"/>
    <sheet name="PTG_CSBH01.6.24" sheetId="12" r:id="rId6"/>
    <sheet name="Tinh lai tra cham" sheetId="13" state="hidden" r:id="rId7"/>
    <sheet name="HTLS" sheetId="17" state="hidden" r:id="rId8"/>
  </sheets>
  <externalReferences>
    <externalReference r:id="rId9"/>
    <externalReference r:id="rId10"/>
    <externalReference r:id="rId11"/>
    <externalReference r:id="rId12"/>
    <externalReference r:id="rId13"/>
    <externalReference r:id="rId14"/>
  </externalReferences>
  <definedNames>
    <definedName name="_xlnm._FilterDatabase" localSheetId="5" hidden="1">PTG_CSBH01.6.24!#REF!</definedName>
    <definedName name="_xlnm._FilterDatabase" localSheetId="4" hidden="1">PTG_CSBH025.07!#REF!</definedName>
    <definedName name="_xlnm._FilterDatabase" localSheetId="2" hidden="1">PTG_CSBH04.09!#REF!</definedName>
    <definedName name="_xlnm._FilterDatabase" localSheetId="3" hidden="1">PTG_CSBH05.08!#REF!</definedName>
    <definedName name="_xlnm._FilterDatabase" localSheetId="1" hidden="1">PTG_CSBH17.09!#REF!</definedName>
    <definedName name="data_hdvv" localSheetId="5">#REF!</definedName>
    <definedName name="data_hdvv" localSheetId="4">#REF!</definedName>
    <definedName name="data_hdvv" localSheetId="2">#REF!</definedName>
    <definedName name="data_hdvv" localSheetId="3">#REF!</definedName>
    <definedName name="data_hdvv" localSheetId="1">#REF!</definedName>
    <definedName name="data_hdvv">#REF!</definedName>
    <definedName name="data_hdvv_royalcity" localSheetId="5">#REF!</definedName>
    <definedName name="data_hdvv_royalcity" localSheetId="4">#REF!</definedName>
    <definedName name="data_hdvv_royalcity" localSheetId="2">#REF!</definedName>
    <definedName name="data_hdvv_royalcity" localSheetId="3">#REF!</definedName>
    <definedName name="data_hdvv_royalcity" localSheetId="1">#REF!</definedName>
    <definedName name="data_hdvv_royalcity">#REF!</definedName>
    <definedName name="data_hdvv_timescity" localSheetId="5">#REF!</definedName>
    <definedName name="data_hdvv_timescity" localSheetId="4">#REF!</definedName>
    <definedName name="data_hdvv_timescity" localSheetId="2">#REF!</definedName>
    <definedName name="data_hdvv_timescity" localSheetId="3">#REF!</definedName>
    <definedName name="data_hdvv_timescity" localSheetId="1">#REF!</definedName>
    <definedName name="data_hdvv_timescity">#REF!</definedName>
    <definedName name="data_r2_hdmb_4060" localSheetId="5">#REF!</definedName>
    <definedName name="data_r2_hdmb_4060" localSheetId="4">#REF!</definedName>
    <definedName name="data_r2_hdmb_4060" localSheetId="2">#REF!</definedName>
    <definedName name="data_r2_hdmb_4060" localSheetId="3">#REF!</definedName>
    <definedName name="data_r2_hdmb_4060" localSheetId="1">#REF!</definedName>
    <definedName name="data_r2_hdmb_4060">#REF!</definedName>
    <definedName name="data_r2_hdmb_cpi" localSheetId="5">#REF!</definedName>
    <definedName name="data_r2_hdmb_cpi" localSheetId="4">#REF!</definedName>
    <definedName name="data_r2_hdmb_cpi" localSheetId="2">#REF!</definedName>
    <definedName name="data_r2_hdmb_cpi" localSheetId="3">#REF!</definedName>
    <definedName name="data_r2_hdmb_cpi" localSheetId="1">#REF!</definedName>
    <definedName name="data_r2_hdmb_cpi">#REF!</definedName>
    <definedName name="data_r3" localSheetId="5">#REF!</definedName>
    <definedName name="data_r3" localSheetId="4">#REF!</definedName>
    <definedName name="data_r3" localSheetId="2">#REF!</definedName>
    <definedName name="data_r3" localSheetId="3">#REF!</definedName>
    <definedName name="data_r3" localSheetId="1">#REF!</definedName>
    <definedName name="data_r3">#REF!</definedName>
    <definedName name="data_r4" localSheetId="5">#REF!</definedName>
    <definedName name="data_r4" localSheetId="4">#REF!</definedName>
    <definedName name="data_r4" localSheetId="2">#REF!</definedName>
    <definedName name="data_r4" localSheetId="3">#REF!</definedName>
    <definedName name="data_r4" localSheetId="1">#REF!</definedName>
    <definedName name="data_r4">#REF!</definedName>
    <definedName name="data_r5" localSheetId="5">#REF!</definedName>
    <definedName name="data_r5" localSheetId="4">#REF!</definedName>
    <definedName name="data_r5" localSheetId="2">#REF!</definedName>
    <definedName name="data_r5" localSheetId="3">#REF!</definedName>
    <definedName name="data_r5" localSheetId="1">#REF!</definedName>
    <definedName name="data_r5">#REF!</definedName>
    <definedName name="data_r6" localSheetId="5">#REF!</definedName>
    <definedName name="data_r6" localSheetId="4">#REF!</definedName>
    <definedName name="data_r6" localSheetId="2">#REF!</definedName>
    <definedName name="data_r6" localSheetId="3">#REF!</definedName>
    <definedName name="data_r6" localSheetId="1">#REF!</definedName>
    <definedName name="data_r6">#REF!</definedName>
    <definedName name="_xlnm.Database" localSheetId="5">#REF!</definedName>
    <definedName name="_xlnm.Database" localSheetId="4">#REF!</definedName>
    <definedName name="_xlnm.Database" localSheetId="2">#REF!</definedName>
    <definedName name="_xlnm.Database" localSheetId="3">#REF!</definedName>
    <definedName name="_xlnm.Database" localSheetId="1">#REF!</definedName>
    <definedName name="_xlnm.Database">#REF!</definedName>
    <definedName name="dataR3" localSheetId="5">#REF!</definedName>
    <definedName name="dataR3" localSheetId="4">#REF!</definedName>
    <definedName name="dataR3" localSheetId="2">#REF!</definedName>
    <definedName name="dataR3" localSheetId="3">#REF!</definedName>
    <definedName name="dataR3" localSheetId="1">#REF!</definedName>
    <definedName name="dataR3">#REF!</definedName>
    <definedName name="dataR6" localSheetId="5">#REF!</definedName>
    <definedName name="dataR6" localSheetId="4">#REF!</definedName>
    <definedName name="dataR6" localSheetId="2">#REF!</definedName>
    <definedName name="dataR6" localSheetId="3">#REF!</definedName>
    <definedName name="dataR6" localSheetId="1">#REF!</definedName>
    <definedName name="dataR6">#REF!</definedName>
    <definedName name="du_lieu_VV" localSheetId="5">#REF!</definedName>
    <definedName name="du_lieu_VV" localSheetId="4">#REF!</definedName>
    <definedName name="du_lieu_VV" localSheetId="2">#REF!</definedName>
    <definedName name="du_lieu_VV" localSheetId="3">#REF!</definedName>
    <definedName name="du_lieu_VV" localSheetId="1">#REF!</definedName>
    <definedName name="du_lieu_VV">#REF!</definedName>
    <definedName name="_xlnm.Extract" localSheetId="5">#REF!</definedName>
    <definedName name="_xlnm.Extract" localSheetId="4">#REF!</definedName>
    <definedName name="_xlnm.Extract" localSheetId="2">#REF!</definedName>
    <definedName name="_xlnm.Extract" localSheetId="3">#REF!</definedName>
    <definedName name="_xlnm.Extract" localSheetId="1">#REF!</definedName>
    <definedName name="_xlnm.Extract">#REF!</definedName>
    <definedName name="HTML_OBDlg4" hidden="1">TRUE</definedName>
    <definedName name="HTML_OS" hidden="1">0</definedName>
    <definedName name="HTML_PathFile" hidden="1">"C:\2689\Q\國內\00q3961台化龍德PTA3建造\MyHTML.htm"</definedName>
    <definedName name="HTML_Title" hidden="1">"00Q3961-SUM"</definedName>
    <definedName name="List_MB">'[1]Tinh lai gia HDMB CPI'!$C$8:$C$800</definedName>
    <definedName name="_xlnm.Print_Area" localSheetId="5">PTG_CSBH01.6.24!$A$1:$H$92</definedName>
    <definedName name="_xlnm.Print_Area" localSheetId="4">PTG_CSBH025.07!$A$1:$F$57</definedName>
    <definedName name="_xlnm.Print_Area" localSheetId="2">PTG_CSBH04.09!$A$1:$F$90</definedName>
    <definedName name="_xlnm.Print_Area" localSheetId="3">PTG_CSBH05.08!$A$1:$H$90</definedName>
    <definedName name="_xlnm.Print_Area" localSheetId="1">PTG_CSBH17.09!$A$1:$F$90</definedName>
    <definedName name="_xlnm.Print_Area">#REF!</definedName>
    <definedName name="_xlnm.Print_Titles">#N/A</definedName>
    <definedName name="_xlnm.Recorder" localSheetId="5">#REF!</definedName>
    <definedName name="_xlnm.Recorder" localSheetId="4">#REF!</definedName>
    <definedName name="_xlnm.Recorder" localSheetId="2">#REF!</definedName>
    <definedName name="_xlnm.Recorder" localSheetId="3">#REF!</definedName>
    <definedName name="_xlnm.Recorder" localSheetId="1">#REF!</definedName>
    <definedName name="_xlnm.Recorder">#REF!</definedName>
    <definedName name="RECOUT">#N/A</definedName>
    <definedName name="T020612B" localSheetId="5">#REF!</definedName>
    <definedName name="T020612B" localSheetId="4">#REF!</definedName>
    <definedName name="T020612B" localSheetId="2">#REF!</definedName>
    <definedName name="T020612B" localSheetId="3">#REF!</definedName>
    <definedName name="T020612B" localSheetId="1">#REF!</definedName>
    <definedName name="T020612B">#REF!</definedName>
  </definedNames>
  <calcPr calcId="191029"/>
</workbook>
</file>

<file path=xl/calcChain.xml><?xml version="1.0" encoding="utf-8"?>
<calcChain xmlns="http://schemas.openxmlformats.org/spreadsheetml/2006/main">
  <c r="F15" i="20" l="1"/>
  <c r="F20" i="23"/>
  <c r="S115" i="23"/>
  <c r="T115" i="23" s="1"/>
  <c r="M115" i="23"/>
  <c r="N109" i="23"/>
  <c r="P109" i="23" s="1"/>
  <c r="N108" i="23"/>
  <c r="P108" i="23" s="1"/>
  <c r="N107" i="23"/>
  <c r="P107" i="23" s="1"/>
  <c r="N106" i="23"/>
  <c r="P106" i="23" s="1"/>
  <c r="M106" i="23"/>
  <c r="M107" i="23" s="1"/>
  <c r="M108" i="23" s="1"/>
  <c r="M109" i="23" s="1"/>
  <c r="P105" i="23"/>
  <c r="N105" i="23"/>
  <c r="P104" i="23"/>
  <c r="N104" i="23"/>
  <c r="N103" i="23"/>
  <c r="P103" i="23" s="1"/>
  <c r="Q102" i="23"/>
  <c r="P102" i="23"/>
  <c r="N102" i="23"/>
  <c r="M102" i="23"/>
  <c r="M103" i="23" s="1"/>
  <c r="M104" i="23" s="1"/>
  <c r="M105" i="23" s="1"/>
  <c r="N99" i="23"/>
  <c r="N100" i="23" s="1"/>
  <c r="Q98" i="23"/>
  <c r="P98" i="23"/>
  <c r="N98" i="23"/>
  <c r="M98" i="23"/>
  <c r="M99" i="23" s="1"/>
  <c r="M100" i="23" s="1"/>
  <c r="M101" i="23" s="1"/>
  <c r="N95" i="23"/>
  <c r="N96" i="23" s="1"/>
  <c r="Q94" i="23"/>
  <c r="P94" i="23"/>
  <c r="N94" i="23"/>
  <c r="M94" i="23"/>
  <c r="M95" i="23" s="1"/>
  <c r="M96" i="23" s="1"/>
  <c r="M97" i="23" s="1"/>
  <c r="N91" i="23"/>
  <c r="N92" i="23" s="1"/>
  <c r="P90" i="23"/>
  <c r="N90" i="23"/>
  <c r="M90" i="23"/>
  <c r="M91" i="23" s="1"/>
  <c r="M92" i="23" s="1"/>
  <c r="M93" i="23" s="1"/>
  <c r="N86" i="23"/>
  <c r="N87" i="23" s="1"/>
  <c r="N88" i="23" s="1"/>
  <c r="M86" i="23"/>
  <c r="M87" i="23" s="1"/>
  <c r="M88" i="23" s="1"/>
  <c r="M89" i="23" s="1"/>
  <c r="M82" i="23"/>
  <c r="M83" i="23" s="1"/>
  <c r="M84" i="23" s="1"/>
  <c r="M85" i="23" s="1"/>
  <c r="Q81" i="23"/>
  <c r="T81" i="23" s="1"/>
  <c r="N81" i="23"/>
  <c r="O81" i="23" s="1"/>
  <c r="R79" i="23"/>
  <c r="R82" i="23" s="1"/>
  <c r="R83" i="23" s="1"/>
  <c r="R84" i="23" s="1"/>
  <c r="R85" i="23" s="1"/>
  <c r="R86" i="23" s="1"/>
  <c r="R87" i="23" s="1"/>
  <c r="R88" i="23" s="1"/>
  <c r="R89" i="23" s="1"/>
  <c r="R90" i="23" s="1"/>
  <c r="R91" i="23" s="1"/>
  <c r="R92" i="23" s="1"/>
  <c r="R93" i="23" s="1"/>
  <c r="R94" i="23" s="1"/>
  <c r="R95" i="23" s="1"/>
  <c r="R96" i="23" s="1"/>
  <c r="R97" i="23" s="1"/>
  <c r="R98" i="23" s="1"/>
  <c r="R99" i="23" s="1"/>
  <c r="R100" i="23" s="1"/>
  <c r="R101" i="23" s="1"/>
  <c r="R102" i="23" s="1"/>
  <c r="R103" i="23" s="1"/>
  <c r="R104" i="23" s="1"/>
  <c r="R105" i="23" s="1"/>
  <c r="R106" i="23" s="1"/>
  <c r="R107" i="23" s="1"/>
  <c r="R108" i="23" s="1"/>
  <c r="R109" i="23" s="1"/>
  <c r="F72" i="23"/>
  <c r="E72" i="23"/>
  <c r="D68" i="23"/>
  <c r="E67" i="23"/>
  <c r="E62" i="23"/>
  <c r="E64" i="23" s="1"/>
  <c r="E65" i="23" s="1"/>
  <c r="F60" i="23"/>
  <c r="G60" i="23" s="1"/>
  <c r="E60" i="23"/>
  <c r="D56" i="23"/>
  <c r="E55" i="23"/>
  <c r="F44" i="23" s="1"/>
  <c r="E77" i="23" s="1"/>
  <c r="E50" i="23"/>
  <c r="N82" i="23" s="1"/>
  <c r="F43" i="23"/>
  <c r="K35" i="23"/>
  <c r="M35" i="23" s="1"/>
  <c r="O35" i="23" s="1"/>
  <c r="M34" i="23"/>
  <c r="O34" i="23" s="1"/>
  <c r="K34" i="23"/>
  <c r="F34" i="23"/>
  <c r="K33" i="23"/>
  <c r="M33" i="23" s="1"/>
  <c r="O33" i="23" s="1"/>
  <c r="F33" i="23"/>
  <c r="M32" i="23"/>
  <c r="O32" i="23" s="1"/>
  <c r="K32" i="23"/>
  <c r="F32" i="23"/>
  <c r="F31" i="23" s="1"/>
  <c r="O31" i="23"/>
  <c r="N31" i="23"/>
  <c r="M31" i="23"/>
  <c r="K31" i="23"/>
  <c r="O30" i="23"/>
  <c r="F23" i="23"/>
  <c r="F22" i="23"/>
  <c r="F21" i="23"/>
  <c r="H17" i="23"/>
  <c r="F17" i="23"/>
  <c r="F15" i="23"/>
  <c r="F14" i="23"/>
  <c r="D10" i="23"/>
  <c r="N9" i="23"/>
  <c r="N8" i="23"/>
  <c r="J65" i="20"/>
  <c r="H87" i="20"/>
  <c r="E63" i="23" l="1"/>
  <c r="P86" i="23"/>
  <c r="E51" i="23"/>
  <c r="O115" i="23" s="1"/>
  <c r="N101" i="23"/>
  <c r="P101" i="23" s="1"/>
  <c r="P100" i="23"/>
  <c r="N93" i="23"/>
  <c r="P93" i="23" s="1"/>
  <c r="P92" i="23"/>
  <c r="N83" i="23"/>
  <c r="P82" i="23"/>
  <c r="N89" i="23"/>
  <c r="P89" i="23" s="1"/>
  <c r="P88" i="23"/>
  <c r="N97" i="23"/>
  <c r="P97" i="23" s="1"/>
  <c r="P96" i="23"/>
  <c r="E74" i="23"/>
  <c r="N115" i="23"/>
  <c r="P115" i="23" s="1"/>
  <c r="F16" i="23"/>
  <c r="F25" i="23" s="1"/>
  <c r="I25" i="23"/>
  <c r="I26" i="23" s="1"/>
  <c r="P87" i="23"/>
  <c r="P91" i="23"/>
  <c r="P95" i="23"/>
  <c r="P99" i="23"/>
  <c r="F18" i="23"/>
  <c r="S82" i="23"/>
  <c r="H52" i="20"/>
  <c r="F26" i="23" l="1"/>
  <c r="F29" i="23"/>
  <c r="G29" i="23"/>
  <c r="P83" i="23"/>
  <c r="N84" i="23"/>
  <c r="E76" i="23"/>
  <c r="E75" i="23"/>
  <c r="V82" i="23"/>
  <c r="S83" i="23"/>
  <c r="J22" i="12"/>
  <c r="I16" i="12"/>
  <c r="H15" i="12"/>
  <c r="I77" i="12"/>
  <c r="I62" i="12"/>
  <c r="H78" i="12"/>
  <c r="W82" i="23" l="1"/>
  <c r="N85" i="23"/>
  <c r="P85" i="23" s="1"/>
  <c r="P84" i="23"/>
  <c r="F63" i="23"/>
  <c r="G63" i="23" s="1"/>
  <c r="F51" i="23"/>
  <c r="Q115" i="23" s="1"/>
  <c r="R115" i="23" s="1"/>
  <c r="U115" i="23" s="1"/>
  <c r="F39" i="23" s="1"/>
  <c r="F75" i="23"/>
  <c r="F38" i="23"/>
  <c r="F30" i="23"/>
  <c r="F66" i="23" s="1"/>
  <c r="G66" i="23" s="1"/>
  <c r="T83" i="23"/>
  <c r="S84" i="23"/>
  <c r="H50" i="12"/>
  <c r="H48" i="20"/>
  <c r="F55" i="23" l="1"/>
  <c r="F62" i="23"/>
  <c r="G62" i="23" s="1"/>
  <c r="F53" i="23"/>
  <c r="Q90" i="23" s="1"/>
  <c r="F65" i="23"/>
  <c r="G65" i="23" s="1"/>
  <c r="F74" i="23"/>
  <c r="G74" i="23" s="1"/>
  <c r="S85" i="23"/>
  <c r="T84" i="23"/>
  <c r="F64" i="23"/>
  <c r="H64" i="23" s="1"/>
  <c r="H68" i="23" s="1"/>
  <c r="H69" i="23" s="1"/>
  <c r="F52" i="23"/>
  <c r="Q86" i="23" s="1"/>
  <c r="F67" i="23"/>
  <c r="G67" i="23" s="1"/>
  <c r="F40" i="23"/>
  <c r="F41" i="23" s="1"/>
  <c r="F50" i="23"/>
  <c r="F28" i="23"/>
  <c r="F15" i="22"/>
  <c r="F14" i="22"/>
  <c r="G68" i="23" l="1"/>
  <c r="S86" i="23"/>
  <c r="T85" i="23"/>
  <c r="F68" i="23"/>
  <c r="F69" i="23" s="1"/>
  <c r="F76" i="23"/>
  <c r="F78" i="23" s="1"/>
  <c r="F79" i="23" s="1"/>
  <c r="G28" i="23"/>
  <c r="F35" i="23"/>
  <c r="F36" i="23" s="1"/>
  <c r="F37" i="23"/>
  <c r="T86" i="23"/>
  <c r="Q82" i="23"/>
  <c r="F54" i="23"/>
  <c r="Q106" i="23" s="1"/>
  <c r="F17" i="22"/>
  <c r="H17" i="22"/>
  <c r="T115" i="22"/>
  <c r="S115" i="22"/>
  <c r="M115" i="22"/>
  <c r="N109" i="22"/>
  <c r="P109" i="22" s="1"/>
  <c r="N108" i="22"/>
  <c r="P108" i="22" s="1"/>
  <c r="N107" i="22"/>
  <c r="P107" i="22" s="1"/>
  <c r="N106" i="22"/>
  <c r="P106" i="22" s="1"/>
  <c r="M106" i="22"/>
  <c r="M107" i="22" s="1"/>
  <c r="M108" i="22" s="1"/>
  <c r="M109" i="22" s="1"/>
  <c r="N105" i="22"/>
  <c r="P105" i="22" s="1"/>
  <c r="N104" i="22"/>
  <c r="P104" i="22" s="1"/>
  <c r="N103" i="22"/>
  <c r="P103" i="22" s="1"/>
  <c r="M103" i="22"/>
  <c r="M104" i="22" s="1"/>
  <c r="M105" i="22" s="1"/>
  <c r="Q102" i="22"/>
  <c r="P102" i="22"/>
  <c r="N102" i="22"/>
  <c r="M102" i="22"/>
  <c r="N99" i="22"/>
  <c r="N100" i="22" s="1"/>
  <c r="M99" i="22"/>
  <c r="M100" i="22" s="1"/>
  <c r="M101" i="22" s="1"/>
  <c r="Q98" i="22"/>
  <c r="P98" i="22"/>
  <c r="N98" i="22"/>
  <c r="M98" i="22"/>
  <c r="N95" i="22"/>
  <c r="N96" i="22" s="1"/>
  <c r="M95" i="22"/>
  <c r="M96" i="22" s="1"/>
  <c r="M97" i="22" s="1"/>
  <c r="Q94" i="22"/>
  <c r="P94" i="22"/>
  <c r="N94" i="22"/>
  <c r="M94" i="22"/>
  <c r="N90" i="22"/>
  <c r="N91" i="22" s="1"/>
  <c r="N92" i="22" s="1"/>
  <c r="M90" i="22"/>
  <c r="M91" i="22" s="1"/>
  <c r="M92" i="22" s="1"/>
  <c r="M93" i="22" s="1"/>
  <c r="N87" i="22"/>
  <c r="N88" i="22" s="1"/>
  <c r="M87" i="22"/>
  <c r="M88" i="22" s="1"/>
  <c r="M89" i="22" s="1"/>
  <c r="N86" i="22"/>
  <c r="P86" i="22" s="1"/>
  <c r="M86" i="22"/>
  <c r="M82" i="22"/>
  <c r="M83" i="22" s="1"/>
  <c r="M84" i="22" s="1"/>
  <c r="M85" i="22" s="1"/>
  <c r="T81" i="22"/>
  <c r="Q81" i="22"/>
  <c r="N81" i="22"/>
  <c r="O81" i="22" s="1"/>
  <c r="R79" i="22"/>
  <c r="S82" i="22" s="1"/>
  <c r="F72" i="22"/>
  <c r="E72" i="22"/>
  <c r="D68" i="22"/>
  <c r="E67" i="22"/>
  <c r="E62" i="22"/>
  <c r="E64" i="22" s="1"/>
  <c r="E65" i="22" s="1"/>
  <c r="F60" i="22"/>
  <c r="G60" i="22" s="1"/>
  <c r="E60" i="22"/>
  <c r="D56" i="22"/>
  <c r="E55" i="22"/>
  <c r="N115" i="22" s="1"/>
  <c r="E50" i="22"/>
  <c r="N82" i="22" s="1"/>
  <c r="F43" i="22"/>
  <c r="M35" i="22"/>
  <c r="O35" i="22" s="1"/>
  <c r="K35" i="22"/>
  <c r="K34" i="22"/>
  <c r="M34" i="22" s="1"/>
  <c r="O34" i="22" s="1"/>
  <c r="M33" i="22"/>
  <c r="O33" i="22" s="1"/>
  <c r="K33" i="22"/>
  <c r="F33" i="22"/>
  <c r="F34" i="22" s="1"/>
  <c r="K32" i="22"/>
  <c r="M32" i="22" s="1"/>
  <c r="O32" i="22" s="1"/>
  <c r="F32" i="22"/>
  <c r="N31" i="22"/>
  <c r="O31" i="22" s="1"/>
  <c r="M31" i="22"/>
  <c r="K31" i="22"/>
  <c r="O30" i="22"/>
  <c r="F23" i="22"/>
  <c r="F22" i="22"/>
  <c r="F21" i="22"/>
  <c r="D10" i="22"/>
  <c r="N9" i="22"/>
  <c r="N8" i="22"/>
  <c r="F56" i="23" l="1"/>
  <c r="G56" i="23" s="1"/>
  <c r="T82" i="23"/>
  <c r="Q110" i="23"/>
  <c r="Q111" i="23" s="1"/>
  <c r="X82" i="23"/>
  <c r="V86" i="23"/>
  <c r="S87" i="23"/>
  <c r="F20" i="22"/>
  <c r="I25" i="22" s="1"/>
  <c r="I26" i="22" s="1"/>
  <c r="F18" i="22"/>
  <c r="F16" i="22"/>
  <c r="P90" i="22"/>
  <c r="F44" i="22"/>
  <c r="E77" i="22" s="1"/>
  <c r="E63" i="22"/>
  <c r="E51" i="22"/>
  <c r="O115" i="22" s="1"/>
  <c r="P115" i="22" s="1"/>
  <c r="F31" i="22"/>
  <c r="N93" i="22"/>
  <c r="P93" i="22" s="1"/>
  <c r="P92" i="22"/>
  <c r="N101" i="22"/>
  <c r="P101" i="22" s="1"/>
  <c r="P100" i="22"/>
  <c r="N97" i="22"/>
  <c r="P97" i="22" s="1"/>
  <c r="P96" i="22"/>
  <c r="S83" i="22"/>
  <c r="P82" i="22"/>
  <c r="V82" i="22" s="1"/>
  <c r="N83" i="22"/>
  <c r="N89" i="22"/>
  <c r="P89" i="22" s="1"/>
  <c r="P88" i="22"/>
  <c r="E74" i="22"/>
  <c r="R82" i="22"/>
  <c r="R83" i="22" s="1"/>
  <c r="R84" i="22" s="1"/>
  <c r="R85" i="22" s="1"/>
  <c r="R86" i="22" s="1"/>
  <c r="R87" i="22" s="1"/>
  <c r="R88" i="22" s="1"/>
  <c r="R89" i="22" s="1"/>
  <c r="R90" i="22" s="1"/>
  <c r="R91" i="22" s="1"/>
  <c r="R92" i="22" s="1"/>
  <c r="R93" i="22" s="1"/>
  <c r="R94" i="22" s="1"/>
  <c r="R95" i="22" s="1"/>
  <c r="R96" i="22" s="1"/>
  <c r="R97" i="22" s="1"/>
  <c r="R98" i="22" s="1"/>
  <c r="R99" i="22" s="1"/>
  <c r="R100" i="22" s="1"/>
  <c r="R101" i="22" s="1"/>
  <c r="R102" i="22" s="1"/>
  <c r="R103" i="22" s="1"/>
  <c r="R104" i="22" s="1"/>
  <c r="R105" i="22" s="1"/>
  <c r="R106" i="22" s="1"/>
  <c r="R107" i="22" s="1"/>
  <c r="R108" i="22" s="1"/>
  <c r="R109" i="22" s="1"/>
  <c r="P87" i="22"/>
  <c r="P91" i="22"/>
  <c r="P95" i="22"/>
  <c r="P99" i="22"/>
  <c r="T87" i="23" l="1"/>
  <c r="S88" i="23"/>
  <c r="U83" i="23"/>
  <c r="W86" i="23"/>
  <c r="X86" i="23"/>
  <c r="U87" i="23" s="1"/>
  <c r="F25" i="22"/>
  <c r="F29" i="22" s="1"/>
  <c r="G29" i="22" s="1"/>
  <c r="W82" i="22"/>
  <c r="E76" i="22"/>
  <c r="E75" i="22"/>
  <c r="S84" i="22"/>
  <c r="N84" i="22"/>
  <c r="P83" i="22"/>
  <c r="T83" i="22" s="1"/>
  <c r="V87" i="23" l="1"/>
  <c r="W87" i="23" s="1"/>
  <c r="X87" i="23"/>
  <c r="U88" i="23" s="1"/>
  <c r="V83" i="23"/>
  <c r="W83" i="23" s="1"/>
  <c r="S89" i="23"/>
  <c r="T88" i="23"/>
  <c r="F26" i="22"/>
  <c r="F38" i="22"/>
  <c r="F51" i="22"/>
  <c r="Q115" i="22" s="1"/>
  <c r="R115" i="22" s="1"/>
  <c r="U115" i="22" s="1"/>
  <c r="F39" i="22" s="1"/>
  <c r="F40" i="22" s="1"/>
  <c r="F41" i="22" s="1"/>
  <c r="F63" i="22"/>
  <c r="G63" i="22" s="1"/>
  <c r="F75" i="22"/>
  <c r="F30" i="22"/>
  <c r="F66" i="22" s="1"/>
  <c r="G66" i="22" s="1"/>
  <c r="N85" i="22"/>
  <c r="P85" i="22" s="1"/>
  <c r="P84" i="22"/>
  <c r="T84" i="22" s="1"/>
  <c r="S85" i="22"/>
  <c r="V88" i="23" l="1"/>
  <c r="W88" i="23" s="1"/>
  <c r="S90" i="23"/>
  <c r="T89" i="23"/>
  <c r="X83" i="23"/>
  <c r="F50" i="22"/>
  <c r="F67" i="22"/>
  <c r="G67" i="22" s="1"/>
  <c r="F65" i="22"/>
  <c r="G65" i="22" s="1"/>
  <c r="F28" i="22"/>
  <c r="F74" i="22"/>
  <c r="F52" i="22"/>
  <c r="Q86" i="22" s="1"/>
  <c r="F53" i="22"/>
  <c r="Q90" i="22" s="1"/>
  <c r="F64" i="22"/>
  <c r="H64" i="22" s="1"/>
  <c r="H68" i="22" s="1"/>
  <c r="H69" i="22" s="1"/>
  <c r="F62" i="22"/>
  <c r="G62" i="22" s="1"/>
  <c r="G68" i="22" s="1"/>
  <c r="F55" i="22"/>
  <c r="F54" i="22"/>
  <c r="Q106" i="22" s="1"/>
  <c r="Q82" i="22"/>
  <c r="S86" i="22"/>
  <c r="T85" i="22"/>
  <c r="G74" i="22"/>
  <c r="F37" i="22"/>
  <c r="F76" i="22"/>
  <c r="F78" i="22" s="1"/>
  <c r="F79" i="22" s="1"/>
  <c r="G28" i="22"/>
  <c r="F35" i="22"/>
  <c r="F36" i="22" s="1"/>
  <c r="X88" i="23" l="1"/>
  <c r="U89" i="23" s="1"/>
  <c r="U84" i="23"/>
  <c r="V89" i="23"/>
  <c r="W89" i="23" s="1"/>
  <c r="V90" i="23"/>
  <c r="S91" i="23"/>
  <c r="T90" i="23"/>
  <c r="F68" i="22"/>
  <c r="F69" i="22" s="1"/>
  <c r="F56" i="22"/>
  <c r="G56" i="22" s="1"/>
  <c r="V86" i="22"/>
  <c r="S87" i="22"/>
  <c r="T86" i="22"/>
  <c r="T82" i="22"/>
  <c r="X82" i="22"/>
  <c r="Q110" i="22"/>
  <c r="Q111" i="22" s="1"/>
  <c r="X89" i="23" l="1"/>
  <c r="T91" i="23"/>
  <c r="S92" i="23"/>
  <c r="V84" i="23"/>
  <c r="X84" i="23"/>
  <c r="W90" i="23"/>
  <c r="X90" i="23"/>
  <c r="U91" i="23" s="1"/>
  <c r="U83" i="22"/>
  <c r="S88" i="22"/>
  <c r="T87" i="22"/>
  <c r="W86" i="22"/>
  <c r="X86" i="22"/>
  <c r="U87" i="22" s="1"/>
  <c r="S93" i="23" l="1"/>
  <c r="T92" i="23"/>
  <c r="U85" i="23"/>
  <c r="W84" i="23"/>
  <c r="V91" i="23"/>
  <c r="X91" i="23" s="1"/>
  <c r="U92" i="23" s="1"/>
  <c r="S89" i="22"/>
  <c r="T88" i="22"/>
  <c r="V87" i="22"/>
  <c r="W87" i="22" s="1"/>
  <c r="V83" i="22"/>
  <c r="V92" i="23" l="1"/>
  <c r="X92" i="23" s="1"/>
  <c r="U93" i="23" s="1"/>
  <c r="W91" i="23"/>
  <c r="V85" i="23"/>
  <c r="X85" i="23" s="1"/>
  <c r="S94" i="23"/>
  <c r="T93" i="23"/>
  <c r="X83" i="22"/>
  <c r="X87" i="22"/>
  <c r="U88" i="22" s="1"/>
  <c r="W83" i="22"/>
  <c r="S90" i="22"/>
  <c r="T89" i="22"/>
  <c r="V93" i="23" l="1"/>
  <c r="W93" i="23" s="1"/>
  <c r="V94" i="23"/>
  <c r="S95" i="23"/>
  <c r="T94" i="23"/>
  <c r="W85" i="23"/>
  <c r="W92" i="23"/>
  <c r="U84" i="22"/>
  <c r="V90" i="22"/>
  <c r="S91" i="22"/>
  <c r="T90" i="22"/>
  <c r="V88" i="22"/>
  <c r="W88" i="22" s="1"/>
  <c r="W94" i="23" l="1"/>
  <c r="X94" i="23"/>
  <c r="U95" i="23" s="1"/>
  <c r="T95" i="23"/>
  <c r="S96" i="23"/>
  <c r="X93" i="23"/>
  <c r="V84" i="22"/>
  <c r="X84" i="22" s="1"/>
  <c r="X88" i="22"/>
  <c r="U89" i="22" s="1"/>
  <c r="S92" i="22"/>
  <c r="T91" i="22"/>
  <c r="W90" i="22"/>
  <c r="X90" i="22"/>
  <c r="U91" i="22" s="1"/>
  <c r="S97" i="23" l="1"/>
  <c r="T96" i="23"/>
  <c r="V95" i="23"/>
  <c r="W95" i="23" s="1"/>
  <c r="X95" i="23"/>
  <c r="U96" i="23" s="1"/>
  <c r="X96" i="23"/>
  <c r="X97" i="23"/>
  <c r="U110" i="23"/>
  <c r="V89" i="22"/>
  <c r="W89" i="22" s="1"/>
  <c r="U85" i="22"/>
  <c r="W84" i="22"/>
  <c r="V91" i="22"/>
  <c r="W91" i="22" s="1"/>
  <c r="S93" i="22"/>
  <c r="T92" i="22"/>
  <c r="V96" i="23" l="1"/>
  <c r="W96" i="23" s="1"/>
  <c r="S98" i="23"/>
  <c r="T97" i="23"/>
  <c r="U97" i="23"/>
  <c r="X89" i="22"/>
  <c r="V85" i="22"/>
  <c r="X85" i="22" s="1"/>
  <c r="X91" i="22"/>
  <c r="U92" i="22" s="1"/>
  <c r="S94" i="22"/>
  <c r="T93" i="22"/>
  <c r="V97" i="23" l="1"/>
  <c r="W97" i="23" s="1"/>
  <c r="V98" i="23"/>
  <c r="S99" i="23"/>
  <c r="T98" i="23"/>
  <c r="V92" i="22"/>
  <c r="W92" i="22" s="1"/>
  <c r="W85" i="22"/>
  <c r="V94" i="22"/>
  <c r="S95" i="22"/>
  <c r="T94" i="22"/>
  <c r="T99" i="23" l="1"/>
  <c r="S100" i="23"/>
  <c r="W98" i="23"/>
  <c r="X98" i="23"/>
  <c r="U99" i="23" s="1"/>
  <c r="X92" i="22"/>
  <c r="U93" i="22" s="1"/>
  <c r="W94" i="22"/>
  <c r="X94" i="22"/>
  <c r="U95" i="22" s="1"/>
  <c r="S96" i="22"/>
  <c r="T95" i="22"/>
  <c r="S101" i="23" l="1"/>
  <c r="T100" i="23"/>
  <c r="V99" i="23"/>
  <c r="W99" i="23" s="1"/>
  <c r="X101" i="23"/>
  <c r="X99" i="23"/>
  <c r="U100" i="23" s="1"/>
  <c r="X100" i="23"/>
  <c r="U101" i="23" s="1"/>
  <c r="V93" i="22"/>
  <c r="X93" i="22" s="1"/>
  <c r="X110" i="22" s="1"/>
  <c r="U110" i="22"/>
  <c r="S97" i="22"/>
  <c r="T96" i="22"/>
  <c r="V95" i="22"/>
  <c r="W95" i="22" s="1"/>
  <c r="X97" i="22"/>
  <c r="X95" i="22"/>
  <c r="U96" i="22" s="1"/>
  <c r="X96" i="22"/>
  <c r="W100" i="23" l="1"/>
  <c r="V100" i="23"/>
  <c r="V101" i="23"/>
  <c r="W101" i="23" s="1"/>
  <c r="S102" i="23"/>
  <c r="T101" i="23"/>
  <c r="W93" i="22"/>
  <c r="W110" i="22" s="1"/>
  <c r="V110" i="22"/>
  <c r="W111" i="22" s="1"/>
  <c r="V96" i="22"/>
  <c r="W96" i="22" s="1"/>
  <c r="S98" i="22"/>
  <c r="T97" i="22"/>
  <c r="U97" i="22"/>
  <c r="V102" i="23" l="1"/>
  <c r="S103" i="23"/>
  <c r="T102" i="23"/>
  <c r="V97" i="22"/>
  <c r="W97" i="22" s="1"/>
  <c r="V98" i="22"/>
  <c r="S99" i="22"/>
  <c r="T98" i="22"/>
  <c r="W102" i="23" l="1"/>
  <c r="X102" i="23"/>
  <c r="U103" i="23" s="1"/>
  <c r="T103" i="23"/>
  <c r="S104" i="23"/>
  <c r="S100" i="22"/>
  <c r="T99" i="22"/>
  <c r="W98" i="22"/>
  <c r="X98" i="22"/>
  <c r="U99" i="22" s="1"/>
  <c r="S105" i="23" l="1"/>
  <c r="T104" i="23"/>
  <c r="V103" i="23"/>
  <c r="W103" i="23" s="1"/>
  <c r="X105" i="23"/>
  <c r="X103" i="23"/>
  <c r="U104" i="23" s="1"/>
  <c r="X104" i="23"/>
  <c r="U105" i="23" s="1"/>
  <c r="V99" i="22"/>
  <c r="W99" i="22" s="1"/>
  <c r="X100" i="22"/>
  <c r="X101" i="22"/>
  <c r="X99" i="22"/>
  <c r="U100" i="22" s="1"/>
  <c r="S101" i="22"/>
  <c r="T100" i="22"/>
  <c r="V104" i="23" l="1"/>
  <c r="W104" i="23" s="1"/>
  <c r="V105" i="23"/>
  <c r="W105" i="23" s="1"/>
  <c r="S106" i="23"/>
  <c r="T105" i="23"/>
  <c r="U101" i="22"/>
  <c r="V101" i="22" s="1"/>
  <c r="W101" i="22" s="1"/>
  <c r="V100" i="22"/>
  <c r="W100" i="22" s="1"/>
  <c r="S102" i="22"/>
  <c r="T101" i="22"/>
  <c r="V106" i="23" l="1"/>
  <c r="S107" i="23"/>
  <c r="T106" i="23"/>
  <c r="V102" i="22"/>
  <c r="S103" i="22"/>
  <c r="T102" i="22"/>
  <c r="T107" i="23" l="1"/>
  <c r="S108" i="23"/>
  <c r="W106" i="23"/>
  <c r="X106" i="23"/>
  <c r="U107" i="23" s="1"/>
  <c r="S104" i="22"/>
  <c r="T103" i="22"/>
  <c r="W102" i="22"/>
  <c r="X102" i="22"/>
  <c r="U103" i="22" s="1"/>
  <c r="V107" i="23" l="1"/>
  <c r="W107" i="23" s="1"/>
  <c r="S109" i="23"/>
  <c r="T109" i="23" s="1"/>
  <c r="T110" i="23" s="1"/>
  <c r="T108" i="23"/>
  <c r="V103" i="22"/>
  <c r="W103" i="22" s="1"/>
  <c r="X105" i="22"/>
  <c r="X104" i="22"/>
  <c r="X103" i="22"/>
  <c r="U104" i="22" s="1"/>
  <c r="S105" i="22"/>
  <c r="T104" i="22"/>
  <c r="X107" i="23" l="1"/>
  <c r="U108" i="23" s="1"/>
  <c r="V108" i="23" s="1"/>
  <c r="W108" i="23" s="1"/>
  <c r="U105" i="22"/>
  <c r="V105" i="22" s="1"/>
  <c r="W105" i="22" s="1"/>
  <c r="V104" i="22"/>
  <c r="W104" i="22" s="1"/>
  <c r="S106" i="22"/>
  <c r="T105" i="22"/>
  <c r="X108" i="23" l="1"/>
  <c r="U109" i="23" s="1"/>
  <c r="V109" i="23" s="1"/>
  <c r="V106" i="22"/>
  <c r="S107" i="22"/>
  <c r="T106" i="22"/>
  <c r="V110" i="23" l="1"/>
  <c r="W111" i="23" s="1"/>
  <c r="X109" i="23"/>
  <c r="X110" i="23" s="1"/>
  <c r="W109" i="23"/>
  <c r="W110" i="23" s="1"/>
  <c r="S108" i="22"/>
  <c r="T107" i="22"/>
  <c r="W106" i="22"/>
  <c r="X106" i="22"/>
  <c r="U107" i="22" s="1"/>
  <c r="V107" i="22" l="1"/>
  <c r="W107" i="22" s="1"/>
  <c r="S109" i="22"/>
  <c r="T109" i="22" s="1"/>
  <c r="T110" i="22" s="1"/>
  <c r="T108" i="22"/>
  <c r="X107" i="22" l="1"/>
  <c r="U108" i="22" s="1"/>
  <c r="V108" i="22" s="1"/>
  <c r="W108" i="22" s="1"/>
  <c r="X108" i="22" l="1"/>
  <c r="U109" i="22" s="1"/>
  <c r="V109" i="22" l="1"/>
  <c r="W109" i="22" s="1"/>
  <c r="X109" i="22" l="1"/>
  <c r="M29" i="12"/>
  <c r="F17" i="12" l="1"/>
  <c r="H16" i="19"/>
  <c r="H16" i="12"/>
  <c r="H17" i="12"/>
  <c r="H16" i="20"/>
  <c r="F17" i="20"/>
  <c r="M40" i="12" l="1"/>
  <c r="F19" i="20" l="1"/>
  <c r="E75" i="20"/>
  <c r="H54" i="20"/>
  <c r="H55" i="20" s="1"/>
  <c r="F15" i="12"/>
  <c r="F16" i="12" s="1"/>
  <c r="F14" i="12"/>
  <c r="F15" i="19"/>
  <c r="F14" i="19"/>
  <c r="F16" i="20"/>
  <c r="F14" i="20"/>
  <c r="F16" i="19"/>
  <c r="Q98" i="19"/>
  <c r="Q102" i="19"/>
  <c r="P104" i="19"/>
  <c r="M98" i="19"/>
  <c r="M99" i="19" s="1"/>
  <c r="M100" i="19" s="1"/>
  <c r="M101" i="19" s="1"/>
  <c r="N98" i="19"/>
  <c r="N99" i="19" s="1"/>
  <c r="N100" i="19" s="1"/>
  <c r="N101" i="19" s="1"/>
  <c r="P101" i="19" s="1"/>
  <c r="M102" i="19"/>
  <c r="M103" i="19" s="1"/>
  <c r="M104" i="19" s="1"/>
  <c r="M105" i="19" s="1"/>
  <c r="N102" i="19"/>
  <c r="P102" i="19" s="1"/>
  <c r="N103" i="19"/>
  <c r="P103" i="19" s="1"/>
  <c r="N104" i="19"/>
  <c r="N105" i="19"/>
  <c r="P105" i="19" s="1"/>
  <c r="P98" i="19" l="1"/>
  <c r="P99" i="19"/>
  <c r="P100" i="19"/>
  <c r="R82" i="20"/>
  <c r="M98" i="20"/>
  <c r="M99" i="20" s="1"/>
  <c r="M100" i="20" s="1"/>
  <c r="M101" i="20" s="1"/>
  <c r="N98" i="20"/>
  <c r="N99" i="20" s="1"/>
  <c r="Q98" i="20"/>
  <c r="M102" i="20"/>
  <c r="M103" i="20" s="1"/>
  <c r="M104" i="20" s="1"/>
  <c r="M105" i="20" s="1"/>
  <c r="N102" i="20"/>
  <c r="P102" i="20"/>
  <c r="Q102" i="20"/>
  <c r="N103" i="20"/>
  <c r="P103" i="20"/>
  <c r="N104" i="20"/>
  <c r="P104" i="20"/>
  <c r="N105" i="20"/>
  <c r="P105" i="20" s="1"/>
  <c r="J29" i="19"/>
  <c r="J29" i="20"/>
  <c r="O40" i="20"/>
  <c r="O39" i="20"/>
  <c r="O38" i="20"/>
  <c r="O37" i="20"/>
  <c r="O36" i="20"/>
  <c r="O35" i="20"/>
  <c r="K34" i="20"/>
  <c r="M34" i="20" s="1"/>
  <c r="O34" i="20" s="1"/>
  <c r="K33" i="20"/>
  <c r="M33" i="20" s="1"/>
  <c r="O33" i="20" s="1"/>
  <c r="K32" i="20"/>
  <c r="M32" i="20" s="1"/>
  <c r="O32" i="20" s="1"/>
  <c r="K31" i="20"/>
  <c r="M31" i="20" s="1"/>
  <c r="O31" i="20" s="1"/>
  <c r="N30" i="20"/>
  <c r="K30" i="20"/>
  <c r="M30" i="20" s="1"/>
  <c r="M29" i="20"/>
  <c r="O40" i="19"/>
  <c r="O39" i="19"/>
  <c r="O38" i="19"/>
  <c r="O37" i="19"/>
  <c r="O36" i="19"/>
  <c r="O35" i="19"/>
  <c r="K34" i="19"/>
  <c r="M34" i="19" s="1"/>
  <c r="O34" i="19" s="1"/>
  <c r="K33" i="19"/>
  <c r="M33" i="19" s="1"/>
  <c r="O33" i="19" s="1"/>
  <c r="K32" i="19"/>
  <c r="M32" i="19" s="1"/>
  <c r="O32" i="19" s="1"/>
  <c r="K31" i="19"/>
  <c r="M31" i="19" s="1"/>
  <c r="O31" i="19" s="1"/>
  <c r="N30" i="19"/>
  <c r="K30" i="19"/>
  <c r="M30" i="19" s="1"/>
  <c r="M41" i="12"/>
  <c r="O34" i="12"/>
  <c r="O35" i="12"/>
  <c r="O36" i="12"/>
  <c r="O37" i="12"/>
  <c r="O38" i="12"/>
  <c r="O39" i="12"/>
  <c r="M28" i="12"/>
  <c r="J28" i="12"/>
  <c r="P98" i="20" l="1"/>
  <c r="N100" i="20"/>
  <c r="P99" i="20"/>
  <c r="P100" i="20"/>
  <c r="N101" i="20"/>
  <c r="P101" i="20" s="1"/>
  <c r="O30" i="20"/>
  <c r="O30" i="19"/>
  <c r="F22" i="20"/>
  <c r="S115" i="20"/>
  <c r="T115" i="20" s="1"/>
  <c r="M115" i="20"/>
  <c r="N109" i="20"/>
  <c r="P109" i="20" s="1"/>
  <c r="N108" i="20"/>
  <c r="P108" i="20" s="1"/>
  <c r="N107" i="20"/>
  <c r="P107" i="20" s="1"/>
  <c r="N106" i="20"/>
  <c r="P106" i="20" s="1"/>
  <c r="M106" i="20"/>
  <c r="M107" i="20" s="1"/>
  <c r="M108" i="20" s="1"/>
  <c r="M109" i="20" s="1"/>
  <c r="N94" i="20"/>
  <c r="N95" i="20" s="1"/>
  <c r="P95" i="20" s="1"/>
  <c r="M94" i="20"/>
  <c r="M95" i="20" s="1"/>
  <c r="M96" i="20" s="1"/>
  <c r="M97" i="20" s="1"/>
  <c r="N90" i="20"/>
  <c r="N91" i="20" s="1"/>
  <c r="P91" i="20" s="1"/>
  <c r="M90" i="20"/>
  <c r="M91" i="20" s="1"/>
  <c r="M92" i="20" s="1"/>
  <c r="M93" i="20" s="1"/>
  <c r="N86" i="20"/>
  <c r="N87" i="20" s="1"/>
  <c r="P87" i="20" s="1"/>
  <c r="M86" i="20"/>
  <c r="M87" i="20" s="1"/>
  <c r="M88" i="20" s="1"/>
  <c r="M89" i="20" s="1"/>
  <c r="M82" i="20"/>
  <c r="M83" i="20" s="1"/>
  <c r="M84" i="20" s="1"/>
  <c r="M85" i="20" s="1"/>
  <c r="Q81" i="20"/>
  <c r="T81" i="20" s="1"/>
  <c r="N81" i="20"/>
  <c r="O81" i="20" s="1"/>
  <c r="S82" i="20"/>
  <c r="E76" i="20"/>
  <c r="F72" i="20"/>
  <c r="D68" i="20"/>
  <c r="E67" i="20"/>
  <c r="F60" i="20"/>
  <c r="G60" i="20" s="1"/>
  <c r="D56" i="20"/>
  <c r="E55" i="20"/>
  <c r="N115" i="20" s="1"/>
  <c r="O115" i="20"/>
  <c r="F42" i="20"/>
  <c r="F21" i="20"/>
  <c r="H17" i="20"/>
  <c r="D10" i="20"/>
  <c r="N9" i="20"/>
  <c r="N8" i="20"/>
  <c r="F24" i="20" l="1"/>
  <c r="F43" i="20"/>
  <c r="E77" i="20" s="1"/>
  <c r="E65" i="20"/>
  <c r="N88" i="20"/>
  <c r="N89" i="20" s="1"/>
  <c r="P89" i="20" s="1"/>
  <c r="P115" i="20"/>
  <c r="N82" i="20"/>
  <c r="R83" i="20"/>
  <c r="R84" i="20" s="1"/>
  <c r="R85" i="20" s="1"/>
  <c r="R86" i="20" s="1"/>
  <c r="R87" i="20" s="1"/>
  <c r="R88" i="20" s="1"/>
  <c r="R89" i="20" s="1"/>
  <c r="R90" i="20" s="1"/>
  <c r="R91" i="20" s="1"/>
  <c r="R92" i="20" s="1"/>
  <c r="R93" i="20" s="1"/>
  <c r="R94" i="20" s="1"/>
  <c r="R95" i="20" s="1"/>
  <c r="R96" i="20" s="1"/>
  <c r="R97" i="20" s="1"/>
  <c r="I24" i="20"/>
  <c r="I25" i="20" s="1"/>
  <c r="P94" i="20"/>
  <c r="P90" i="20"/>
  <c r="N96" i="20"/>
  <c r="P86" i="20"/>
  <c r="N92" i="20"/>
  <c r="S83" i="20"/>
  <c r="F22" i="19"/>
  <c r="F21" i="19"/>
  <c r="F21" i="12"/>
  <c r="F20" i="12"/>
  <c r="R98" i="20" l="1"/>
  <c r="R99" i="20" s="1"/>
  <c r="R100" i="20" s="1"/>
  <c r="R101" i="20" s="1"/>
  <c r="R102" i="20" s="1"/>
  <c r="R103" i="20" s="1"/>
  <c r="R104" i="20" s="1"/>
  <c r="R105" i="20" s="1"/>
  <c r="R106" i="20" s="1"/>
  <c r="R107" i="20" s="1"/>
  <c r="R108" i="20" s="1"/>
  <c r="R109" i="20" s="1"/>
  <c r="E64" i="20"/>
  <c r="E63" i="20"/>
  <c r="F25" i="20"/>
  <c r="P88" i="20"/>
  <c r="N83" i="20"/>
  <c r="P82" i="20"/>
  <c r="V82" i="20" s="1"/>
  <c r="F28" i="20"/>
  <c r="F29" i="20" s="1"/>
  <c r="N97" i="20"/>
  <c r="P97" i="20" s="1"/>
  <c r="P96" i="20"/>
  <c r="S84" i="20"/>
  <c r="N93" i="20"/>
  <c r="P93" i="20" s="1"/>
  <c r="P92" i="20"/>
  <c r="F11" i="12"/>
  <c r="F50" i="20" l="1"/>
  <c r="G28" i="20"/>
  <c r="G37" i="20"/>
  <c r="W82" i="20"/>
  <c r="P83" i="20"/>
  <c r="T83" i="20" s="1"/>
  <c r="N84" i="20"/>
  <c r="F49" i="20"/>
  <c r="G49" i="20" s="1"/>
  <c r="F37" i="20"/>
  <c r="F63" i="20"/>
  <c r="F75" i="20"/>
  <c r="S85" i="20"/>
  <c r="Q115" i="20" l="1"/>
  <c r="R115" i="20" s="1"/>
  <c r="U115" i="20" s="1"/>
  <c r="F38" i="20" s="1"/>
  <c r="F39" i="20" s="1"/>
  <c r="F40" i="20" s="1"/>
  <c r="N29" i="20"/>
  <c r="O29" i="20" s="1"/>
  <c r="O27" i="20" s="1"/>
  <c r="N85" i="20"/>
  <c r="P85" i="20" s="1"/>
  <c r="T85" i="20" s="1"/>
  <c r="P84" i="20"/>
  <c r="T84" i="20" s="1"/>
  <c r="F65" i="20"/>
  <c r="G65" i="20" s="1"/>
  <c r="F74" i="20"/>
  <c r="G74" i="20" s="1"/>
  <c r="F27" i="20"/>
  <c r="F36" i="20" s="1"/>
  <c r="F62" i="20"/>
  <c r="G62" i="20" s="1"/>
  <c r="F52" i="20"/>
  <c r="Q90" i="20" s="1"/>
  <c r="F53" i="20"/>
  <c r="Q94" i="20" s="1"/>
  <c r="F66" i="20"/>
  <c r="G66" i="20" s="1"/>
  <c r="F51" i="20"/>
  <c r="Q86" i="20" s="1"/>
  <c r="F64" i="20"/>
  <c r="H64" i="20" s="1"/>
  <c r="H68" i="20" s="1"/>
  <c r="H69" i="20" s="1"/>
  <c r="F67" i="20"/>
  <c r="G67" i="20" s="1"/>
  <c r="F55" i="20"/>
  <c r="S86" i="20"/>
  <c r="Q82" i="20"/>
  <c r="I62" i="20" l="1"/>
  <c r="I63" i="20"/>
  <c r="F61" i="12"/>
  <c r="G61" i="12" s="1"/>
  <c r="F47" i="12"/>
  <c r="F54" i="20"/>
  <c r="Q106" i="20" s="1"/>
  <c r="T86" i="20"/>
  <c r="G68" i="20"/>
  <c r="G27" i="20"/>
  <c r="F76" i="20"/>
  <c r="F78" i="20" s="1"/>
  <c r="F79" i="20" s="1"/>
  <c r="F68" i="20"/>
  <c r="F69" i="20" s="1"/>
  <c r="X82" i="20"/>
  <c r="T82" i="20"/>
  <c r="Q110" i="20"/>
  <c r="Q111" i="20" s="1"/>
  <c r="V86" i="20"/>
  <c r="S87" i="20"/>
  <c r="F60" i="19"/>
  <c r="E49" i="19"/>
  <c r="I24" i="19"/>
  <c r="I25" i="19" s="1"/>
  <c r="N40" i="12" l="1"/>
  <c r="E62" i="19"/>
  <c r="K29" i="19"/>
  <c r="M29" i="19" s="1"/>
  <c r="F56" i="20"/>
  <c r="G56" i="20" s="1"/>
  <c r="U83" i="20"/>
  <c r="T87" i="20"/>
  <c r="S88" i="20"/>
  <c r="W86" i="20"/>
  <c r="X86" i="20"/>
  <c r="U87" i="20" s="1"/>
  <c r="S115" i="19"/>
  <c r="T115" i="19" s="1"/>
  <c r="M115" i="19"/>
  <c r="N109" i="19"/>
  <c r="P109" i="19" s="1"/>
  <c r="N108" i="19"/>
  <c r="P108" i="19" s="1"/>
  <c r="N107" i="19"/>
  <c r="P107" i="19" s="1"/>
  <c r="N106" i="19"/>
  <c r="P106" i="19" s="1"/>
  <c r="M106" i="19"/>
  <c r="M107" i="19" s="1"/>
  <c r="M108" i="19" s="1"/>
  <c r="M109" i="19" s="1"/>
  <c r="N94" i="19"/>
  <c r="M94" i="19"/>
  <c r="M95" i="19" s="1"/>
  <c r="M96" i="19" s="1"/>
  <c r="M97" i="19" s="1"/>
  <c r="N90" i="19"/>
  <c r="M90" i="19"/>
  <c r="M91" i="19" s="1"/>
  <c r="M92" i="19" s="1"/>
  <c r="M93" i="19" s="1"/>
  <c r="N86" i="19"/>
  <c r="M86" i="19"/>
  <c r="M87" i="19" s="1"/>
  <c r="M88" i="19" s="1"/>
  <c r="M89" i="19" s="1"/>
  <c r="N82" i="19"/>
  <c r="M82" i="19"/>
  <c r="M83" i="19" s="1"/>
  <c r="M84" i="19" s="1"/>
  <c r="M85" i="19" s="1"/>
  <c r="Q81" i="19"/>
  <c r="N81" i="19"/>
  <c r="O81" i="19" s="1"/>
  <c r="S82" i="19"/>
  <c r="S83" i="19" s="1"/>
  <c r="E75" i="19"/>
  <c r="F72" i="19"/>
  <c r="D68" i="19"/>
  <c r="E67" i="19"/>
  <c r="E64" i="19"/>
  <c r="E63" i="19"/>
  <c r="G60" i="19"/>
  <c r="E60" i="19"/>
  <c r="D56" i="19"/>
  <c r="E55" i="19"/>
  <c r="N115" i="19" s="1"/>
  <c r="E50" i="19"/>
  <c r="O115" i="19" s="1"/>
  <c r="F42" i="19"/>
  <c r="F32" i="19"/>
  <c r="F33" i="19" s="1"/>
  <c r="F31" i="19"/>
  <c r="F24" i="19"/>
  <c r="H17" i="19"/>
  <c r="D10" i="19"/>
  <c r="N9" i="19"/>
  <c r="N8" i="19"/>
  <c r="G6" i="19"/>
  <c r="F43" i="19" l="1"/>
  <c r="E77" i="19" s="1"/>
  <c r="V87" i="20"/>
  <c r="W87" i="20" s="1"/>
  <c r="T88" i="20"/>
  <c r="S89" i="20"/>
  <c r="V83" i="20"/>
  <c r="R82" i="19"/>
  <c r="R83" i="19" s="1"/>
  <c r="R84" i="19" s="1"/>
  <c r="R85" i="19" s="1"/>
  <c r="R86" i="19" s="1"/>
  <c r="R87" i="19" s="1"/>
  <c r="R88" i="19" s="1"/>
  <c r="R89" i="19" s="1"/>
  <c r="R90" i="19" s="1"/>
  <c r="R91" i="19" s="1"/>
  <c r="R92" i="19" s="1"/>
  <c r="R93" i="19" s="1"/>
  <c r="R94" i="19" s="1"/>
  <c r="R95" i="19" s="1"/>
  <c r="R96" i="19" s="1"/>
  <c r="R97" i="19" s="1"/>
  <c r="F28" i="19"/>
  <c r="G36" i="19" s="1"/>
  <c r="F25" i="19"/>
  <c r="P115" i="19"/>
  <c r="F30" i="19"/>
  <c r="P94" i="19"/>
  <c r="N95" i="19"/>
  <c r="P86" i="19"/>
  <c r="N87" i="19"/>
  <c r="T81" i="19"/>
  <c r="N83" i="19"/>
  <c r="P82" i="19"/>
  <c r="V82" i="19" s="1"/>
  <c r="S84" i="19"/>
  <c r="P90" i="19"/>
  <c r="N91" i="19"/>
  <c r="E76" i="19"/>
  <c r="E47" i="12"/>
  <c r="E61" i="12" s="1"/>
  <c r="R98" i="19" l="1"/>
  <c r="R99" i="19" s="1"/>
  <c r="R100" i="19" s="1"/>
  <c r="R101" i="19" s="1"/>
  <c r="R102" i="19" s="1"/>
  <c r="R103" i="19" s="1"/>
  <c r="R104" i="19" s="1"/>
  <c r="R105" i="19" s="1"/>
  <c r="R106" i="19" s="1"/>
  <c r="R107" i="19" s="1"/>
  <c r="R108" i="19" s="1"/>
  <c r="R109" i="19" s="1"/>
  <c r="X83" i="20"/>
  <c r="U84" i="20" s="1"/>
  <c r="X87" i="20"/>
  <c r="U88" i="20" s="1"/>
  <c r="V88" i="20" s="1"/>
  <c r="W88" i="20" s="1"/>
  <c r="W83" i="20"/>
  <c r="T89" i="20"/>
  <c r="S90" i="20"/>
  <c r="G28" i="19"/>
  <c r="F50" i="19"/>
  <c r="Q115" i="19" s="1"/>
  <c r="R115" i="19" s="1"/>
  <c r="U115" i="19" s="1"/>
  <c r="F38" i="19" s="1"/>
  <c r="F29" i="19"/>
  <c r="F53" i="19" s="1"/>
  <c r="W82" i="19"/>
  <c r="P91" i="19"/>
  <c r="N92" i="19"/>
  <c r="S85" i="19"/>
  <c r="P83" i="19"/>
  <c r="T83" i="19" s="1"/>
  <c r="N84" i="19"/>
  <c r="F37" i="19"/>
  <c r="F63" i="19"/>
  <c r="G63" i="19" s="1"/>
  <c r="F75" i="19"/>
  <c r="P87" i="19"/>
  <c r="N88" i="19"/>
  <c r="P95" i="19"/>
  <c r="N96" i="19"/>
  <c r="E68" i="12"/>
  <c r="E55" i="12"/>
  <c r="X88" i="20" l="1"/>
  <c r="U89" i="20" s="1"/>
  <c r="V89" i="20" s="1"/>
  <c r="X89" i="20" s="1"/>
  <c r="S91" i="20"/>
  <c r="V90" i="20"/>
  <c r="T90" i="20"/>
  <c r="V84" i="20"/>
  <c r="F66" i="19"/>
  <c r="G66" i="19" s="1"/>
  <c r="F74" i="19"/>
  <c r="F62" i="19"/>
  <c r="F49" i="19"/>
  <c r="F27" i="19"/>
  <c r="F36" i="19" s="1"/>
  <c r="F51" i="19"/>
  <c r="Q86" i="19" s="1"/>
  <c r="F52" i="19"/>
  <c r="Q90" i="19" s="1"/>
  <c r="N89" i="19"/>
  <c r="P89" i="19" s="1"/>
  <c r="P88" i="19"/>
  <c r="F39" i="19"/>
  <c r="F40" i="19" s="1"/>
  <c r="F67" i="19"/>
  <c r="G67" i="19" s="1"/>
  <c r="P84" i="19"/>
  <c r="T84" i="19" s="1"/>
  <c r="N85" i="19"/>
  <c r="P85" i="19" s="1"/>
  <c r="T85" i="19" s="1"/>
  <c r="F65" i="19"/>
  <c r="G65" i="19" s="1"/>
  <c r="P96" i="19"/>
  <c r="N97" i="19"/>
  <c r="P97" i="19" s="1"/>
  <c r="F64" i="19"/>
  <c r="H64" i="19" s="1"/>
  <c r="H68" i="19" s="1"/>
  <c r="H69" i="19" s="1"/>
  <c r="S86" i="19"/>
  <c r="N93" i="19"/>
  <c r="P93" i="19" s="1"/>
  <c r="P92" i="19"/>
  <c r="Q94" i="19"/>
  <c r="F55" i="19"/>
  <c r="N29" i="19" l="1"/>
  <c r="O29" i="19" s="1"/>
  <c r="O27" i="19" s="1"/>
  <c r="W84" i="20"/>
  <c r="X84" i="20"/>
  <c r="U85" i="20" s="1"/>
  <c r="W89" i="20"/>
  <c r="T91" i="20"/>
  <c r="S92" i="20"/>
  <c r="W90" i="20"/>
  <c r="X90" i="20"/>
  <c r="U91" i="20" s="1"/>
  <c r="F76" i="19"/>
  <c r="F78" i="19" s="1"/>
  <c r="F79" i="19" s="1"/>
  <c r="F34" i="19"/>
  <c r="F35" i="19" s="1"/>
  <c r="G27" i="19"/>
  <c r="G62" i="19"/>
  <c r="G68" i="19" s="1"/>
  <c r="F68" i="19"/>
  <c r="F69" i="19" s="1"/>
  <c r="Q82" i="19"/>
  <c r="G50" i="19"/>
  <c r="F54" i="19"/>
  <c r="Q106" i="19" s="1"/>
  <c r="G74" i="19"/>
  <c r="S87" i="19"/>
  <c r="V86" i="19"/>
  <c r="W86" i="19" s="1"/>
  <c r="T86" i="19"/>
  <c r="E76" i="12"/>
  <c r="E73" i="12"/>
  <c r="V91" i="20" l="1"/>
  <c r="W91" i="20" s="1"/>
  <c r="T92" i="20"/>
  <c r="S93" i="20"/>
  <c r="V85" i="20"/>
  <c r="X86" i="19"/>
  <c r="U87" i="19" s="1"/>
  <c r="V87" i="19" s="1"/>
  <c r="X87" i="19" s="1"/>
  <c r="F56" i="19"/>
  <c r="G56" i="19" s="1"/>
  <c r="X82" i="19"/>
  <c r="T82" i="19"/>
  <c r="Q110" i="19"/>
  <c r="Q111" i="19" s="1"/>
  <c r="T87" i="19"/>
  <c r="S88" i="19"/>
  <c r="E77" i="12"/>
  <c r="E78" i="12"/>
  <c r="N9" i="12"/>
  <c r="N8" i="12"/>
  <c r="E50" i="12"/>
  <c r="W85" i="20" l="1"/>
  <c r="X91" i="20"/>
  <c r="U92" i="20" s="1"/>
  <c r="V92" i="20" s="1"/>
  <c r="X92" i="20" s="1"/>
  <c r="U93" i="20" s="1"/>
  <c r="X85" i="20"/>
  <c r="T93" i="20"/>
  <c r="S94" i="20"/>
  <c r="U88" i="19"/>
  <c r="V88" i="19" s="1"/>
  <c r="W88" i="19" s="1"/>
  <c r="W87" i="19"/>
  <c r="S89" i="19"/>
  <c r="T88" i="19"/>
  <c r="U83" i="19"/>
  <c r="W92" i="20" l="1"/>
  <c r="V93" i="20"/>
  <c r="X93" i="20" s="1"/>
  <c r="V94" i="20"/>
  <c r="S95" i="20"/>
  <c r="T94" i="20"/>
  <c r="X88" i="19"/>
  <c r="U89" i="19" s="1"/>
  <c r="V83" i="19"/>
  <c r="X83" i="19" s="1"/>
  <c r="T89" i="19"/>
  <c r="S90" i="19"/>
  <c r="G6" i="12"/>
  <c r="W93" i="20" l="1"/>
  <c r="T95" i="20"/>
  <c r="S96" i="20"/>
  <c r="W94" i="20"/>
  <c r="X94" i="20"/>
  <c r="U95" i="20" s="1"/>
  <c r="U84" i="19"/>
  <c r="W83" i="19"/>
  <c r="V89" i="19"/>
  <c r="W89" i="19" s="1"/>
  <c r="S91" i="19"/>
  <c r="V90" i="19"/>
  <c r="T90" i="19"/>
  <c r="K33" i="12"/>
  <c r="M33" i="12" s="1"/>
  <c r="O33" i="12" s="1"/>
  <c r="K32" i="12"/>
  <c r="M32" i="12" s="1"/>
  <c r="O32" i="12" s="1"/>
  <c r="K31" i="12"/>
  <c r="M31" i="12" s="1"/>
  <c r="O31" i="12" s="1"/>
  <c r="K30" i="12"/>
  <c r="M30" i="12" s="1"/>
  <c r="O30" i="12" s="1"/>
  <c r="V95" i="20" l="1"/>
  <c r="X95" i="20" s="1"/>
  <c r="U96" i="20" s="1"/>
  <c r="T96" i="20"/>
  <c r="S97" i="20"/>
  <c r="S98" i="20" s="1"/>
  <c r="X89" i="19"/>
  <c r="V84" i="19"/>
  <c r="X84" i="19" s="1"/>
  <c r="W90" i="19"/>
  <c r="X90" i="19"/>
  <c r="U91" i="19" s="1"/>
  <c r="T91" i="19"/>
  <c r="S92" i="19"/>
  <c r="V98" i="20" l="1"/>
  <c r="S99" i="20"/>
  <c r="T98" i="20"/>
  <c r="V96" i="20"/>
  <c r="X96" i="20" s="1"/>
  <c r="U97" i="20" s="1"/>
  <c r="W95" i="20"/>
  <c r="T97" i="20"/>
  <c r="U85" i="19"/>
  <c r="V91" i="19"/>
  <c r="W91" i="19" s="1"/>
  <c r="W84" i="19"/>
  <c r="S93" i="19"/>
  <c r="T92" i="19"/>
  <c r="S100" i="20" l="1"/>
  <c r="T99" i="20"/>
  <c r="W98" i="20"/>
  <c r="X98" i="20"/>
  <c r="U99" i="20" s="1"/>
  <c r="V97" i="20"/>
  <c r="X97" i="20" s="1"/>
  <c r="W96" i="20"/>
  <c r="X91" i="19"/>
  <c r="U92" i="19" s="1"/>
  <c r="V92" i="19" s="1"/>
  <c r="W92" i="19" s="1"/>
  <c r="T93" i="19"/>
  <c r="S94" i="19"/>
  <c r="V85" i="19"/>
  <c r="W85" i="19" s="1"/>
  <c r="D10" i="12"/>
  <c r="C1" i="17"/>
  <c r="E10" i="17" s="1"/>
  <c r="F23" i="12"/>
  <c r="F24" i="12" s="1"/>
  <c r="X99" i="20" l="1"/>
  <c r="U100" i="20" s="1"/>
  <c r="V99" i="20"/>
  <c r="X100" i="20"/>
  <c r="W99" i="20"/>
  <c r="X101" i="20"/>
  <c r="S101" i="20"/>
  <c r="T100" i="20"/>
  <c r="W97" i="20"/>
  <c r="X85" i="19"/>
  <c r="X92" i="19"/>
  <c r="U93" i="19" s="1"/>
  <c r="V93" i="19" s="1"/>
  <c r="W93" i="19" s="1"/>
  <c r="S95" i="19"/>
  <c r="V94" i="19"/>
  <c r="T94" i="19"/>
  <c r="R84" i="12"/>
  <c r="R85" i="12" s="1"/>
  <c r="R86" i="12" s="1"/>
  <c r="R87" i="12" s="1"/>
  <c r="R88" i="12" s="1"/>
  <c r="R89" i="12" s="1"/>
  <c r="R90" i="12" s="1"/>
  <c r="R91" i="12" s="1"/>
  <c r="R92" i="12" s="1"/>
  <c r="R93" i="12" s="1"/>
  <c r="R94" i="12" s="1"/>
  <c r="R95" i="12" s="1"/>
  <c r="R96" i="12" s="1"/>
  <c r="R97" i="12" s="1"/>
  <c r="R98" i="12" s="1"/>
  <c r="R99" i="12" s="1"/>
  <c r="R100" i="12" s="1"/>
  <c r="R101" i="12" s="1"/>
  <c r="R102" i="12" s="1"/>
  <c r="R103" i="12" s="1"/>
  <c r="R104" i="12" s="1"/>
  <c r="R105" i="12" s="1"/>
  <c r="R106" i="12" s="1"/>
  <c r="R107" i="12" s="1"/>
  <c r="R108" i="12" s="1"/>
  <c r="R109" i="12" s="1"/>
  <c r="R110" i="12" s="1"/>
  <c r="R111" i="12" s="1"/>
  <c r="S84" i="12"/>
  <c r="U101" i="20" l="1"/>
  <c r="V101" i="20"/>
  <c r="W101" i="20" s="1"/>
  <c r="S102" i="20"/>
  <c r="T101" i="20"/>
  <c r="V100" i="20"/>
  <c r="W100" i="20" s="1"/>
  <c r="X93" i="19"/>
  <c r="W94" i="19"/>
  <c r="X94" i="19"/>
  <c r="U95" i="19" s="1"/>
  <c r="T95" i="19"/>
  <c r="S96" i="19"/>
  <c r="S85" i="12"/>
  <c r="S86" i="12" s="1"/>
  <c r="S87" i="12" s="1"/>
  <c r="S88" i="12" s="1"/>
  <c r="P13" i="17"/>
  <c r="P12" i="17"/>
  <c r="P11" i="17"/>
  <c r="P10" i="17"/>
  <c r="M88" i="12"/>
  <c r="M117" i="12"/>
  <c r="V102" i="20" l="1"/>
  <c r="T102" i="20"/>
  <c r="S103" i="20"/>
  <c r="S97" i="19"/>
  <c r="S98" i="19" s="1"/>
  <c r="T96" i="19"/>
  <c r="V95" i="19"/>
  <c r="W95" i="19" s="1"/>
  <c r="S89" i="12"/>
  <c r="S90" i="12" s="1"/>
  <c r="S91" i="12" s="1"/>
  <c r="S92" i="12" s="1"/>
  <c r="T98" i="19" l="1"/>
  <c r="S99" i="19"/>
  <c r="V98" i="19"/>
  <c r="T103" i="20"/>
  <c r="S104" i="20"/>
  <c r="W102" i="20"/>
  <c r="X102" i="20"/>
  <c r="U103" i="20" s="1"/>
  <c r="X95" i="19"/>
  <c r="U96" i="19" s="1"/>
  <c r="V96" i="19" s="1"/>
  <c r="T97" i="19"/>
  <c r="S93" i="12"/>
  <c r="S94" i="12" s="1"/>
  <c r="S95" i="12" s="1"/>
  <c r="S96" i="12" s="1"/>
  <c r="E74" i="12"/>
  <c r="W98" i="19" l="1"/>
  <c r="X98" i="19"/>
  <c r="U99" i="19" s="1"/>
  <c r="S100" i="19"/>
  <c r="T99" i="19"/>
  <c r="X103" i="20"/>
  <c r="U104" i="20" s="1"/>
  <c r="V104" i="20" s="1"/>
  <c r="W104" i="20" s="1"/>
  <c r="X104" i="20"/>
  <c r="X105" i="20"/>
  <c r="V103" i="20"/>
  <c r="W103" i="20" s="1"/>
  <c r="T104" i="20"/>
  <c r="S105" i="20"/>
  <c r="T105" i="20" s="1"/>
  <c r="X96" i="19"/>
  <c r="U97" i="19" s="1"/>
  <c r="V97" i="19" s="1"/>
  <c r="X97" i="19" s="1"/>
  <c r="W96" i="19"/>
  <c r="E65" i="12"/>
  <c r="E64" i="12"/>
  <c r="S97" i="12"/>
  <c r="S98" i="12" s="1"/>
  <c r="S99" i="12" s="1"/>
  <c r="S100" i="12" s="1"/>
  <c r="S101" i="19" l="1"/>
  <c r="T100" i="19"/>
  <c r="X101" i="19"/>
  <c r="V99" i="19"/>
  <c r="W99" i="19" s="1"/>
  <c r="X99" i="19"/>
  <c r="U100" i="19" s="1"/>
  <c r="V100" i="19" s="1"/>
  <c r="W100" i="19" s="1"/>
  <c r="X100" i="19"/>
  <c r="U101" i="19" s="1"/>
  <c r="V101" i="19" s="1"/>
  <c r="W101" i="19" s="1"/>
  <c r="U105" i="20"/>
  <c r="V105" i="20" s="1"/>
  <c r="W105" i="20" s="1"/>
  <c r="W97" i="19"/>
  <c r="S101" i="12"/>
  <c r="S102" i="12" s="1"/>
  <c r="S103" i="12" s="1"/>
  <c r="S104" i="12" s="1"/>
  <c r="T101" i="19" l="1"/>
  <c r="S102" i="19"/>
  <c r="S106" i="20"/>
  <c r="S105" i="12"/>
  <c r="S106" i="12" s="1"/>
  <c r="S107" i="12" s="1"/>
  <c r="S108" i="12" s="1"/>
  <c r="V102" i="19" l="1"/>
  <c r="S103" i="19"/>
  <c r="T102" i="19"/>
  <c r="V106" i="20"/>
  <c r="S107" i="20"/>
  <c r="T106" i="20"/>
  <c r="S109" i="12"/>
  <c r="S110" i="12" s="1"/>
  <c r="S111" i="12" s="1"/>
  <c r="S104" i="19" l="1"/>
  <c r="T103" i="19"/>
  <c r="W102" i="19"/>
  <c r="X102" i="19"/>
  <c r="U103" i="19" s="1"/>
  <c r="F31" i="20"/>
  <c r="T107" i="20"/>
  <c r="S108" i="20"/>
  <c r="W106" i="20"/>
  <c r="X106" i="20"/>
  <c r="U107" i="20" s="1"/>
  <c r="M108" i="12"/>
  <c r="M109" i="12" s="1"/>
  <c r="M110" i="12" s="1"/>
  <c r="M111" i="12" s="1"/>
  <c r="M104" i="12"/>
  <c r="M105" i="12" s="1"/>
  <c r="M106" i="12" s="1"/>
  <c r="M107" i="12" s="1"/>
  <c r="M100" i="12"/>
  <c r="V103" i="19" l="1"/>
  <c r="W103" i="19" s="1"/>
  <c r="X103" i="19"/>
  <c r="U104" i="19" s="1"/>
  <c r="X105" i="19"/>
  <c r="X104" i="19"/>
  <c r="U105" i="19" s="1"/>
  <c r="V105" i="19" s="1"/>
  <c r="W105" i="19" s="1"/>
  <c r="T104" i="19"/>
  <c r="S105" i="19"/>
  <c r="T105" i="19" s="1"/>
  <c r="V107" i="20"/>
  <c r="T108" i="20"/>
  <c r="S109" i="20"/>
  <c r="T109" i="20" s="1"/>
  <c r="T110" i="20" s="1"/>
  <c r="F42" i="12"/>
  <c r="E79" i="12" s="1"/>
  <c r="V104" i="19" l="1"/>
  <c r="W104" i="19" s="1"/>
  <c r="W107" i="20"/>
  <c r="X107" i="20"/>
  <c r="U108" i="20" s="1"/>
  <c r="F41" i="12"/>
  <c r="N100" i="12"/>
  <c r="N88" i="12"/>
  <c r="D10" i="17"/>
  <c r="V108" i="20" l="1"/>
  <c r="S106" i="19"/>
  <c r="N105" i="12"/>
  <c r="P105" i="12" s="1"/>
  <c r="T105" i="12" s="1"/>
  <c r="N106" i="12"/>
  <c r="P106" i="12" s="1"/>
  <c r="T106" i="12" s="1"/>
  <c r="N107" i="12"/>
  <c r="P107" i="12" s="1"/>
  <c r="T107" i="12" s="1"/>
  <c r="N104" i="12"/>
  <c r="N109" i="12"/>
  <c r="P109" i="12" s="1"/>
  <c r="T109" i="12" s="1"/>
  <c r="N110" i="12"/>
  <c r="P110" i="12" s="1"/>
  <c r="T110" i="12" s="1"/>
  <c r="N111" i="12"/>
  <c r="P111" i="12" s="1"/>
  <c r="T111" i="12" s="1"/>
  <c r="N108" i="12"/>
  <c r="D56" i="12"/>
  <c r="M101" i="12"/>
  <c r="M102" i="12" s="1"/>
  <c r="M103" i="12" s="1"/>
  <c r="M96" i="12"/>
  <c r="M97" i="12" s="1"/>
  <c r="M98" i="12" s="1"/>
  <c r="M99" i="12" s="1"/>
  <c r="M92" i="12"/>
  <c r="M93" i="12" s="1"/>
  <c r="M94" i="12" s="1"/>
  <c r="M95" i="12" s="1"/>
  <c r="M89" i="12"/>
  <c r="M90" i="12" s="1"/>
  <c r="M91" i="12" s="1"/>
  <c r="M84" i="12"/>
  <c r="M85" i="12" s="1"/>
  <c r="M86" i="12" s="1"/>
  <c r="M87" i="12" s="1"/>
  <c r="W108" i="20" l="1"/>
  <c r="X108" i="20"/>
  <c r="U109" i="20" s="1"/>
  <c r="U110" i="20" s="1"/>
  <c r="S107" i="19"/>
  <c r="V106" i="19"/>
  <c r="T106" i="19"/>
  <c r="F27" i="12"/>
  <c r="F77" i="12" l="1"/>
  <c r="I36" i="12"/>
  <c r="I37" i="12"/>
  <c r="V109" i="20"/>
  <c r="V110" i="20" s="1"/>
  <c r="W106" i="19"/>
  <c r="X106" i="19"/>
  <c r="U107" i="19" s="1"/>
  <c r="T107" i="19"/>
  <c r="S108" i="19"/>
  <c r="F50" i="12"/>
  <c r="F28" i="12"/>
  <c r="G27" i="12"/>
  <c r="X109" i="20" l="1"/>
  <c r="X110" i="20" s="1"/>
  <c r="W109" i="20"/>
  <c r="W110" i="20" s="1"/>
  <c r="F32" i="20"/>
  <c r="F51" i="12"/>
  <c r="F63" i="12"/>
  <c r="F49" i="12"/>
  <c r="H52" i="12" s="1"/>
  <c r="S109" i="19"/>
  <c r="T109" i="19" s="1"/>
  <c r="T110" i="19" s="1"/>
  <c r="T108" i="19"/>
  <c r="V107" i="19"/>
  <c r="W107" i="19" s="1"/>
  <c r="F26" i="12"/>
  <c r="F73" i="12"/>
  <c r="F74" i="12" s="1"/>
  <c r="F64" i="12"/>
  <c r="F68" i="12" s="1"/>
  <c r="N96" i="12"/>
  <c r="N92" i="12"/>
  <c r="N41" i="12" l="1"/>
  <c r="O41" i="12" s="1"/>
  <c r="N29" i="12"/>
  <c r="O29" i="12" s="1"/>
  <c r="O40" i="12"/>
  <c r="N28" i="12"/>
  <c r="O28" i="12" s="1"/>
  <c r="F33" i="20"/>
  <c r="F30" i="20" s="1"/>
  <c r="G50" i="12"/>
  <c r="F76" i="12"/>
  <c r="F78" i="12" s="1"/>
  <c r="X107" i="19"/>
  <c r="U108" i="19" s="1"/>
  <c r="V108" i="19" s="1"/>
  <c r="X108" i="19" s="1"/>
  <c r="U109" i="19" s="1"/>
  <c r="D69" i="12"/>
  <c r="N101" i="12"/>
  <c r="C2" i="17"/>
  <c r="O26" i="12" l="1"/>
  <c r="F34" i="20"/>
  <c r="W111" i="20"/>
  <c r="G76" i="12"/>
  <c r="F80" i="12"/>
  <c r="W108" i="19"/>
  <c r="V109" i="19"/>
  <c r="V110" i="19" s="1"/>
  <c r="W111" i="19" s="1"/>
  <c r="U110" i="19"/>
  <c r="N102" i="12"/>
  <c r="P101" i="12"/>
  <c r="T101" i="12" s="1"/>
  <c r="F35" i="20" l="1"/>
  <c r="G34" i="20"/>
  <c r="W109" i="19"/>
  <c r="W110" i="19" s="1"/>
  <c r="X109" i="19"/>
  <c r="X110" i="19" s="1"/>
  <c r="N103" i="12"/>
  <c r="P103" i="12" s="1"/>
  <c r="T103" i="12" s="1"/>
  <c r="P102" i="12"/>
  <c r="T102" i="12" s="1"/>
  <c r="O117" i="12" l="1"/>
  <c r="F10" i="17" l="1"/>
  <c r="O10" i="17"/>
  <c r="O13" i="17"/>
  <c r="O12" i="17"/>
  <c r="O11" i="17"/>
  <c r="N83" i="12" l="1"/>
  <c r="O83" i="12" s="1"/>
  <c r="Q83" i="12" l="1"/>
  <c r="G60" i="12" l="1"/>
  <c r="T83" i="12"/>
  <c r="N117" i="12" l="1"/>
  <c r="S117" i="12"/>
  <c r="T117" i="12" s="1"/>
  <c r="P117" i="12" l="1"/>
  <c r="F36" i="12" l="1"/>
  <c r="G10" i="17"/>
  <c r="F67" i="12"/>
  <c r="H10" i="17" l="1"/>
  <c r="I10" i="17"/>
  <c r="F81" i="12"/>
  <c r="Q117" i="12"/>
  <c r="F55" i="12"/>
  <c r="G67" i="12"/>
  <c r="F65" i="12"/>
  <c r="F53" i="12"/>
  <c r="F66" i="12"/>
  <c r="Q104" i="12"/>
  <c r="F52" i="12"/>
  <c r="Q100" i="12"/>
  <c r="G66" i="12" l="1"/>
  <c r="I78" i="12"/>
  <c r="F69" i="12"/>
  <c r="F70" i="12" s="1"/>
  <c r="F54" i="12"/>
  <c r="Q108" i="12" s="1"/>
  <c r="H65" i="12"/>
  <c r="C12" i="17" s="1"/>
  <c r="G24" i="12"/>
  <c r="G26" i="12"/>
  <c r="Q88" i="12"/>
  <c r="G64" i="12"/>
  <c r="Q92" i="12"/>
  <c r="Q84" i="12"/>
  <c r="G63" i="12"/>
  <c r="I63" i="12" s="1"/>
  <c r="I64" i="12" s="1"/>
  <c r="Q96" i="12"/>
  <c r="C3" i="17"/>
  <c r="N93" i="12"/>
  <c r="P93" i="12" s="1"/>
  <c r="N89" i="12"/>
  <c r="C30" i="13"/>
  <c r="C29" i="13"/>
  <c r="C28" i="13"/>
  <c r="C27" i="13"/>
  <c r="C26" i="13"/>
  <c r="C21" i="13"/>
  <c r="C20" i="13"/>
  <c r="C19" i="13"/>
  <c r="C18" i="13"/>
  <c r="C17" i="13"/>
  <c r="C10" i="13"/>
  <c r="C11" i="13"/>
  <c r="C12" i="13"/>
  <c r="A5" i="13"/>
  <c r="A22" i="13"/>
  <c r="A6" i="13"/>
  <c r="D22" i="13"/>
  <c r="D13" i="13"/>
  <c r="D6" i="13"/>
  <c r="A7" i="13"/>
  <c r="A14" i="13"/>
  <c r="A23" i="13"/>
  <c r="E22" i="13"/>
  <c r="E13" i="13"/>
  <c r="E14" i="13" s="1"/>
  <c r="E15" i="13" s="1"/>
  <c r="E16" i="13" s="1"/>
  <c r="E17" i="13" s="1"/>
  <c r="E18" i="13" s="1"/>
  <c r="F56" i="12" l="1"/>
  <c r="H69" i="12"/>
  <c r="H70" i="12" s="1"/>
  <c r="D31" i="13"/>
  <c r="A10" i="17"/>
  <c r="B12" i="17"/>
  <c r="N84" i="12"/>
  <c r="E5" i="13"/>
  <c r="N94" i="12"/>
  <c r="P94" i="12" s="1"/>
  <c r="P89" i="12"/>
  <c r="N90" i="12"/>
  <c r="P90" i="12" s="1"/>
  <c r="F19" i="13"/>
  <c r="E23" i="13"/>
  <c r="B13" i="13"/>
  <c r="C14" i="13" s="1"/>
  <c r="F14" i="13" s="1"/>
  <c r="F13" i="13" s="1"/>
  <c r="A15" i="13"/>
  <c r="B6" i="13"/>
  <c r="C7" i="13" s="1"/>
  <c r="A8" i="13"/>
  <c r="N97" i="12"/>
  <c r="B22" i="13"/>
  <c r="C23" i="13" s="1"/>
  <c r="F23" i="13" s="1"/>
  <c r="F22" i="13" s="1"/>
  <c r="A24" i="13"/>
  <c r="F17" i="13"/>
  <c r="E19" i="13"/>
  <c r="F18" i="13"/>
  <c r="G56" i="12" l="1"/>
  <c r="T90" i="12"/>
  <c r="T89" i="12"/>
  <c r="N85" i="12"/>
  <c r="N86" i="12" s="1"/>
  <c r="P86" i="12" s="1"/>
  <c r="N95" i="12"/>
  <c r="P95" i="12" s="1"/>
  <c r="N91" i="12"/>
  <c r="P91" i="12" s="1"/>
  <c r="T91" i="12" s="1"/>
  <c r="A25" i="13"/>
  <c r="C24" i="13"/>
  <c r="F24" i="13" s="1"/>
  <c r="A9" i="13"/>
  <c r="C8" i="13"/>
  <c r="A16" i="13"/>
  <c r="C15" i="13"/>
  <c r="F15" i="13" s="1"/>
  <c r="F20" i="13"/>
  <c r="E20" i="13"/>
  <c r="E24" i="13"/>
  <c r="N98" i="12"/>
  <c r="P97" i="12"/>
  <c r="P104" i="12" l="1"/>
  <c r="P108" i="12"/>
  <c r="P100" i="12"/>
  <c r="P84" i="12"/>
  <c r="V84" i="12" s="1"/>
  <c r="X84" i="12" s="1"/>
  <c r="C4" i="17"/>
  <c r="G68" i="12"/>
  <c r="G69" i="12" s="1"/>
  <c r="C5" i="17"/>
  <c r="T97" i="12"/>
  <c r="T93" i="12"/>
  <c r="P85" i="12"/>
  <c r="N87" i="12"/>
  <c r="P87" i="12" s="1"/>
  <c r="P98" i="12"/>
  <c r="T98" i="12" s="1"/>
  <c r="N99" i="12"/>
  <c r="P99" i="12" s="1"/>
  <c r="E25" i="13"/>
  <c r="E21" i="13"/>
  <c r="F21" i="13"/>
  <c r="A10" i="13"/>
  <c r="A11" i="13" s="1"/>
  <c r="A12" i="13" s="1"/>
  <c r="C9" i="13"/>
  <c r="A26" i="13"/>
  <c r="A27" i="13" s="1"/>
  <c r="A28" i="13" s="1"/>
  <c r="A29" i="13" s="1"/>
  <c r="A30" i="13" s="1"/>
  <c r="C25" i="13"/>
  <c r="F25" i="13" s="1"/>
  <c r="E6" i="13"/>
  <c r="C16" i="13"/>
  <c r="F16" i="13" s="1"/>
  <c r="A17" i="13"/>
  <c r="A18" i="13" s="1"/>
  <c r="A19" i="13" s="1"/>
  <c r="A20" i="13" s="1"/>
  <c r="A21" i="13" s="1"/>
  <c r="T108" i="12" l="1"/>
  <c r="V108" i="12"/>
  <c r="T100" i="12"/>
  <c r="V100" i="12"/>
  <c r="T104" i="12"/>
  <c r="V104" i="12"/>
  <c r="W84" i="12"/>
  <c r="U85" i="12" s="1"/>
  <c r="T84" i="12"/>
  <c r="Q112" i="12"/>
  <c r="Q113" i="12" s="1"/>
  <c r="T99" i="12"/>
  <c r="R117" i="12"/>
  <c r="U117" i="12" s="1"/>
  <c r="F37" i="12" s="1"/>
  <c r="T85" i="12"/>
  <c r="T86" i="12"/>
  <c r="T87" i="12"/>
  <c r="T95" i="12"/>
  <c r="T94" i="12"/>
  <c r="E31" i="13"/>
  <c r="E7" i="13"/>
  <c r="F7" i="13"/>
  <c r="F6" i="13" s="1"/>
  <c r="F31" i="13" s="1"/>
  <c r="F26" i="13"/>
  <c r="E26" i="13"/>
  <c r="W100" i="12" l="1"/>
  <c r="X100" i="12"/>
  <c r="W104" i="12"/>
  <c r="X104" i="12"/>
  <c r="W108" i="12"/>
  <c r="X108" i="12"/>
  <c r="V85" i="12"/>
  <c r="X85" i="12" s="1"/>
  <c r="F38" i="12"/>
  <c r="F39" i="12" s="1"/>
  <c r="P92" i="12"/>
  <c r="V92" i="12" s="1"/>
  <c r="P88" i="12"/>
  <c r="V88" i="12" s="1"/>
  <c r="X88" i="12" s="1"/>
  <c r="B10" i="17"/>
  <c r="D32" i="13"/>
  <c r="P96" i="12"/>
  <c r="F8" i="13"/>
  <c r="E8" i="13"/>
  <c r="E27" i="13"/>
  <c r="F27" i="13"/>
  <c r="W92" i="12" l="1"/>
  <c r="X92" i="12"/>
  <c r="U93" i="12" s="1"/>
  <c r="T96" i="12"/>
  <c r="V96" i="12"/>
  <c r="T88" i="12"/>
  <c r="W85" i="12"/>
  <c r="U86" i="12" s="1"/>
  <c r="T92" i="12"/>
  <c r="J10" i="17"/>
  <c r="J12" i="17" s="1"/>
  <c r="I12" i="17"/>
  <c r="E32" i="13"/>
  <c r="E28" i="13"/>
  <c r="F28" i="13"/>
  <c r="F9" i="13"/>
  <c r="E9" i="13"/>
  <c r="V93" i="12" l="1"/>
  <c r="X93" i="12" s="1"/>
  <c r="V86" i="12"/>
  <c r="X86" i="12" s="1"/>
  <c r="W96" i="12"/>
  <c r="X96" i="12"/>
  <c r="U89" i="12"/>
  <c r="W88" i="12"/>
  <c r="T112" i="12"/>
  <c r="K10" i="17"/>
  <c r="K12" i="17" s="1"/>
  <c r="E10" i="13"/>
  <c r="F10" i="13"/>
  <c r="E29" i="13"/>
  <c r="F29" i="13"/>
  <c r="W93" i="12" l="1"/>
  <c r="W86" i="12"/>
  <c r="V89" i="12"/>
  <c r="X89" i="12" s="1"/>
  <c r="E30" i="13"/>
  <c r="F30" i="13"/>
  <c r="E11" i="13"/>
  <c r="F11" i="13"/>
  <c r="U87" i="12" l="1"/>
  <c r="U90" i="12"/>
  <c r="W89" i="12"/>
  <c r="E12" i="13"/>
  <c r="F12" i="13"/>
  <c r="V87" i="12" l="1"/>
  <c r="W87" i="12" s="1"/>
  <c r="V90" i="12"/>
  <c r="W90" i="12" s="1"/>
  <c r="X87" i="12" l="1"/>
  <c r="X90" i="12"/>
  <c r="U91" i="12" s="1"/>
  <c r="V91" i="12" l="1"/>
  <c r="X91" i="12" s="1"/>
  <c r="W91" i="12" l="1"/>
  <c r="U94" i="12"/>
  <c r="V94" i="12" l="1"/>
  <c r="W94" i="12" l="1"/>
  <c r="X94" i="12"/>
  <c r="U95" i="12" l="1"/>
  <c r="V95" i="12" s="1"/>
  <c r="U97" i="12" l="1"/>
  <c r="V97" i="12" s="1"/>
  <c r="W97" i="12" s="1"/>
  <c r="W95" i="12"/>
  <c r="X95" i="12"/>
  <c r="X97" i="12" l="1"/>
  <c r="U98" i="12" s="1"/>
  <c r="V98" i="12" l="1"/>
  <c r="X98" i="12" l="1"/>
  <c r="W98" i="12"/>
  <c r="U99" i="12" l="1"/>
  <c r="V99" i="12" s="1"/>
  <c r="W99" i="12" l="1"/>
  <c r="X99" i="12"/>
  <c r="U101" i="12"/>
  <c r="V101" i="12" l="1"/>
  <c r="X101" i="12" s="1"/>
  <c r="U102" i="12" l="1"/>
  <c r="V102" i="12" s="1"/>
  <c r="W102" i="12" s="1"/>
  <c r="W101" i="12"/>
  <c r="X102" i="12" l="1"/>
  <c r="U103" i="12" l="1"/>
  <c r="V103" i="12" s="1"/>
  <c r="W103" i="12" l="1"/>
  <c r="X103" i="12"/>
  <c r="U105" i="12"/>
  <c r="V105" i="12" l="1"/>
  <c r="X105" i="12" s="1"/>
  <c r="U106" i="12" l="1"/>
  <c r="W105" i="12"/>
  <c r="V106" i="12" l="1"/>
  <c r="U109" i="12"/>
  <c r="V109" i="12" l="1"/>
  <c r="W106" i="12"/>
  <c r="X106" i="12"/>
  <c r="W109" i="12" l="1"/>
  <c r="X109" i="12"/>
  <c r="U110" i="12" s="1"/>
  <c r="U107" i="12"/>
  <c r="V110" i="12" l="1"/>
  <c r="X110" i="12" s="1"/>
  <c r="U111" i="12" s="1"/>
  <c r="U112" i="12" s="1"/>
  <c r="V107" i="12"/>
  <c r="F30" i="12" s="1"/>
  <c r="X107" i="12" l="1"/>
  <c r="F35" i="12"/>
  <c r="W110" i="12"/>
  <c r="W107" i="12"/>
  <c r="V111" i="12"/>
  <c r="W111" i="12" s="1"/>
  <c r="F31" i="12" l="1"/>
  <c r="W112" i="12"/>
  <c r="V112" i="12"/>
  <c r="X111" i="12"/>
  <c r="X112" i="12" s="1"/>
  <c r="F32" i="12" l="1"/>
  <c r="F29" i="12" s="1"/>
  <c r="F33" i="12" l="1"/>
  <c r="F34" i="12" s="1"/>
  <c r="W113"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G15" authorId="0" shapeId="0" xr:uid="{9F4064EB-D3F1-4580-8BAE-41A096004C2C}">
      <text>
        <r>
          <rPr>
            <b/>
            <sz val="9"/>
            <color indexed="81"/>
            <rFont val="Tahoma"/>
            <family val="2"/>
          </rPr>
          <t>HP:</t>
        </r>
        <r>
          <rPr>
            <sz val="9"/>
            <color indexed="81"/>
            <rFont val="Tahoma"/>
            <family val="2"/>
          </rPr>
          <t xml:space="preserve">
Giá đã tăng</t>
        </r>
      </text>
    </comment>
    <comment ref="H15" authorId="0" shapeId="0" xr:uid="{23FDB05E-5533-4E4B-8FED-3B0B673FC42C}">
      <text>
        <r>
          <rPr>
            <b/>
            <sz val="9"/>
            <color indexed="81"/>
            <rFont val="Tahoma"/>
            <family val="2"/>
          </rPr>
          <t>HP:</t>
        </r>
        <r>
          <rPr>
            <sz val="9"/>
            <color indexed="81"/>
            <rFont val="Tahoma"/>
            <family val="2"/>
          </rPr>
          <t xml:space="preserve">
Giá đã tăng</t>
        </r>
      </text>
    </comment>
  </commentList>
</comments>
</file>

<file path=xl/sharedStrings.xml><?xml version="1.0" encoding="utf-8"?>
<sst xmlns="http://schemas.openxmlformats.org/spreadsheetml/2006/main" count="822" uniqueCount="185">
  <si>
    <t>Họ và tên khách</t>
  </si>
  <si>
    <t>Ghi chú</t>
  </si>
  <si>
    <t>Tổng thanh toán các đợt theo tiến độ</t>
  </si>
  <si>
    <t>Ngày thanh toán theo tiến độ</t>
  </si>
  <si>
    <t>Tổng thuế GTGT</t>
  </si>
  <si>
    <t>PHIẾU TÍNH GIÁ</t>
  </si>
  <si>
    <t>Tiến độ</t>
  </si>
  <si>
    <t>3. Đợt 2</t>
  </si>
  <si>
    <t>Ngày thanh toán thực tế</t>
  </si>
  <si>
    <t>Số ngày chậm thanh toán</t>
  </si>
  <si>
    <t>Số tiền thực tế đã thanh toán</t>
  </si>
  <si>
    <t>Số tiền sẽ phải thanh toán</t>
  </si>
  <si>
    <t>Lãi chậm trả</t>
  </si>
  <si>
    <t>Tổng cộng</t>
  </si>
  <si>
    <t>Lãi trả chậm</t>
  </si>
  <si>
    <t>Lần</t>
  </si>
  <si>
    <t>Ngày thanh toán theo hạn</t>
  </si>
  <si>
    <t>Số ngày thanh toán sớm</t>
  </si>
  <si>
    <t>Số tiền thanh toán</t>
  </si>
  <si>
    <t>Lãi suất chiết khấu trả trước</t>
  </si>
  <si>
    <t>Lãi suất ngày</t>
  </si>
  <si>
    <t>KH cần lưu ý:</t>
  </si>
  <si>
    <t>“Trường hợp có sai sót trong tính toán và số liệu mà Bên Bán hoặc Bên Mua chứng minh được là sai theo các điều khoản, điều kiện của Hợp đồng, các Phụ lục và/hoặc các văn bản, thỏa thuận liên quan mà các Bên đã ký thì Bên kia phải chấp nhận số liệu tính toán điều chỉnh”.</t>
  </si>
  <si>
    <t>Thủ tục tự cập nhật thông tin vào các ô bôi vàng</t>
  </si>
  <si>
    <t>Số tiền chiết khấu</t>
  </si>
  <si>
    <t>%</t>
  </si>
  <si>
    <t>Thủ tục chọn trong droplist</t>
  </si>
  <si>
    <t>Ký hiệu căn</t>
  </si>
  <si>
    <t>Tính toán giá trị</t>
  </si>
  <si>
    <t>Đơn giá (CHƯA bao gồm VAT)</t>
  </si>
  <si>
    <t>Đơn giá (ĐÃ bao gồm VAT)</t>
  </si>
  <si>
    <t>Đơn giá (CHƯA bao gồm VAT) sau giảm giá</t>
  </si>
  <si>
    <t>Ký HĐMB</t>
  </si>
  <si>
    <t>Tổng giá trị biệt thư chưa gồm VAT</t>
  </si>
  <si>
    <t>Các khoản giảm trừ vào giá khi KH ký HĐMB</t>
  </si>
  <si>
    <t xml:space="preserve">Tiến độ thanh toán </t>
  </si>
  <si>
    <t>Tổng giá trị biệt thự vào HĐMB</t>
  </si>
  <si>
    <t>Diện tích đất (m2)</t>
  </si>
  <si>
    <t>Tổng giá trị biệt thự chưa gồm VAT</t>
  </si>
  <si>
    <t>Lần 3 - HĐMB</t>
  </si>
  <si>
    <t>Lần 4 - HĐMB</t>
  </si>
  <si>
    <t>Lần 5 - HĐMB</t>
  </si>
  <si>
    <t>Hạn dừng HTLS</t>
  </si>
  <si>
    <t>Ngày vào HDMB</t>
  </si>
  <si>
    <t>VAT</t>
  </si>
  <si>
    <t>TCB</t>
  </si>
  <si>
    <t>Nội dung</t>
  </si>
  <si>
    <t>LS</t>
  </si>
  <si>
    <t>Giá trị khoản vay</t>
  </si>
  <si>
    <t>Thủ tục điền ngày giải ngân thực tế</t>
  </si>
  <si>
    <t>Tỷ lệ vay được hỗ trợ</t>
  </si>
  <si>
    <t>Ngày giải ngân</t>
  </si>
  <si>
    <t>Ngày dừng hỗ trợ</t>
  </si>
  <si>
    <t>Tháng hỗ trợ</t>
  </si>
  <si>
    <t xml:space="preserve">LS chi hộ
</t>
  </si>
  <si>
    <t>% TNTH</t>
  </si>
  <si>
    <t>Lãi</t>
  </si>
  <si>
    <t>Phí TNTH</t>
  </si>
  <si>
    <t>Tỷ lệ TNTH</t>
  </si>
  <si>
    <t>Thời hạn vay từ 1-6 tháng</t>
  </si>
  <si>
    <t>Tổng</t>
  </si>
  <si>
    <t>Thời hạn vay từ 13-18 tháng</t>
  </si>
  <si>
    <t>Tiến độ thanh toán đối với KH tham gia chương trình HTLS</t>
  </si>
  <si>
    <t>Vốn tự có</t>
  </si>
  <si>
    <t>Ngân hàng giải ngân</t>
  </si>
  <si>
    <t>Số tiền này vào TT CK TTS</t>
  </si>
  <si>
    <t>Số tiền lãi (sau khấu trừ PIT) trừ vào lần thanh toán tiếp theo</t>
  </si>
  <si>
    <t>Lãi cọc</t>
  </si>
  <si>
    <t>Số tiền cần phải thanh toán theo tiến độ</t>
  </si>
  <si>
    <t>Chiết khấu thanh toán sớm VTC giảm trừ vào giá thanh toán</t>
  </si>
  <si>
    <t>Lãi cọc tạm tính</t>
  </si>
  <si>
    <t>Thuế TNCN KH chịu</t>
  </si>
  <si>
    <t>Lãi cọc KH thực nhận</t>
  </si>
  <si>
    <t>Số tiền vào TTĐC</t>
  </si>
  <si>
    <t xml:space="preserve"> CK TTS giảm trừ vào tiến độ HĐMB </t>
  </si>
  <si>
    <t xml:space="preserve"> Lãi vay từ HĐV dự kiến KH được hưởng</t>
  </si>
  <si>
    <t xml:space="preserve"> Số tiền KH phải thanh toán sau khi giảm trừ CK TTS</t>
  </si>
  <si>
    <t xml:space="preserve"> Số tiền vào HĐV</t>
  </si>
  <si>
    <t>Giai đoạn HĐMB</t>
  </si>
  <si>
    <t>Thời hạn vay từ 7-12 tháng</t>
  </si>
  <si>
    <t>Thời hạn vay từ 19-24 tháng</t>
  </si>
  <si>
    <t>Diện tích Sàn xây dựng Nhà ở (m2)</t>
  </si>
  <si>
    <t>Tổng giá trị biệt thự đã gồm VAT</t>
  </si>
  <si>
    <t>Lãi suất</t>
  </si>
  <si>
    <t>Lãi TTĐC đảm bảo thực hiện HĐMB</t>
  </si>
  <si>
    <t xml:space="preserve">Quý KH vui lòng thanh toán theo số tài khoản sau: </t>
  </si>
  <si>
    <t>Option thanh toán</t>
  </si>
  <si>
    <t>Chiết khấu thanh toán sớm giai đoạn HĐMB bằng vốn tự có</t>
  </si>
  <si>
    <t>Giá trị nhà ở (chưa VAT)</t>
  </si>
  <si>
    <t>Giá trị nhà ở</t>
  </si>
  <si>
    <t>TTĐC - lần 1</t>
  </si>
  <si>
    <t>Cá nhân</t>
  </si>
  <si>
    <t>Vay Hỗ trợ lãi suất</t>
  </si>
  <si>
    <t xml:space="preserve"> 25% giá trị gồm VAT+ VAT 5%</t>
  </si>
  <si>
    <t xml:space="preserve">Lần 5 - Theo thông báo bàn giao nhà ở của CĐT: 
</t>
  </si>
  <si>
    <t>MBB</t>
  </si>
  <si>
    <t>Thủ tục điền mã căn</t>
  </si>
  <si>
    <t>Thủ tục điền</t>
  </si>
  <si>
    <t>VAT của 5% giá trị nhà ở</t>
  </si>
  <si>
    <t>Ngày dự kiến bàn giao và cấp GCN quyền sở hữu</t>
  </si>
  <si>
    <t>Ngày dự kiến bàn giao:</t>
  </si>
  <si>
    <t>Ngày dự kiến cấp GCN quyền sở hữu:</t>
  </si>
  <si>
    <t>Thủ tục điền ngày kí HĐMB</t>
  </si>
  <si>
    <t>Nhóm KH</t>
  </si>
  <si>
    <t>Khách hàng lựa chọn phương án</t>
  </si>
  <si>
    <t>CK không nhận bảo lãnh ngân hàng</t>
  </si>
  <si>
    <t>CK cho KH lựa chọn TTS 100% bằng VTC trong vòng 15 ngày</t>
  </si>
  <si>
    <t>CK cho KH lựa chọn TT theo tiến độ thông thường bằng VTC</t>
  </si>
  <si>
    <t>Chiết khấu khác (%, nếu có)</t>
  </si>
  <si>
    <t>Thủ tục điền % giảm trừ theo PD</t>
  </si>
  <si>
    <t>Lần 4 - HĐMB- 10% giá trị nhà ở gồm VAT</t>
  </si>
  <si>
    <t>Lần 6 - Theo thông báo của CĐT khi nhà ở được cấp GCN quyền sở hữu- khấu trừ từ TTĐC</t>
  </si>
  <si>
    <t>Giá trị nhà ở (gồm VAT)</t>
  </si>
  <si>
    <t>Từ</t>
  </si>
  <si>
    <t>Đến</t>
  </si>
  <si>
    <t>Lần 3- Trong vòng 15 ngày kể từ ngày ký HĐMB</t>
  </si>
  <si>
    <t>PHÂN KHU:</t>
  </si>
  <si>
    <t>Thanh toán theo tiến độ chuẩn bằng VTC</t>
  </si>
  <si>
    <t>Tỷ lệ CK TTS 100%</t>
  </si>
  <si>
    <t>Phân khu</t>
  </si>
  <si>
    <t>TTS từng đợt tròn tiến độ</t>
  </si>
  <si>
    <t>QSD đất/m2 đất</t>
  </si>
  <si>
    <t>Thủ tục điền diện tích tính giá (S sàn xây dựng)</t>
  </si>
  <si>
    <t>Số tiền KH thực nộp</t>
  </si>
  <si>
    <t>Số tiền lãi thực nhận</t>
  </si>
  <si>
    <t>Số tiền KH nộp gồm TTS</t>
  </si>
  <si>
    <t>Số tiền còn phải thanh toán</t>
  </si>
  <si>
    <t>Số tiền phải thanh toán theo tiến độ</t>
  </si>
  <si>
    <t>BẢNG TÍNH LÃI CHẬM</t>
  </si>
  <si>
    <t>Hạn TT</t>
  </si>
  <si>
    <t>Ngày tính lãi</t>
  </si>
  <si>
    <t>Ngày thực TT</t>
  </si>
  <si>
    <t>Số ngày chậm</t>
  </si>
  <si>
    <t>Số tiền</t>
  </si>
  <si>
    <t>CÔNG TY TNHH ĐẦU TƯ VÀ PHÁT TRIỂN BẤT ĐỘNG SẢN VẠN PHÚC ĐIỀN</t>
  </si>
  <si>
    <t>LK01</t>
  </si>
  <si>
    <t>LK02</t>
  </si>
  <si>
    <t>Tên chủ tài khoản: CÔNG TY TNHH ĐẦU TƯ VÀ PHÁT TRIỂN BẤT ĐỘNG SẢN VẠN PHÚC ĐIỀN</t>
  </si>
  <si>
    <t>Số TK: …………………..</t>
  </si>
  <si>
    <t>Ngân Hàng: ……………………………………</t>
  </si>
  <si>
    <t>Nội dung: Thanh toán tiền theo HĐMB số  ……. Dự án ……………….., của ông/bà………</t>
  </si>
  <si>
    <t xml:space="preserve"> Số tiền KH phải thanh toán sau khi giảm trừ CK TTS bao gồm PBT</t>
  </si>
  <si>
    <t>DỰ ÁN GOLDEN POINT</t>
  </si>
  <si>
    <t>Thủ tục điền ngày kí TTKQ</t>
  </si>
  <si>
    <t>Lần 2 - Ngay khi ký HĐMB</t>
  </si>
  <si>
    <t>Lần 6 Theo thông báo nhận bàn giao nhà</t>
  </si>
  <si>
    <t>Lần 7 Theo thông báo của CĐT khi nhà ở được cấp GCN quyền sở hữu- khấu trừ từ TTĐC</t>
  </si>
  <si>
    <t>Lần 2 - TTĐC đảm bảo HĐMB-5% giá trị nhà ở chưa VAT</t>
  </si>
  <si>
    <t>Lần 2 - TTĐC đảm bảo HĐMB-5% giá trị nhà ở chưa gồm VAT</t>
  </si>
  <si>
    <t>Tiến độ thanh toán sớm 100% bằng vốn tự có trong vòng 15 ngày kể từ khi kí HĐMB</t>
  </si>
  <si>
    <t>Lần 1 - Khi ký TTKQ</t>
  </si>
  <si>
    <t>Lần 3 - Thanh toán sớm (15 ngày sau ngày ký HDMB)</t>
  </si>
  <si>
    <t>TT sớm 100% bằng vốn tự có trong 15 ngày kể từ khi kí HĐMB</t>
  </si>
  <si>
    <t>Lần 4 Theo thông báo của CĐT khi nhà ở được cấp GCN quyền sở hữu- khấu trừ từ TTĐC</t>
  </si>
  <si>
    <r>
      <t xml:space="preserve">(CSBH V01_ÁP DỤNG: </t>
    </r>
    <r>
      <rPr>
        <b/>
        <sz val="11"/>
        <color rgb="FFFF0000"/>
        <rFont val="Times New Roman"/>
        <family val="1"/>
      </rPr>
      <t>01/06/2024</t>
    </r>
    <r>
      <rPr>
        <b/>
        <sz val="11"/>
        <color theme="1"/>
        <rFont val="Times New Roman"/>
        <family val="1"/>
      </rPr>
      <t>)</t>
    </r>
  </si>
  <si>
    <t>Lần 2 - Khi ký TTKQ</t>
  </si>
  <si>
    <r>
      <t xml:space="preserve">(CSBH V02_ÁP DỤNG: </t>
    </r>
    <r>
      <rPr>
        <b/>
        <sz val="11"/>
        <color rgb="FFFF0000"/>
        <rFont val="Times New Roman"/>
        <family val="1"/>
      </rPr>
      <t>25/07/2024</t>
    </r>
    <r>
      <rPr>
        <b/>
        <sz val="11"/>
        <color theme="1"/>
        <rFont val="Times New Roman"/>
        <family val="1"/>
      </rPr>
      <t>)</t>
    </r>
  </si>
  <si>
    <t>Chiết khấu quà tặng tiền mặt</t>
  </si>
  <si>
    <t>(F16-(F19/F15))</t>
  </si>
  <si>
    <t>Lần 1 - Khi ký TTĐC</t>
  </si>
  <si>
    <t>(CSBH V02_ÁP DỤNG: 04/08/2024)</t>
  </si>
  <si>
    <t>Chiết khấu quà tặng gói nội thất</t>
  </si>
  <si>
    <t>PHIẾU TÍNH GIÁ TẠM TÍNH</t>
  </si>
  <si>
    <t xml:space="preserve">Lãi chậm </t>
  </si>
  <si>
    <t>chậm thanh toán</t>
  </si>
  <si>
    <t>chậm ký</t>
  </si>
  <si>
    <t>chậm ký quỹ</t>
  </si>
  <si>
    <t>Lãi HĐV</t>
  </si>
  <si>
    <t xml:space="preserve">                                                                                                                                                                                                                                                                                                                                                                                                                                                                                                                                                                                                                                                                                                                                                                                                                                                                                                                                                                                                                                                                                                                                                                                                                                                                                                                                                                                                                                                                                                                                                                                                                                         n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t>
  </si>
  <si>
    <t>TĐ2-19</t>
  </si>
  <si>
    <t>(CSBH V04_ÁP DỤNG: 04/09/2024)</t>
  </si>
  <si>
    <t>Tổng giá trị Nhà ở chưa gồm VAT</t>
  </si>
  <si>
    <t>Tổng giá trị Nhà Ở đã gồm VAT</t>
  </si>
  <si>
    <t>Tính trên giá net (không gồm VAT)</t>
  </si>
  <si>
    <t>KHÔNG</t>
  </si>
  <si>
    <t>Tổng giá trị Nhà Ở vào HĐMB</t>
  </si>
  <si>
    <t>Tổng giá trị Nhà Ở chưa gồm VAT</t>
  </si>
  <si>
    <t>LK01-92</t>
  </si>
  <si>
    <t> 8.045.759.373</t>
  </si>
  <si>
    <t>TĐ3-19</t>
  </si>
  <si>
    <t>Người lập phiếu</t>
  </si>
  <si>
    <t>Khách hàng</t>
  </si>
  <si>
    <t>Phạm Thị Hảo</t>
  </si>
  <si>
    <t>8j</t>
  </si>
  <si>
    <t>HG1-13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</si>
</sst>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5">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 _₫_-;\-* #,##0\ _₫_-;_-* &quot;-&quot;\ _₫_-;_-@_-"/>
    <numFmt numFmtId="165" formatCode="_-* #,##0.00\ _₫_-;\-* #,##0.00\ _₫_-;_-* &quot;-&quot;??\ _₫_-;_-@_-"/>
    <numFmt numFmtId="166" formatCode="0.0"/>
    <numFmt numFmtId="167" formatCode="_(* #,##0_);_(* \(#,##0\);_(* &quot;-&quot;?_);_(@_)"/>
    <numFmt numFmtId="168" formatCode="_-* #,##0_-;\-* #,##0_-;_-* &quot;-&quot;??_-;_-@_-"/>
    <numFmt numFmtId="169" formatCode="_(* #,##0_);_(* \(#,##0\);_(* &quot;-&quot;??_);_(@_)"/>
    <numFmt numFmtId="170" formatCode="_(* #,##0.0_);_(* \(#,##0.0\);_(* &quot;-&quot;??_);_(@_)"/>
    <numFmt numFmtId="171" formatCode="0_ ;\-0\ "/>
    <numFmt numFmtId="172" formatCode="_-* #,##0.0_-;\-* #,##0.0_-;_-* &quot;-&quot;??_-;_-@_-"/>
    <numFmt numFmtId="173" formatCode="[$-1010000]d/m/yyyy;@"/>
    <numFmt numFmtId="174" formatCode="&quot;£&quot;#,##0_);&quot;£&quot;* \(#,##0\)"/>
    <numFmt numFmtId="175" formatCode="&quot;£&quot;#,##0_);\(&quot;£&quot;#,##0\)"/>
    <numFmt numFmtId="176" formatCode="_-* #,##0.00\ _D_M_-;\-* #,##0.00\ _D_M_-;_-* &quot;-&quot;??\ _D_M_-;_-@_-"/>
    <numFmt numFmtId="177" formatCode="&quot;£&quot;* #,##0.0_);[Red]&quot;£&quot;* \(#,##0.0\)"/>
    <numFmt numFmtId="178" formatCode="#,##0.000000000_);\(#,##0.000000000\)"/>
    <numFmt numFmtId="179" formatCode="&quot;£&quot;* #,##0.000\ ;&quot;£&quot;* \(#,##0.000\)"/>
    <numFmt numFmtId="180" formatCode="_(* #,##0.0_);_(* \(#,##0.0\);_(* &quot;0.0&quot;_);_(@_)"/>
    <numFmt numFmtId="181" formatCode="#,##0.00000000000_);\(#,##0.00000000000\)"/>
    <numFmt numFmtId="182" formatCode="0.0\ %;\(0.0\)%"/>
    <numFmt numFmtId="183" formatCode="_(&quot;£&quot;* #,##0.0_);_(&quot;£&quot;* \(#,##0.0\);_(&quot;£&quot;* &quot;0.0&quot;_);_(@_)"/>
    <numFmt numFmtId="184" formatCode="00.000"/>
    <numFmt numFmtId="185" formatCode="&quot;?&quot;#,##0;&quot;?&quot;\-#,##0"/>
    <numFmt numFmtId="186" formatCode="&quot;£&quot;#,##0.0000000000_);[Red]\(&quot;£&quot;#,##0.0000000000\)"/>
    <numFmt numFmtId="187" formatCode="_(&quot;£&quot;* #,##0.000_);_(&quot;£&quot;* \(#,##0.000\);_(&quot;£&quot;* &quot;-&quot;??_);_(@_)"/>
    <numFmt numFmtId="188" formatCode="_-* #,##0\ _F_-;\-* #,##0\ _F_-;_-* &quot;-&quot;\ _F_-;_-@_-"/>
    <numFmt numFmtId="189" formatCode="_ &quot;\&quot;* #,##0_ ;_ &quot;\&quot;* \-#,##0_ ;_ &quot;\&quot;* &quot;-&quot;_ ;_ @_ "/>
    <numFmt numFmtId="190" formatCode="#,##0.000_);[Red]\(#,##0.000\)"/>
    <numFmt numFmtId="191" formatCode="0.00%;\(0.00%\);&quot;-&quot;"/>
    <numFmt numFmtId="192" formatCode="&quot;¥&quot;#,##0_);\(&quot;¥&quot;#,##0\)"/>
    <numFmt numFmtId="193" formatCode="0.0_)"/>
    <numFmt numFmtId="194" formatCode="_(&quot;¥&quot;* #,##0_);_(&quot;¥&quot;* \(#,##0\);_(&quot;¥&quot;* &quot;-&quot;_);_(@_)"/>
    <numFmt numFmtId="195" formatCode="#,##0.000_);\(#,##0.000\)"/>
    <numFmt numFmtId="196" formatCode="#,##0.0_);[Red]\(#,##0.0\)"/>
    <numFmt numFmtId="197" formatCode="_(* #,##0.000_);_(* \(#,##0.000\);_(* &quot;-&quot;_);_(@_)"/>
    <numFmt numFmtId="198" formatCode="#,##0_);[Red]\ \(#,##0\)"/>
    <numFmt numFmtId="199" formatCode="#,##0\ "/>
    <numFmt numFmtId="200" formatCode="_(* #,##0.0_);_(* \(#,##0.0\);_(* #,##0_);_(@_)"/>
    <numFmt numFmtId="201" formatCode="_ &quot;\&quot;* #,##0.00_ ;_ &quot;\&quot;* \-#,##0.00_ ;_ &quot;\&quot;* &quot;-&quot;??_ ;_ @_ "/>
    <numFmt numFmtId="202" formatCode="_ * #,##0_ ;_ * \-#,##0_ ;_ * &quot;-&quot;_ ;_ @_ "/>
    <numFmt numFmtId="203" formatCode="_ * #,##0.00_ ;_ * \-#,##0.00_ ;_ * &quot;-&quot;??_ ;_ @_ "/>
    <numFmt numFmtId="204" formatCode="#,##0.0_);\(#,##0.0\)"/>
    <numFmt numFmtId="205" formatCode="&quot;Bs.&quot;* #,##0.0_);&quot;Bs.&quot;* \(#,##0.0\)"/>
    <numFmt numFmtId="206" formatCode="0.000"/>
    <numFmt numFmtId="207" formatCode="###0.00_);[Red]\(###0.00\)"/>
    <numFmt numFmtId="208" formatCode="&quot;£&quot;* #,##0_);&quot;£&quot;* \(#,##0\)"/>
    <numFmt numFmtId="209" formatCode="&quot;C&quot;#,##0.00_);\(&quot;C&quot;#,##0.00\)"/>
    <numFmt numFmtId="210" formatCode="\$#,##0.00;[Red]\-\$#,##0.00"/>
    <numFmt numFmtId="211" formatCode="0.0000%"/>
    <numFmt numFmtId="212" formatCode="\$#,##0\ ;\(\$#,##0\)"/>
    <numFmt numFmtId="213" formatCode="&quot;C&quot;#,##0_);\(&quot;C&quot;#,##0\)"/>
    <numFmt numFmtId="214" formatCode="#,##0.0_);\(#,##0.0\);&quot;-&quot;__"/>
    <numFmt numFmtId="215" formatCode="&quot;£&quot;#,##0.0_);\(&quot;£&quot;#,##0.0\)"/>
    <numFmt numFmtId="216" formatCode="&quot;C&quot;#,##0_);[Red]\(&quot;C&quot;#,##0\)"/>
    <numFmt numFmtId="217" formatCode="_(&quot;£&quot;* #,##0.0_);_(&quot;£&quot;* \(#,##0.0\);_(&quot;£&quot;* &quot;-&quot;??_);_(@_)"/>
    <numFmt numFmtId="218" formatCode="0.000_)"/>
    <numFmt numFmtId="219" formatCode="#,##0.00000;[Red]\-#,##0.00000"/>
    <numFmt numFmtId="220" formatCode="&quot;¥&quot;#,###.00"/>
    <numFmt numFmtId="221" formatCode="#,##0\ &quot;£&quot;_);[Red]\(#,##0\ &quot;£&quot;\)"/>
    <numFmt numFmtId="222" formatCode="&quot;£&quot;###,0&quot;.&quot;00_);[Red]\(&quot;£&quot;###,0&quot;.&quot;00\)"/>
    <numFmt numFmtId="223" formatCode="&quot;VND&quot;#,##0_);[Red]\(&quot;VND&quot;#,##0\)"/>
    <numFmt numFmtId="224" formatCode="_(* #,##0.0_);_(* \(#,##0.0\);_(* &quot;-&quot;_);_(@_)"/>
    <numFmt numFmtId="225" formatCode="#,##0.0_)&quot;Pts.&quot;;\(#,##0.0\)&quot;Pts.&quot;"/>
    <numFmt numFmtId="226" formatCode="#,##0.0_)_P_t_s_.;\(#,##0.0\)_P_t_s_."/>
    <numFmt numFmtId="227" formatCode="###0;[Red]\-###0"/>
    <numFmt numFmtId="228" formatCode="_(* #,##0_);_(* \(#,##0\);_(* &quot;0&quot;_);_(@_)"/>
    <numFmt numFmtId="229" formatCode="#,##0.0_)_%;\(#,##0.0\)_%"/>
    <numFmt numFmtId="230" formatCode="#,##0.0_)&quot;%&quot;;\(#,##0.0\)&quot;%&quot;"/>
    <numFmt numFmtId="231" formatCode="0.0%;\(0.0%\)"/>
    <numFmt numFmtId="232" formatCode="#,##0.00\ &quot;F&quot;;[Red]\-#,##0.00\ &quot;F&quot;"/>
    <numFmt numFmtId="233" formatCode="#,##0.000000;[Red]\-#,##0.000000"/>
    <numFmt numFmtId="234" formatCode="_-* #,##0\ &quot;F&quot;_-;\-* #,##0\ &quot;F&quot;_-;_-* &quot;-&quot;\ &quot;F&quot;_-;_-@_-"/>
    <numFmt numFmtId="235" formatCode=";;*__)"/>
    <numFmt numFmtId="236" formatCode="#,##0\ &quot;F&quot;;[Red]\-#,##0\ &quot;F&quot;"/>
    <numFmt numFmtId="237" formatCode="#,##0.00\ &quot;F&quot;;\-#,##0.00\ &quot;F&quot;"/>
    <numFmt numFmtId="238" formatCode="_(&quot;¥&quot;* #,##0.0_);_(&quot;¥&quot;* \(#,##0.0\);_(&quot;¥&quot;* &quot;-&quot;??_);_(@_)"/>
    <numFmt numFmtId="239" formatCode="&quot;\&quot;#,##0;[Red]&quot;\&quot;&quot;\&quot;\-#,##0"/>
    <numFmt numFmtId="240" formatCode="&quot;\&quot;#,##0.00;[Red]&quot;\&quot;&quot;\&quot;&quot;\&quot;&quot;\&quot;&quot;\&quot;&quot;\&quot;\-#,##0.00"/>
    <numFmt numFmtId="241" formatCode="&quot;\&quot;#,##0.00;[Red]&quot;\&quot;\-#,##0.00"/>
    <numFmt numFmtId="242" formatCode="&quot;\&quot;#,##0;[Red]&quot;\&quot;\-#,##0"/>
    <numFmt numFmtId="243" formatCode="&quot;£&quot;#,##0.00;[Red]&quot;£&quot;\-#,##0.00"/>
    <numFmt numFmtId="244" formatCode="[$-1010000]d/m/yy;@"/>
    <numFmt numFmtId="245" formatCode="0.0%"/>
    <numFmt numFmtId="246" formatCode="&quot;Tháng&quot;\ #"/>
    <numFmt numFmtId="247" formatCode="0.00000%"/>
    <numFmt numFmtId="248" formatCode="0.000%"/>
    <numFmt numFmtId="249" formatCode="_-* #,##0\ _₫_-;\-* #,##0\ _₫_-;_-* &quot;-&quot;??\ _₫_-;_-@_-"/>
    <numFmt numFmtId="250" formatCode="_(* #,##0.00_);_(* \(#,##0.00\);_(* &quot;-&quot;??_);_(@_)"/>
    <numFmt numFmtId="251" formatCode="_(* #,##0_);_(* \(#,##0\);_(* &quot;-&quot;_);_(@_)"/>
  </numFmts>
  <fonts count="150">
    <font>
      <sz val="11"/>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Times New Roman"/>
      <family val="2"/>
    </font>
    <font>
      <sz val="11"/>
      <color theme="1"/>
      <name val="Arial"/>
      <family val="2"/>
    </font>
    <font>
      <sz val="10"/>
      <color theme="1"/>
      <name val="Times New Roman"/>
      <family val="2"/>
    </font>
    <font>
      <sz val="10"/>
      <name val="Arial"/>
      <family val="2"/>
    </font>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font>
    <font>
      <sz val="10"/>
      <color theme="1"/>
      <name val="VNI-Times"/>
      <family val="2"/>
    </font>
    <font>
      <sz val="11"/>
      <color theme="1"/>
      <name val="Calibri"/>
      <family val="2"/>
      <charset val="163"/>
      <scheme val="minor"/>
    </font>
    <font>
      <sz val="12"/>
      <name val="Times New Roman"/>
      <family val="1"/>
    </font>
    <font>
      <sz val="10"/>
      <name val="Microsoft Sans Serif"/>
      <family val="2"/>
    </font>
    <font>
      <sz val="10"/>
      <color theme="1"/>
      <name val="Arial"/>
      <family val="2"/>
    </font>
    <font>
      <b/>
      <sz val="10"/>
      <color theme="1"/>
      <name val="Arial"/>
      <family val="2"/>
    </font>
    <font>
      <b/>
      <sz val="10"/>
      <color rgb="FFFF0000"/>
      <name val="Arial"/>
      <family val="2"/>
    </font>
    <font>
      <i/>
      <sz val="10"/>
      <color theme="1"/>
      <name val="Arial"/>
      <family val="2"/>
    </font>
    <font>
      <sz val="10"/>
      <color rgb="FFFF0000"/>
      <name val="Arial"/>
      <family val="2"/>
    </font>
    <font>
      <b/>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name val="新細明體"/>
      <charset val="136"/>
    </font>
    <font>
      <sz val="10"/>
      <name val="Courier"/>
      <family val="3"/>
    </font>
    <font>
      <sz val="10"/>
      <name val="Times New Roman"/>
      <family val="1"/>
    </font>
    <font>
      <b/>
      <sz val="8.5"/>
      <name val="LinePrinter"/>
      <family val="2"/>
    </font>
    <font>
      <sz val="8"/>
      <name val="Arial"/>
      <family val="2"/>
    </font>
    <font>
      <sz val="9"/>
      <name val="Times New Roman"/>
      <family val="1"/>
    </font>
    <font>
      <sz val="11"/>
      <name val="??"/>
      <family val="3"/>
    </font>
    <font>
      <sz val="10"/>
      <name val="?? ??"/>
      <family val="1"/>
      <charset val="136"/>
    </font>
    <font>
      <sz val="14"/>
      <name val="??"/>
      <family val="3"/>
    </font>
    <font>
      <sz val="12"/>
      <name val="????"/>
      <family val="1"/>
      <charset val="136"/>
    </font>
    <font>
      <sz val="12"/>
      <name val="Courier"/>
      <family val="3"/>
    </font>
    <font>
      <sz val="8"/>
      <name val="MS Sans Serif"/>
      <family val="2"/>
    </font>
    <font>
      <sz val="11"/>
      <name val="?? ??"/>
      <family val="1"/>
      <charset val="136"/>
    </font>
    <font>
      <sz val="10"/>
      <name val="MS Sans Serif"/>
      <family val="2"/>
    </font>
    <font>
      <sz val="9"/>
      <name val="MS Sans Serif"/>
      <family val="2"/>
    </font>
    <font>
      <sz val="12"/>
      <name val="|??¢¥¢¬¨Ï"/>
      <family val="1"/>
      <charset val="129"/>
    </font>
    <font>
      <sz val="11"/>
      <name val=" "/>
      <family val="1"/>
      <charset val="136"/>
    </font>
    <font>
      <sz val="12"/>
      <name val=".VnTime"/>
      <family val="2"/>
    </font>
    <font>
      <sz val="10"/>
      <name val=".VnTime"/>
      <family val="2"/>
    </font>
    <font>
      <sz val="12"/>
      <name val="???"/>
    </font>
    <font>
      <i/>
      <sz val="12"/>
      <color indexed="8"/>
      <name val=".VnBook-AntiquaH"/>
      <family val="2"/>
    </font>
    <font>
      <b/>
      <sz val="12"/>
      <color indexed="8"/>
      <name val=".VnBook-Antiqua"/>
      <family val="2"/>
    </font>
    <font>
      <sz val="12"/>
      <name val="·s²Ó©úÅé"/>
      <charset val="136"/>
    </font>
    <font>
      <i/>
      <sz val="12"/>
      <color indexed="8"/>
      <name val=".VnBook-Antiqua"/>
      <family val="2"/>
    </font>
    <font>
      <sz val="10"/>
      <color theme="0"/>
      <name val="VNI-Times"/>
      <family val="2"/>
    </font>
    <font>
      <sz val="12"/>
      <name val="Helv"/>
    </font>
    <font>
      <b/>
      <sz val="12"/>
      <name val="MS Sans Serif"/>
      <family val="2"/>
    </font>
    <font>
      <sz val="12"/>
      <name val="±¼¸²Ã¼"/>
      <family val="3"/>
      <charset val="129"/>
    </font>
    <font>
      <sz val="12"/>
      <name val="¹UAAA¼"/>
      <family val="3"/>
      <charset val="129"/>
    </font>
    <font>
      <sz val="11"/>
      <name val="±¼¸²Ã¼"/>
      <family val="3"/>
      <charset val="129"/>
    </font>
    <font>
      <sz val="8"/>
      <name val="Times New Roman"/>
      <family val="1"/>
    </font>
    <font>
      <sz val="11"/>
      <name val="Arial"/>
      <family val="2"/>
    </font>
    <font>
      <sz val="10"/>
      <color rgb="FF9C0006"/>
      <name val="VNI-Times"/>
      <family val="2"/>
    </font>
    <font>
      <sz val="7"/>
      <color indexed="12"/>
      <name val="MS Sans Serif"/>
      <family val="2"/>
    </font>
    <font>
      <sz val="12"/>
      <name val="µ¸¿òÃ¼"/>
      <family val="3"/>
      <charset val="129"/>
    </font>
    <font>
      <sz val="10"/>
      <name val="±¼¸²A¼"/>
      <family val="3"/>
      <charset val="129"/>
    </font>
    <font>
      <b/>
      <sz val="10"/>
      <color rgb="FFFA7D00"/>
      <name val="VNI-Times"/>
      <family val="2"/>
    </font>
    <font>
      <b/>
      <sz val="10"/>
      <name val="Helv"/>
    </font>
    <font>
      <b/>
      <sz val="10"/>
      <color theme="0"/>
      <name val="VNI-Times"/>
      <family val="2"/>
    </font>
    <font>
      <sz val="10"/>
      <name val=".VnArial"/>
      <family val="2"/>
    </font>
    <font>
      <sz val="8"/>
      <color indexed="12"/>
      <name val="MS Sans Serif"/>
      <family val="2"/>
    </font>
    <font>
      <sz val="10"/>
      <color indexed="8"/>
      <name val="Arial"/>
      <family val="2"/>
    </font>
    <font>
      <sz val="10"/>
      <name val="Arial CE"/>
      <charset val="238"/>
    </font>
    <font>
      <i/>
      <sz val="10"/>
      <color rgb="FF7F7F7F"/>
      <name val="VNI-Times"/>
      <family val="2"/>
    </font>
    <font>
      <sz val="11"/>
      <name val="‚l‚r –¾’©"/>
      <family val="3"/>
      <charset val="136"/>
    </font>
    <font>
      <sz val="10"/>
      <color rgb="FF006100"/>
      <name val="VNI-Times"/>
      <family val="2"/>
    </font>
    <font>
      <b/>
      <sz val="12"/>
      <name val="Helv"/>
    </font>
    <font>
      <b/>
      <sz val="12"/>
      <name val="Arial"/>
      <family val="2"/>
    </font>
    <font>
      <b/>
      <sz val="15"/>
      <color theme="3"/>
      <name val="VNI-Times"/>
      <family val="2"/>
    </font>
    <font>
      <b/>
      <sz val="13"/>
      <color theme="3"/>
      <name val="VNI-Times"/>
      <family val="2"/>
    </font>
    <font>
      <b/>
      <sz val="11"/>
      <color theme="3"/>
      <name val="VNI-Times"/>
      <family val="2"/>
    </font>
    <font>
      <b/>
      <sz val="18"/>
      <name val="Arial"/>
      <family val="2"/>
    </font>
    <font>
      <b/>
      <sz val="10"/>
      <name val=".VnTime"/>
      <family val="2"/>
    </font>
    <font>
      <b/>
      <sz val="14"/>
      <name val=".VnTimeH"/>
      <family val="2"/>
    </font>
    <font>
      <sz val="10"/>
      <color rgb="FF3F3F76"/>
      <name val="VNI-Times"/>
      <family val="2"/>
    </font>
    <font>
      <sz val="10"/>
      <color rgb="FFFA7D00"/>
      <name val="VNI-Times"/>
      <family val="2"/>
    </font>
    <font>
      <b/>
      <sz val="11"/>
      <name val="Helv"/>
    </font>
    <font>
      <sz val="12"/>
      <name val="Arial"/>
      <family val="2"/>
    </font>
    <font>
      <sz val="10"/>
      <color rgb="FF9C6500"/>
      <name val="VNI-Times"/>
      <family val="2"/>
    </font>
    <font>
      <sz val="7"/>
      <name val="Small Fonts"/>
      <family val="2"/>
    </font>
    <font>
      <sz val="10"/>
      <name val="VNtimes new roman"/>
      <family val="2"/>
    </font>
    <font>
      <sz val="11"/>
      <name val="‚l‚r –¾’©"/>
      <charset val="128"/>
    </font>
    <font>
      <b/>
      <sz val="10"/>
      <color rgb="FF3F3F3F"/>
      <name val="VNI-Times"/>
      <family val="2"/>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3"/>
      <name val=".VnTime"/>
      <family val="2"/>
    </font>
    <font>
      <b/>
      <sz val="10"/>
      <color theme="1"/>
      <name val="VNI-Times"/>
      <family val="2"/>
    </font>
    <font>
      <b/>
      <sz val="8"/>
      <name val="VN Helvetica"/>
    </font>
    <font>
      <b/>
      <sz val="12"/>
      <name val=".VnTime"/>
      <family val="2"/>
    </font>
    <font>
      <b/>
      <sz val="10"/>
      <name val="VN AvantGBook"/>
    </font>
    <font>
      <b/>
      <sz val="16"/>
      <name val=".VnTime"/>
      <family val="2"/>
    </font>
    <font>
      <sz val="9"/>
      <name val=".VnTime"/>
      <family val="2"/>
    </font>
    <font>
      <sz val="10"/>
      <color rgb="FFFF0000"/>
      <name val="VNI-Times"/>
      <family val="2"/>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b/>
      <sz val="10"/>
      <color theme="1"/>
      <name val="Arial"/>
      <family val="2"/>
      <charset val="163"/>
    </font>
    <font>
      <i/>
      <sz val="10"/>
      <color theme="1"/>
      <name val="Arial"/>
      <family val="2"/>
      <charset val="163"/>
    </font>
    <font>
      <sz val="11"/>
      <color theme="1"/>
      <name val="Times New Roman"/>
      <family val="1"/>
    </font>
    <font>
      <b/>
      <sz val="10"/>
      <color theme="0"/>
      <name val="Arial"/>
      <family val="2"/>
    </font>
    <font>
      <b/>
      <sz val="10"/>
      <color rgb="FFFF0000"/>
      <name val="Arial"/>
      <family val="2"/>
      <charset val="163"/>
    </font>
    <font>
      <b/>
      <sz val="11"/>
      <color rgb="FF000000"/>
      <name val="Times New Roman"/>
      <family val="1"/>
    </font>
    <font>
      <b/>
      <sz val="11"/>
      <color theme="1"/>
      <name val="Times New Roman"/>
      <family val="1"/>
    </font>
    <font>
      <b/>
      <sz val="11"/>
      <color rgb="FFFF0000"/>
      <name val="Times New Roman"/>
      <family val="1"/>
    </font>
    <font>
      <sz val="11"/>
      <color indexed="8"/>
      <name val="Times New Roman"/>
      <family val="1"/>
    </font>
    <font>
      <sz val="11"/>
      <color rgb="FFFF0000"/>
      <name val="Times New Roman"/>
      <family val="1"/>
    </font>
    <font>
      <sz val="11"/>
      <name val="Times New Roman"/>
      <family val="1"/>
    </font>
    <font>
      <b/>
      <sz val="11"/>
      <name val="Times New Roman"/>
      <family val="1"/>
    </font>
    <font>
      <sz val="11"/>
      <color theme="0"/>
      <name val="Times New Roman"/>
      <family val="1"/>
    </font>
    <font>
      <b/>
      <sz val="11"/>
      <color theme="0"/>
      <name val="Times New Roman"/>
      <family val="1"/>
    </font>
    <font>
      <i/>
      <sz val="11"/>
      <color theme="1"/>
      <name val="Times New Roman"/>
      <family val="1"/>
    </font>
    <font>
      <b/>
      <i/>
      <sz val="11"/>
      <color theme="1"/>
      <name val="Times New Roman"/>
      <family val="1"/>
    </font>
    <font>
      <i/>
      <sz val="11"/>
      <color rgb="FF0000FF"/>
      <name val="Times New Roman"/>
      <family val="1"/>
    </font>
    <font>
      <i/>
      <sz val="11"/>
      <color rgb="FFFF0000"/>
      <name val="Times New Roman"/>
      <family val="1"/>
    </font>
    <font>
      <i/>
      <sz val="11"/>
      <name val="Times New Roman"/>
      <family val="1"/>
    </font>
    <font>
      <i/>
      <sz val="11"/>
      <color rgb="FF00B050"/>
      <name val="Times New Roman"/>
      <family val="1"/>
    </font>
    <font>
      <b/>
      <sz val="11"/>
      <color rgb="FF0000FF"/>
      <name val="Times New Roman"/>
      <family val="1"/>
    </font>
    <font>
      <b/>
      <sz val="11"/>
      <color indexed="10"/>
      <name val="Times New Roman"/>
      <family val="1"/>
    </font>
    <font>
      <b/>
      <u/>
      <sz val="11"/>
      <color theme="1"/>
      <name val="Times New Roman"/>
      <family val="1"/>
    </font>
    <font>
      <i/>
      <sz val="11"/>
      <color theme="0"/>
      <name val="Times New Roman"/>
      <family val="1"/>
    </font>
    <font>
      <b/>
      <sz val="9"/>
      <color indexed="81"/>
      <name val="Tahoma"/>
      <family val="2"/>
    </font>
    <font>
      <sz val="9"/>
      <color indexed="81"/>
      <name val="Tahoma"/>
      <family val="2"/>
    </font>
    <font>
      <b/>
      <sz val="11"/>
      <color rgb="FFFF0000"/>
      <name val="Aptos"/>
      <family val="2"/>
    </font>
  </fonts>
  <fills count="6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40"/>
        <bgColor indexed="64"/>
      </patternFill>
    </fill>
    <fill>
      <patternFill patternType="mediumGray">
        <fgColor indexed="22"/>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5"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59999389629810485"/>
        <bgColor indexed="64"/>
      </patternFill>
    </fill>
  </fills>
  <borders count="4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auto="1"/>
      </top>
      <bottom/>
      <diagonal/>
    </border>
  </borders>
  <cellStyleXfs count="3604">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0" fontId="8" fillId="0" borderId="0"/>
    <xf numFmtId="0" fontId="9" fillId="0" borderId="0"/>
    <xf numFmtId="166" fontId="10" fillId="0" borderId="0" applyFont="0" applyFill="0" applyBorder="0" applyAlignment="0" applyProtection="0"/>
    <xf numFmtId="0" fontId="10" fillId="0" borderId="0"/>
    <xf numFmtId="169" fontId="10" fillId="0" borderId="0"/>
    <xf numFmtId="166" fontId="10"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3" fontId="13" fillId="0" borderId="0" applyFont="0" applyFill="0" applyBorder="0" applyAlignment="0" applyProtection="0"/>
    <xf numFmtId="169" fontId="10" fillId="0" borderId="0" applyFont="0" applyFill="0" applyBorder="0" applyAlignment="0" applyProtection="0"/>
    <xf numFmtId="166" fontId="10" fillId="0" borderId="0" applyFont="0" applyFill="0" applyBorder="0" applyAlignment="0" applyProtection="0"/>
    <xf numFmtId="43" fontId="9" fillId="0" borderId="0" applyFont="0" applyFill="0" applyBorder="0" applyAlignment="0" applyProtection="0"/>
    <xf numFmtId="168"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3" fontId="13" fillId="0" borderId="0" applyFont="0" applyFill="0" applyBorder="0" applyAlignment="0" applyProtection="0"/>
    <xf numFmtId="170" fontId="13" fillId="0" borderId="0" applyFont="0" applyFill="0" applyBorder="0" applyAlignment="0" applyProtection="0"/>
    <xf numFmtId="171" fontId="13" fillId="0" borderId="0" applyFont="0" applyFill="0" applyBorder="0" applyAlignment="0" applyProtection="0"/>
    <xf numFmtId="172"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5" fontId="13" fillId="0" borderId="0" applyFont="0" applyFill="0" applyBorder="0" applyAlignment="0" applyProtection="0"/>
    <xf numFmtId="170" fontId="15"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5" fillId="0" borderId="0"/>
    <xf numFmtId="168" fontId="10" fillId="0" borderId="0"/>
    <xf numFmtId="0" fontId="16" fillId="0" borderId="0"/>
    <xf numFmtId="0" fontId="10" fillId="0" borderId="0"/>
    <xf numFmtId="168" fontId="10" fillId="0" borderId="0"/>
    <xf numFmtId="168" fontId="10" fillId="0" borderId="0"/>
    <xf numFmtId="0" fontId="15" fillId="0" borderId="0"/>
    <xf numFmtId="168" fontId="15" fillId="0" borderId="0"/>
    <xf numFmtId="167" fontId="17" fillId="0" borderId="0">
      <alignment vertical="top"/>
    </xf>
    <xf numFmtId="168" fontId="17" fillId="0" borderId="0">
      <alignment vertical="top"/>
    </xf>
    <xf numFmtId="168" fontId="17" fillId="0" borderId="0">
      <alignment vertical="top"/>
    </xf>
    <xf numFmtId="167" fontId="14" fillId="0" borderId="0"/>
    <xf numFmtId="168" fontId="14" fillId="0" borderId="0"/>
    <xf numFmtId="168" fontId="14" fillId="0" borderId="0"/>
    <xf numFmtId="168" fontId="10" fillId="0" borderId="0"/>
    <xf numFmtId="0" fontId="9" fillId="0" borderId="0"/>
    <xf numFmtId="0" fontId="15" fillId="0" borderId="0"/>
    <xf numFmtId="0" fontId="15" fillId="0" borderId="0"/>
    <xf numFmtId="0" fontId="15" fillId="0" borderId="0"/>
    <xf numFmtId="9"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174" fontId="37" fillId="0" borderId="0" applyFill="0" applyBorder="0" applyAlignment="0" applyProtection="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40" fontId="38"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6" fontId="38"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0" fontId="40" fillId="0" borderId="0" applyFont="0" applyFill="0" applyBorder="0" applyAlignment="0" applyProtection="0"/>
    <xf numFmtId="177" fontId="41" fillId="0" borderId="0" applyFont="0" applyFill="0" applyBorder="0" applyAlignment="0" applyProtection="0"/>
    <xf numFmtId="178" fontId="38" fillId="0" borderId="0" applyFont="0" applyFill="0" applyBorder="0" applyAlignment="0" applyProtection="0"/>
    <xf numFmtId="179" fontId="38" fillId="0" borderId="0" applyFont="0" applyFill="0" applyBorder="0" applyAlignment="0" applyProtection="0"/>
    <xf numFmtId="180" fontId="9" fillId="0" borderId="0" applyFont="0" applyFill="0" applyBorder="0" applyAlignment="0" applyProtection="0"/>
    <xf numFmtId="181" fontId="38" fillId="0" borderId="0" applyFont="0" applyFill="0" applyBorder="0" applyAlignment="0" applyProtection="0"/>
    <xf numFmtId="182" fontId="40" fillId="0" borderId="0" applyFont="0" applyFill="0" applyBorder="0" applyAlignment="0" applyProtection="0"/>
    <xf numFmtId="183" fontId="38" fillId="0" borderId="0" applyFont="0" applyFill="0" applyBorder="0" applyAlignment="0" applyProtection="0"/>
    <xf numFmtId="0" fontId="42" fillId="0" borderId="0" applyFill="0" applyBorder="0" applyAlignment="0" applyProtection="0"/>
    <xf numFmtId="184" fontId="43" fillId="0" borderId="0" applyFont="0" applyFill="0" applyBorder="0" applyAlignment="0" applyProtection="0"/>
    <xf numFmtId="0" fontId="44" fillId="0" borderId="0" applyFont="0" applyFill="0" applyBorder="0" applyAlignment="0" applyProtection="0"/>
    <xf numFmtId="185" fontId="43" fillId="0" borderId="0" applyFont="0" applyFill="0" applyBorder="0" applyAlignment="0" applyProtection="0"/>
    <xf numFmtId="0" fontId="9" fillId="0" borderId="0" applyNumberFormat="0" applyFill="0" applyBorder="0" applyAlignment="0" applyProtection="0"/>
    <xf numFmtId="40" fontId="45" fillId="0" borderId="0" applyFont="0" applyFill="0" applyBorder="0" applyAlignment="0" applyProtection="0"/>
    <xf numFmtId="186" fontId="9" fillId="0" borderId="0" applyFont="0" applyFill="0" applyBorder="0" applyAlignment="0" applyProtection="0"/>
    <xf numFmtId="38" fontId="45"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6" fontId="47" fillId="0" borderId="0" applyFont="0" applyFill="0" applyBorder="0" applyAlignment="0" applyProtection="0"/>
    <xf numFmtId="0" fontId="16" fillId="0" borderId="0">
      <alignment vertical="center"/>
    </xf>
    <xf numFmtId="0" fontId="9" fillId="0" borderId="0" applyFont="0" applyFill="0" applyBorder="0" applyAlignment="0" applyProtection="0"/>
    <xf numFmtId="0" fontId="9" fillId="0" borderId="0" applyFont="0" applyFill="0" applyBorder="0" applyAlignment="0" applyProtection="0"/>
    <xf numFmtId="0" fontId="42" fillId="0" borderId="0" applyFill="0" applyBorder="0" applyAlignment="0" applyProtection="0"/>
    <xf numFmtId="187" fontId="39" fillId="0" borderId="0"/>
    <xf numFmtId="187" fontId="39" fillId="0" borderId="0"/>
    <xf numFmtId="187" fontId="39" fillId="0" borderId="0"/>
    <xf numFmtId="0" fontId="48" fillId="0" borderId="0" applyFill="0" applyBorder="0" applyAlignment="0" applyProtection="0"/>
    <xf numFmtId="0" fontId="48" fillId="0" borderId="0" applyFill="0" applyBorder="0" applyAlignment="0" applyProtection="0"/>
    <xf numFmtId="0" fontId="39" fillId="0" borderId="0" applyFill="0" applyBorder="0" applyAlignment="0" applyProtection="0"/>
    <xf numFmtId="0" fontId="49" fillId="0" borderId="0"/>
    <xf numFmtId="0" fontId="39" fillId="0" borderId="0" applyFill="0" applyBorder="0" applyAlignment="0" applyProtection="0"/>
    <xf numFmtId="0" fontId="49" fillId="0" borderId="0"/>
    <xf numFmtId="0" fontId="39" fillId="0" borderId="0" applyFill="0" applyBorder="0" applyAlignment="0" applyProtection="0"/>
    <xf numFmtId="0" fontId="49" fillId="0" borderId="0"/>
    <xf numFmtId="0" fontId="39" fillId="0" borderId="0" applyFill="0" applyBorder="0" applyAlignment="0" applyProtection="0"/>
    <xf numFmtId="0" fontId="49" fillId="0" borderId="0"/>
    <xf numFmtId="0" fontId="39" fillId="0" borderId="0" applyFill="0" applyBorder="0" applyAlignment="0" applyProtection="0"/>
    <xf numFmtId="0" fontId="4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40" fontId="50" fillId="0" borderId="0">
      <alignment horizontal="right"/>
    </xf>
    <xf numFmtId="0" fontId="51" fillId="0" borderId="0" applyFill="0" applyBorder="0" applyAlignment="0" applyProtection="0"/>
    <xf numFmtId="187" fontId="39" fillId="0" borderId="0"/>
    <xf numFmtId="187" fontId="39" fillId="0" borderId="0"/>
    <xf numFmtId="187"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187" fontId="39" fillId="0" borderId="0"/>
    <xf numFmtId="0" fontId="9" fillId="0" borderId="0"/>
    <xf numFmtId="0" fontId="9" fillId="0" borderId="0"/>
    <xf numFmtId="0" fontId="9" fillId="0" borderId="0"/>
    <xf numFmtId="0" fontId="42" fillId="0" borderId="0" applyFill="0" applyBorder="0" applyAlignment="0" applyProtection="0"/>
    <xf numFmtId="0" fontId="39" fillId="0" borderId="0" applyFill="0" applyBorder="0" applyAlignment="0" applyProtection="0"/>
    <xf numFmtId="0" fontId="49" fillId="0" borderId="0"/>
    <xf numFmtId="0" fontId="9" fillId="0" borderId="0"/>
    <xf numFmtId="0" fontId="9" fillId="0" borderId="0"/>
    <xf numFmtId="0" fontId="9" fillId="0" borderId="0"/>
    <xf numFmtId="0" fontId="52" fillId="0" borderId="0"/>
    <xf numFmtId="0" fontId="42" fillId="0" borderId="0"/>
    <xf numFmtId="0" fontId="9" fillId="0" borderId="0" applyNumberFormat="0" applyFill="0" applyBorder="0" applyAlignment="0" applyProtection="0"/>
    <xf numFmtId="40" fontId="53" fillId="0" borderId="0" applyFont="0" applyFill="0" applyBorder="0" applyAlignment="0" applyProtection="0"/>
    <xf numFmtId="38" fontId="53" fillId="0" borderId="0" applyFont="0" applyFill="0" applyBorder="0" applyAlignment="0" applyProtection="0"/>
    <xf numFmtId="188" fontId="54" fillId="0" borderId="0" applyFont="0" applyFill="0" applyBorder="0" applyAlignment="0" applyProtection="0"/>
    <xf numFmtId="0" fontId="55" fillId="0" borderId="0" applyNumberFormat="0" applyFill="0" applyBorder="0" applyAlignment="0" applyProtection="0"/>
    <xf numFmtId="189" fontId="56" fillId="0" borderId="0" applyFont="0" applyFill="0" applyBorder="0" applyAlignment="0" applyProtection="0"/>
    <xf numFmtId="190" fontId="38" fillId="0" borderId="0" applyFont="0" applyFill="0" applyBorder="0" applyAlignment="0" applyProtection="0"/>
    <xf numFmtId="191" fontId="38" fillId="0" borderId="0" applyFont="0" applyFill="0" applyBorder="0" applyAlignment="0" applyProtection="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5" fontId="39" fillId="0" borderId="0"/>
    <xf numFmtId="176" fontId="38" fillId="0" borderId="0"/>
    <xf numFmtId="0" fontId="50" fillId="0" borderId="0"/>
    <xf numFmtId="0" fontId="50" fillId="0" borderId="0"/>
    <xf numFmtId="38" fontId="50" fillId="0" borderId="0" applyFont="0" applyFill="0" applyBorder="0" applyAlignment="0" applyProtection="0"/>
    <xf numFmtId="40" fontId="50" fillId="0" borderId="0" applyFont="0" applyFill="0" applyBorder="0" applyAlignment="0" applyProtection="0"/>
    <xf numFmtId="192" fontId="39" fillId="0" borderId="0" applyFill="0" applyBorder="0" applyAlignment="0" applyProtection="0"/>
    <xf numFmtId="192" fontId="39" fillId="0" borderId="0" applyFill="0" applyBorder="0" applyAlignment="0" applyProtection="0"/>
    <xf numFmtId="192" fontId="39" fillId="0" borderId="0"/>
    <xf numFmtId="193" fontId="38" fillId="0" borderId="0"/>
    <xf numFmtId="192" fontId="39" fillId="0" borderId="0"/>
    <xf numFmtId="192" fontId="39" fillId="0" borderId="0" applyFill="0" applyBorder="0" applyAlignment="0" applyProtection="0"/>
    <xf numFmtId="193" fontId="38" fillId="0" borderId="0" applyFill="0" applyBorder="0" applyAlignment="0" applyProtection="0"/>
    <xf numFmtId="193" fontId="38" fillId="0" borderId="0" applyFill="0" applyBorder="0" applyAlignment="0" applyProtection="0"/>
    <xf numFmtId="194" fontId="39" fillId="0" borderId="0"/>
    <xf numFmtId="0" fontId="9" fillId="0" borderId="0"/>
    <xf numFmtId="0" fontId="9" fillId="0" borderId="0"/>
    <xf numFmtId="195" fontId="38" fillId="0" borderId="0" applyFont="0" applyFill="0" applyBorder="0" applyAlignment="0" applyProtection="0"/>
    <xf numFmtId="196" fontId="41" fillId="0" borderId="0" applyFont="0" applyFill="0" applyBorder="0" applyAlignment="0" applyProtection="0"/>
    <xf numFmtId="40" fontId="40" fillId="0" borderId="0" applyFont="0" applyFill="0" applyBorder="0" applyAlignment="0" applyProtection="0"/>
    <xf numFmtId="197" fontId="9"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198" fontId="40" fillId="0" borderId="0" applyFont="0" applyFill="0" applyBorder="0" applyAlignment="0" applyProtection="0"/>
    <xf numFmtId="198" fontId="40"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199" fontId="37" fillId="0" borderId="0" applyFont="0" applyFill="0" applyBorder="0" applyAlignment="0" applyProtection="0"/>
    <xf numFmtId="198" fontId="41"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195" fontId="38" fillId="0" borderId="0" applyFont="0" applyFill="0" applyBorder="0" applyAlignment="0" applyProtection="0"/>
    <xf numFmtId="198" fontId="40" fillId="0" borderId="0" applyFont="0" applyFill="0" applyBorder="0" applyAlignment="0" applyProtection="0"/>
    <xf numFmtId="198" fontId="40" fillId="0" borderId="0" applyFont="0" applyFill="0" applyBorder="0" applyAlignment="0" applyProtection="0"/>
    <xf numFmtId="195" fontId="38" fillId="0" borderId="0" applyFont="0" applyFill="0" applyBorder="0" applyAlignment="0" applyProtection="0"/>
    <xf numFmtId="198" fontId="40" fillId="0" borderId="0" applyFont="0" applyFill="0" applyBorder="0" applyAlignment="0" applyProtection="0"/>
    <xf numFmtId="198" fontId="40" fillId="0" borderId="0" applyFont="0" applyFill="0" applyBorder="0" applyAlignment="0" applyProtection="0"/>
    <xf numFmtId="0" fontId="41" fillId="0" borderId="0" applyFont="0" applyFill="0" applyBorder="0" applyAlignment="0" applyProtection="0"/>
    <xf numFmtId="195" fontId="38" fillId="0" borderId="0" applyFont="0" applyFill="0" applyBorder="0" applyAlignment="0" applyProtection="0"/>
    <xf numFmtId="198" fontId="40" fillId="0" borderId="0" applyFont="0" applyFill="0" applyBorder="0" applyAlignment="0" applyProtection="0"/>
    <xf numFmtId="198" fontId="40" fillId="0" borderId="0" applyFont="0" applyFill="0" applyBorder="0" applyAlignment="0" applyProtection="0"/>
    <xf numFmtId="189" fontId="56" fillId="0" borderId="0" applyFont="0" applyFill="0" applyBorder="0" applyAlignment="0" applyProtection="0"/>
    <xf numFmtId="0" fontId="57" fillId="37" borderId="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5"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5"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5"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5"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5"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5"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5"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5"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8" fillId="37" borderId="0"/>
    <xf numFmtId="42" fontId="59" fillId="0" borderId="0" applyFont="0" applyFill="0" applyBorder="0" applyAlignment="0" applyProtection="0"/>
    <xf numFmtId="6" fontId="50" fillId="0" borderId="0" applyFont="0" applyFill="0" applyBorder="0" applyAlignment="0" applyProtection="0"/>
    <xf numFmtId="8" fontId="50" fillId="0" borderId="0" applyFont="0" applyFill="0" applyBorder="0" applyAlignment="0" applyProtection="0"/>
    <xf numFmtId="0" fontId="60" fillId="0" borderId="0">
      <alignment wrapText="1"/>
    </xf>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5"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5"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5"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5"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5"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5"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5"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5"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5"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5"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6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61"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1"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61"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61"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61"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62" fillId="0" borderId="20" applyBorder="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61"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1"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61"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5"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61"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61"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200" fontId="63" fillId="0" borderId="0" applyFont="0" applyFill="0" applyBorder="0" applyAlignment="0" applyProtection="0"/>
    <xf numFmtId="189" fontId="64" fillId="0" borderId="0" applyFont="0" applyFill="0" applyBorder="0" applyAlignment="0" applyProtection="0"/>
    <xf numFmtId="0" fontId="65" fillId="0" borderId="0" applyFont="0" applyFill="0" applyBorder="0" applyAlignment="0" applyProtection="0"/>
    <xf numFmtId="189" fontId="66" fillId="0" borderId="0" applyFont="0" applyFill="0" applyBorder="0" applyAlignment="0" applyProtection="0"/>
    <xf numFmtId="201" fontId="64" fillId="0" borderId="0" applyFont="0" applyFill="0" applyBorder="0" applyAlignment="0" applyProtection="0"/>
    <xf numFmtId="0" fontId="65" fillId="0" borderId="0" applyFont="0" applyFill="0" applyBorder="0" applyAlignment="0" applyProtection="0"/>
    <xf numFmtId="201" fontId="66" fillId="0" borderId="0" applyFont="0" applyFill="0" applyBorder="0" applyAlignment="0" applyProtection="0"/>
    <xf numFmtId="0" fontId="67" fillId="0" borderId="0">
      <alignment horizontal="center" wrapText="1"/>
      <protection locked="0"/>
    </xf>
    <xf numFmtId="0" fontId="68" fillId="0" borderId="0" applyFont="0"/>
    <xf numFmtId="202" fontId="64" fillId="0" borderId="0" applyFont="0" applyFill="0" applyBorder="0" applyAlignment="0" applyProtection="0"/>
    <xf numFmtId="0" fontId="65" fillId="0" borderId="0" applyFont="0" applyFill="0" applyBorder="0" applyAlignment="0" applyProtection="0"/>
    <xf numFmtId="202" fontId="66" fillId="0" borderId="0" applyFont="0" applyFill="0" applyBorder="0" applyAlignment="0" applyProtection="0"/>
    <xf numFmtId="203" fontId="64" fillId="0" borderId="0" applyFont="0" applyFill="0" applyBorder="0" applyAlignment="0" applyProtection="0"/>
    <xf numFmtId="0" fontId="65" fillId="0" borderId="0" applyFont="0" applyFill="0" applyBorder="0" applyAlignment="0" applyProtection="0"/>
    <xf numFmtId="203" fontId="66"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69"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204" fontId="70" fillId="0" borderId="0"/>
    <xf numFmtId="205" fontId="50" fillId="0" borderId="0" applyFont="0" applyFill="0" applyBorder="0" applyAlignment="0" applyProtection="0"/>
    <xf numFmtId="0" fontId="65" fillId="0" borderId="0"/>
    <xf numFmtId="0" fontId="71" fillId="0" borderId="0"/>
    <xf numFmtId="0" fontId="65" fillId="0" borderId="0"/>
    <xf numFmtId="0" fontId="71" fillId="0" borderId="0"/>
    <xf numFmtId="0" fontId="72" fillId="0" borderId="0"/>
    <xf numFmtId="206" fontId="9" fillId="0" borderId="0" applyFill="0" applyBorder="0" applyAlignment="0"/>
    <xf numFmtId="207" fontId="50" fillId="0" borderId="0" applyFill="0" applyBorder="0" applyAlignment="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73"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32" fillId="10" borderId="14" applyNumberFormat="0" applyAlignment="0" applyProtection="0"/>
    <xf numFmtId="0" fontId="74" fillId="0" borderId="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75"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0" fontId="34" fillId="11" borderId="17" applyNumberFormat="0" applyAlignment="0" applyProtection="0"/>
    <xf numFmtId="169" fontId="76" fillId="0" borderId="0" applyFont="0" applyFill="0" applyBorder="0" applyAlignment="0" applyProtection="0"/>
    <xf numFmtId="204" fontId="77" fillId="0" borderId="0"/>
    <xf numFmtId="208" fontId="50" fillId="0" borderId="0" applyFont="0" applyFill="0" applyBorder="0" applyAlignment="0" applyProtection="0"/>
    <xf numFmtId="43" fontId="13" fillId="0" borderId="0" applyFont="0" applyFill="0" applyBorder="0" applyAlignment="0" applyProtection="0"/>
    <xf numFmtId="0" fontId="13" fillId="0" borderId="0" applyFont="0" applyFill="0" applyBorder="0" applyAlignment="0" applyProtection="0"/>
    <xf numFmtId="43" fontId="5" fillId="0" borderId="0" applyFont="0" applyFill="0" applyBorder="0" applyAlignment="0" applyProtection="0"/>
    <xf numFmtId="209" fontId="50" fillId="0" borderId="0"/>
    <xf numFmtId="40" fontId="50" fillId="0" borderId="0" applyFont="0" applyFill="0" applyBorder="0" applyAlignment="0" applyProtection="0"/>
    <xf numFmtId="3" fontId="9" fillId="0" borderId="0" applyFont="0" applyFill="0" applyBorder="0" applyAlignment="0" applyProtection="0"/>
    <xf numFmtId="210" fontId="39" fillId="0" borderId="0">
      <alignment horizontal="center"/>
    </xf>
    <xf numFmtId="43" fontId="9" fillId="0" borderId="0" applyFont="0" applyFill="0" applyBorder="0" applyAlignment="0" applyProtection="0"/>
    <xf numFmtId="207" fontId="50" fillId="0" borderId="0" applyFont="0" applyFill="0" applyBorder="0" applyAlignment="0" applyProtection="0"/>
    <xf numFmtId="43" fontId="9" fillId="0" borderId="0" applyFont="0" applyFill="0" applyBorder="0" applyAlignment="0" applyProtection="0"/>
    <xf numFmtId="211" fontId="9" fillId="0" borderId="0" applyFont="0" applyFill="0" applyBorder="0" applyAlignment="0" applyProtection="0"/>
    <xf numFmtId="212" fontId="9" fillId="0" borderId="0" applyFont="0" applyFill="0" applyBorder="0" applyAlignment="0" applyProtection="0"/>
    <xf numFmtId="213" fontId="50" fillId="0" borderId="0"/>
    <xf numFmtId="214" fontId="50" fillId="37" borderId="0" applyFont="0" applyBorder="0"/>
    <xf numFmtId="0" fontId="9" fillId="0" borderId="0" applyFont="0" applyFill="0" applyBorder="0" applyAlignment="0" applyProtection="0"/>
    <xf numFmtId="14" fontId="78" fillId="0" borderId="0" applyFill="0" applyBorder="0" applyAlignment="0"/>
    <xf numFmtId="15" fontId="50" fillId="0" borderId="0"/>
    <xf numFmtId="215" fontId="70" fillId="0" borderId="0"/>
    <xf numFmtId="215" fontId="77" fillId="0" borderId="0">
      <alignment horizontal="right"/>
    </xf>
    <xf numFmtId="216" fontId="50" fillId="0" borderId="0"/>
    <xf numFmtId="217" fontId="51" fillId="0" borderId="0"/>
    <xf numFmtId="42" fontId="39" fillId="0" borderId="0"/>
    <xf numFmtId="218" fontId="9" fillId="0" borderId="0" applyFont="0" applyFill="0" applyBorder="0" applyAlignment="0" applyProtection="0"/>
    <xf numFmtId="41" fontId="79" fillId="0" borderId="0" applyFont="0" applyFill="0" applyBorder="0" applyAlignment="0" applyProtection="0"/>
    <xf numFmtId="43"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41" fontId="79" fillId="0" borderId="0" applyFont="0" applyFill="0" applyBorder="0" applyAlignment="0" applyProtection="0"/>
    <xf numFmtId="164" fontId="79" fillId="0" borderId="0" applyFont="0" applyFill="0" applyBorder="0" applyAlignment="0" applyProtection="0"/>
    <xf numFmtId="164" fontId="79" fillId="0" borderId="0" applyFont="0" applyFill="0" applyBorder="0" applyAlignment="0" applyProtection="0"/>
    <xf numFmtId="41"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43" fontId="79" fillId="0" borderId="0" applyFont="0" applyFill="0" applyBorder="0" applyAlignment="0" applyProtection="0"/>
    <xf numFmtId="208" fontId="50" fillId="0" borderId="0" applyFill="0" applyBorder="0" applyAlignment="0"/>
    <xf numFmtId="207" fontId="50" fillId="0" borderId="0" applyFill="0" applyBorder="0" applyAlignment="0"/>
    <xf numFmtId="208" fontId="50" fillId="0" borderId="0" applyFill="0" applyBorder="0" applyAlignment="0"/>
    <xf numFmtId="219" fontId="50" fillId="0" borderId="0" applyFill="0" applyBorder="0" applyAlignment="0"/>
    <xf numFmtId="207" fontId="50" fillId="0" borderId="0" applyFill="0" applyBorder="0" applyAlignment="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80"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204" fontId="50" fillId="0" borderId="0" applyNumberFormat="0" applyFont="0" applyFill="0" applyBorder="0" applyProtection="0">
      <alignment horizontal="fill"/>
    </xf>
    <xf numFmtId="2" fontId="9" fillId="0" borderId="0" applyFont="0" applyFill="0" applyBorder="0" applyAlignment="0" applyProtection="0"/>
    <xf numFmtId="9" fontId="81" fillId="0" borderId="0" applyFont="0" applyFill="0" applyBorder="0" applyAlignment="0" applyProtection="0"/>
    <xf numFmtId="220" fontId="9" fillId="0" borderId="0"/>
    <xf numFmtId="190" fontId="9" fillId="0" borderId="0"/>
    <xf numFmtId="215" fontId="51" fillId="0" borderId="0"/>
    <xf numFmtId="217" fontId="51" fillId="0" borderId="0"/>
    <xf numFmtId="0" fontId="50" fillId="0" borderId="0" applyFont="0" applyFill="0" applyBorder="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82"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38" fontId="41" fillId="38" borderId="0" applyNumberFormat="0" applyBorder="0" applyAlignment="0" applyProtection="0"/>
    <xf numFmtId="0" fontId="83" fillId="0" borderId="0">
      <alignment horizontal="left"/>
    </xf>
    <xf numFmtId="0" fontId="84" fillId="0" borderId="21" applyNumberFormat="0" applyAlignment="0" applyProtection="0">
      <alignment horizontal="left" vertical="center"/>
    </xf>
    <xf numFmtId="0" fontId="84" fillId="0" borderId="3">
      <alignment horizontal="left" vertical="center"/>
    </xf>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85"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86"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7"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8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88" fillId="0" borderId="0" applyProtection="0"/>
    <xf numFmtId="0" fontId="84" fillId="0" borderId="0" applyProtection="0"/>
    <xf numFmtId="5" fontId="89" fillId="39" borderId="6" applyNumberFormat="0" applyAlignment="0">
      <alignment horizontal="left" vertical="top"/>
    </xf>
    <xf numFmtId="49" fontId="90" fillId="0" borderId="6">
      <alignment vertical="center"/>
    </xf>
    <xf numFmtId="10" fontId="41" fillId="38" borderId="6" applyNumberFormat="0" applyBorder="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91"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30" fillId="9" borderId="14" applyNumberFormat="0" applyAlignment="0" applyProtection="0"/>
    <xf numFmtId="0" fontId="54" fillId="0" borderId="0"/>
    <xf numFmtId="208" fontId="50" fillId="0" borderId="0" applyFill="0" applyBorder="0" applyAlignment="0"/>
    <xf numFmtId="207" fontId="50" fillId="0" borderId="0" applyFill="0" applyBorder="0" applyAlignment="0"/>
    <xf numFmtId="208" fontId="50" fillId="0" borderId="0" applyFill="0" applyBorder="0" applyAlignment="0"/>
    <xf numFmtId="219" fontId="50" fillId="0" borderId="0" applyFill="0" applyBorder="0" applyAlignment="0"/>
    <xf numFmtId="207" fontId="50" fillId="0" borderId="0" applyFill="0" applyBorder="0" applyAlignment="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92"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38" fontId="50" fillId="0" borderId="0" applyFont="0" applyFill="0" applyBorder="0" applyAlignment="0" applyProtection="0"/>
    <xf numFmtId="40" fontId="50" fillId="0" borderId="0" applyFont="0" applyFill="0" applyBorder="0" applyAlignment="0" applyProtection="0"/>
    <xf numFmtId="41" fontId="9" fillId="0" borderId="0" applyFont="0" applyFill="0" applyBorder="0" applyAlignment="0" applyProtection="0"/>
    <xf numFmtId="43" fontId="9" fillId="0" borderId="0" applyFont="0" applyFill="0" applyBorder="0" applyAlignment="0" applyProtection="0"/>
    <xf numFmtId="0" fontId="93" fillId="0" borderId="22"/>
    <xf numFmtId="42" fontId="9" fillId="0" borderId="8"/>
    <xf numFmtId="221" fontId="50" fillId="0" borderId="0" applyFont="0" applyFill="0" applyBorder="0" applyAlignment="0" applyProtection="0"/>
    <xf numFmtId="222" fontId="50" fillId="0" borderId="0" applyFont="0" applyFill="0" applyBorder="0" applyAlignment="0" applyProtection="0"/>
    <xf numFmtId="42" fontId="9" fillId="0" borderId="0" applyFont="0" applyFill="0" applyBorder="0" applyAlignment="0" applyProtection="0"/>
    <xf numFmtId="44" fontId="9" fillId="0" borderId="0" applyFont="0" applyFill="0" applyBorder="0" applyAlignment="0" applyProtection="0"/>
    <xf numFmtId="42" fontId="9" fillId="0" borderId="0" applyFont="0" applyFill="0" applyBorder="0" applyAlignment="0" applyProtection="0"/>
    <xf numFmtId="44" fontId="9" fillId="0" borderId="0" applyFont="0" applyFill="0" applyBorder="0" applyAlignment="0" applyProtection="0"/>
    <xf numFmtId="0" fontId="94" fillId="0" borderId="0" applyNumberFormat="0" applyFont="0" applyFill="0" applyAlignment="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95"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39" fillId="0" borderId="0"/>
    <xf numFmtId="37" fontId="96" fillId="0" borderId="0"/>
    <xf numFmtId="223" fontId="9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5" fillId="0" borderId="0"/>
    <xf numFmtId="0" fontId="17" fillId="0" borderId="0">
      <alignment vertical="top"/>
    </xf>
    <xf numFmtId="0" fontId="17"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9" fillId="0" borderId="0"/>
    <xf numFmtId="0" fontId="5" fillId="0" borderId="0"/>
    <xf numFmtId="0" fontId="54" fillId="0" borderId="0"/>
    <xf numFmtId="0" fontId="79" fillId="0" borderId="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5" fillId="12" borderId="18" applyNumberFormat="0" applyFont="0" applyAlignment="0" applyProtection="0"/>
    <xf numFmtId="0" fontId="14" fillId="12" borderId="18" applyNumberFormat="0" applyFont="0" applyAlignment="0" applyProtection="0"/>
    <xf numFmtId="0" fontId="14" fillId="12" borderId="18" applyNumberFormat="0" applyFont="0" applyAlignment="0" applyProtection="0"/>
    <xf numFmtId="0" fontId="14" fillId="12" borderId="18" applyNumberFormat="0" applyFont="0" applyAlignment="0" applyProtection="0"/>
    <xf numFmtId="0" fontId="14" fillId="12" borderId="18" applyNumberFormat="0" applyFont="0" applyAlignment="0" applyProtection="0"/>
    <xf numFmtId="0" fontId="14" fillId="12" borderId="18" applyNumberFormat="0" applyFont="0" applyAlignment="0" applyProtection="0"/>
    <xf numFmtId="0" fontId="14"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5"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6"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0" fontId="5" fillId="12" borderId="18" applyNumberFormat="0" applyFont="0" applyAlignment="0" applyProtection="0"/>
    <xf numFmtId="37" fontId="39" fillId="0" borderId="0"/>
    <xf numFmtId="224" fontId="51" fillId="0" borderId="0"/>
    <xf numFmtId="41" fontId="39" fillId="0" borderId="0"/>
    <xf numFmtId="40" fontId="98" fillId="0" borderId="0" applyFont="0" applyFill="0" applyBorder="0" applyAlignment="0" applyProtection="0"/>
    <xf numFmtId="38" fontId="98" fillId="0" borderId="0" applyFont="0" applyFill="0" applyBorder="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99"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0" fontId="31" fillId="10" borderId="15" applyNumberFormat="0" applyAlignment="0" applyProtection="0"/>
    <xf numFmtId="225" fontId="50" fillId="0" borderId="0" applyFont="0" applyFill="0" applyBorder="0" applyAlignment="0" applyProtection="0"/>
    <xf numFmtId="226" fontId="50" fillId="0" borderId="0" applyFont="0" applyFill="0" applyBorder="0" applyAlignment="0" applyProtection="0"/>
    <xf numFmtId="14" fontId="67" fillId="0" borderId="0">
      <alignment horizontal="center" wrapText="1"/>
      <protection locked="0"/>
    </xf>
    <xf numFmtId="227" fontId="50" fillId="0" borderId="0" applyFont="0" applyFill="0" applyBorder="0" applyAlignment="0" applyProtection="0"/>
    <xf numFmtId="228" fontId="50" fillId="0" borderId="0" applyFont="0" applyFill="0" applyBorder="0" applyAlignment="0" applyProtection="0"/>
    <xf numFmtId="10" fontId="9" fillId="0" borderId="0" applyFont="0" applyFill="0" applyBorder="0" applyAlignment="0" applyProtection="0"/>
    <xf numFmtId="43" fontId="9" fillId="0" borderId="0" applyFont="0" applyFill="0" applyBorder="0" applyAlignment="0" applyProtection="0"/>
    <xf numFmtId="9" fontId="14" fillId="0" borderId="0" applyFont="0" applyFill="0" applyBorder="0" applyAlignment="0" applyProtection="0"/>
    <xf numFmtId="229" fontId="50" fillId="0" borderId="0" applyFont="0" applyFill="0" applyBorder="0" applyAlignment="0" applyProtection="0"/>
    <xf numFmtId="230" fontId="50" fillId="0" borderId="0" applyFont="0" applyFill="0" applyBorder="0" applyAlignment="0" applyProtection="0"/>
    <xf numFmtId="9" fontId="50" fillId="0" borderId="0" applyFont="0" applyFill="0" applyBorder="0" applyAlignment="0" applyProtection="0"/>
    <xf numFmtId="10" fontId="50" fillId="0" borderId="0" applyFont="0" applyFill="0" applyBorder="0" applyAlignment="0" applyProtection="0"/>
    <xf numFmtId="231" fontId="39" fillId="0" borderId="0"/>
    <xf numFmtId="231" fontId="51" fillId="0" borderId="0"/>
    <xf numFmtId="208" fontId="50" fillId="0" borderId="0" applyFill="0" applyBorder="0" applyAlignment="0"/>
    <xf numFmtId="207" fontId="50" fillId="0" borderId="0" applyFill="0" applyBorder="0" applyAlignment="0"/>
    <xf numFmtId="208" fontId="50" fillId="0" borderId="0" applyFill="0" applyBorder="0" applyAlignment="0"/>
    <xf numFmtId="219" fontId="50" fillId="0" borderId="0" applyFill="0" applyBorder="0" applyAlignment="0"/>
    <xf numFmtId="207" fontId="50" fillId="0" borderId="0" applyFill="0" applyBorder="0" applyAlignment="0"/>
    <xf numFmtId="0" fontId="50" fillId="0" borderId="0" applyNumberFormat="0" applyFont="0" applyFill="0" applyBorder="0" applyAlignment="0" applyProtection="0">
      <alignment horizontal="left"/>
    </xf>
    <xf numFmtId="15" fontId="50" fillId="0" borderId="0" applyFont="0" applyFill="0" applyBorder="0" applyAlignment="0" applyProtection="0"/>
    <xf numFmtId="4" fontId="50" fillId="0" borderId="0" applyFont="0" applyFill="0" applyBorder="0" applyAlignment="0" applyProtection="0"/>
    <xf numFmtId="0" fontId="100" fillId="0" borderId="22">
      <alignment horizontal="center"/>
    </xf>
    <xf numFmtId="3" fontId="50" fillId="0" borderId="0" applyFont="0" applyFill="0" applyBorder="0" applyAlignment="0" applyProtection="0"/>
    <xf numFmtId="0" fontId="50" fillId="40" borderId="0" applyNumberFormat="0" applyFont="0" applyBorder="0" applyAlignment="0" applyProtection="0"/>
    <xf numFmtId="4" fontId="101" fillId="41" borderId="23" applyNumberFormat="0" applyProtection="0">
      <alignment vertical="center"/>
    </xf>
    <xf numFmtId="4" fontId="102" fillId="41" borderId="23" applyNumberFormat="0" applyProtection="0">
      <alignment vertical="center"/>
    </xf>
    <xf numFmtId="4" fontId="103" fillId="41" borderId="23" applyNumberFormat="0" applyProtection="0">
      <alignment horizontal="left" vertical="center" indent="1"/>
    </xf>
    <xf numFmtId="4" fontId="103" fillId="42" borderId="0" applyNumberFormat="0" applyProtection="0">
      <alignment horizontal="left" vertical="center" indent="1"/>
    </xf>
    <xf numFmtId="4" fontId="103" fillId="43" borderId="23" applyNumberFormat="0" applyProtection="0">
      <alignment horizontal="right" vertical="center"/>
    </xf>
    <xf numFmtId="4" fontId="103" fillId="44" borderId="23" applyNumberFormat="0" applyProtection="0">
      <alignment horizontal="right" vertical="center"/>
    </xf>
    <xf numFmtId="4" fontId="103" fillId="45" borderId="23" applyNumberFormat="0" applyProtection="0">
      <alignment horizontal="right" vertical="center"/>
    </xf>
    <xf numFmtId="4" fontId="103" fillId="46" borderId="23" applyNumberFormat="0" applyProtection="0">
      <alignment horizontal="right" vertical="center"/>
    </xf>
    <xf numFmtId="4" fontId="103" fillId="47" borderId="23" applyNumberFormat="0" applyProtection="0">
      <alignment horizontal="right" vertical="center"/>
    </xf>
    <xf numFmtId="4" fontId="103" fillId="48" borderId="23" applyNumberFormat="0" applyProtection="0">
      <alignment horizontal="right" vertical="center"/>
    </xf>
    <xf numFmtId="4" fontId="103" fillId="49" borderId="23" applyNumberFormat="0" applyProtection="0">
      <alignment horizontal="right" vertical="center"/>
    </xf>
    <xf numFmtId="4" fontId="103" fillId="50" borderId="23" applyNumberFormat="0" applyProtection="0">
      <alignment horizontal="right" vertical="center"/>
    </xf>
    <xf numFmtId="4" fontId="103" fillId="51" borderId="23" applyNumberFormat="0" applyProtection="0">
      <alignment horizontal="right" vertical="center"/>
    </xf>
    <xf numFmtId="4" fontId="101" fillId="52" borderId="24" applyNumberFormat="0" applyProtection="0">
      <alignment horizontal="left" vertical="center" indent="1"/>
    </xf>
    <xf numFmtId="4" fontId="101" fillId="53" borderId="0" applyNumberFormat="0" applyProtection="0">
      <alignment horizontal="left" vertical="center" indent="1"/>
    </xf>
    <xf numFmtId="4" fontId="101" fillId="42" borderId="0" applyNumberFormat="0" applyProtection="0">
      <alignment horizontal="left" vertical="center" indent="1"/>
    </xf>
    <xf numFmtId="4" fontId="103" fillId="53" borderId="23" applyNumberFormat="0" applyProtection="0">
      <alignment horizontal="right" vertical="center"/>
    </xf>
    <xf numFmtId="4" fontId="78" fillId="53" borderId="0" applyNumberFormat="0" applyProtection="0">
      <alignment horizontal="left" vertical="center" indent="1"/>
    </xf>
    <xf numFmtId="4" fontId="78" fillId="42" borderId="0" applyNumberFormat="0" applyProtection="0">
      <alignment horizontal="left" vertical="center" indent="1"/>
    </xf>
    <xf numFmtId="4" fontId="103" fillId="54" borderId="23" applyNumberFormat="0" applyProtection="0">
      <alignment vertical="center"/>
    </xf>
    <xf numFmtId="4" fontId="104" fillId="54" borderId="23" applyNumberFormat="0" applyProtection="0">
      <alignment vertical="center"/>
    </xf>
    <xf numFmtId="4" fontId="101" fillId="53" borderId="25" applyNumberFormat="0" applyProtection="0">
      <alignment horizontal="left" vertical="center" indent="1"/>
    </xf>
    <xf numFmtId="4" fontId="103" fillId="54" borderId="23" applyNumberFormat="0" applyProtection="0">
      <alignment horizontal="right" vertical="center"/>
    </xf>
    <xf numFmtId="4" fontId="104" fillId="54" borderId="23" applyNumberFormat="0" applyProtection="0">
      <alignment horizontal="right" vertical="center"/>
    </xf>
    <xf numFmtId="4" fontId="101" fillId="53" borderId="23" applyNumberFormat="0" applyProtection="0">
      <alignment horizontal="left" vertical="center" indent="1"/>
    </xf>
    <xf numFmtId="4" fontId="105" fillId="39" borderId="25" applyNumberFormat="0" applyProtection="0">
      <alignment horizontal="left" vertical="center" indent="1"/>
    </xf>
    <xf numFmtId="4" fontId="106" fillId="54" borderId="23" applyNumberFormat="0" applyProtection="0">
      <alignment horizontal="right" vertical="center"/>
    </xf>
    <xf numFmtId="227" fontId="50" fillId="0" borderId="0">
      <alignment horizontal="center"/>
    </xf>
    <xf numFmtId="0" fontId="78" fillId="0" borderId="0">
      <alignment vertical="top"/>
    </xf>
    <xf numFmtId="169" fontId="76" fillId="0" borderId="0" applyFont="0" applyFill="0" applyBorder="0" applyAlignment="0" applyProtection="0"/>
    <xf numFmtId="0" fontId="93" fillId="0" borderId="0"/>
    <xf numFmtId="232" fontId="107" fillId="0" borderId="2">
      <alignment horizontal="right" vertical="center"/>
    </xf>
    <xf numFmtId="49" fontId="78" fillId="0" borderId="0" applyFill="0" applyBorder="0" applyAlignment="0"/>
    <xf numFmtId="233" fontId="50" fillId="0" borderId="0" applyFill="0" applyBorder="0" applyAlignment="0"/>
    <xf numFmtId="233" fontId="50" fillId="0" borderId="0" applyFill="0" applyBorder="0" applyAlignment="0"/>
    <xf numFmtId="234" fontId="107" fillId="0" borderId="2">
      <alignment horizontal="center"/>
    </xf>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08"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50" fillId="0" borderId="0"/>
    <xf numFmtId="235" fontId="41" fillId="0" borderId="0" applyFont="0" applyFill="0" applyBorder="0" applyAlignment="0" applyProtection="0"/>
    <xf numFmtId="236" fontId="107" fillId="0" borderId="0"/>
    <xf numFmtId="237" fontId="107" fillId="0" borderId="6"/>
    <xf numFmtId="5" fontId="109" fillId="55" borderId="1">
      <alignment vertical="top"/>
    </xf>
    <xf numFmtId="0" fontId="110" fillId="56" borderId="6">
      <alignment horizontal="left" vertical="center"/>
    </xf>
    <xf numFmtId="6" fontId="111" fillId="57" borderId="1"/>
    <xf numFmtId="5" fontId="89" fillId="0" borderId="1">
      <alignment horizontal="left" vertical="top"/>
    </xf>
    <xf numFmtId="0" fontId="112" fillId="58" borderId="0">
      <alignment horizontal="left" vertical="center"/>
    </xf>
    <xf numFmtId="5" fontId="55" fillId="0" borderId="7">
      <alignment horizontal="left" vertical="top"/>
    </xf>
    <xf numFmtId="0" fontId="113" fillId="0" borderId="7">
      <alignment horizontal="left" vertical="center"/>
    </xf>
    <xf numFmtId="42" fontId="79" fillId="0" borderId="0" applyFont="0" applyFill="0" applyBorder="0" applyAlignment="0" applyProtection="0"/>
    <xf numFmtId="44" fontId="79"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4"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3" fillId="0" borderId="0">
      <alignment horizontal="left"/>
    </xf>
    <xf numFmtId="0" fontId="115" fillId="0" borderId="0" applyNumberFormat="0" applyFill="0" applyBorder="0" applyAlignment="0" applyProtection="0"/>
    <xf numFmtId="192" fontId="77" fillId="0" borderId="0">
      <alignment horizontal="right"/>
    </xf>
    <xf numFmtId="238" fontId="51" fillId="0" borderId="0"/>
    <xf numFmtId="194" fontId="39" fillId="0" borderId="0"/>
    <xf numFmtId="192" fontId="70" fillId="0" borderId="0"/>
    <xf numFmtId="40" fontId="38" fillId="0" borderId="0"/>
    <xf numFmtId="40" fontId="38" fillId="0" borderId="0"/>
    <xf numFmtId="40" fontId="38" fillId="0" borderId="0"/>
    <xf numFmtId="40" fontId="38" fillId="0" borderId="0"/>
    <xf numFmtId="40" fontId="38" fillId="0" borderId="0"/>
    <xf numFmtId="0" fontId="9" fillId="0" borderId="0"/>
    <xf numFmtId="0" fontId="116" fillId="0" borderId="0" applyFont="0" applyFill="0" applyBorder="0" applyAlignment="0" applyProtection="0"/>
    <xf numFmtId="0" fontId="116" fillId="0" borderId="0" applyFont="0" applyFill="0" applyBorder="0" applyAlignment="0" applyProtection="0"/>
    <xf numFmtId="0" fontId="16" fillId="0" borderId="0">
      <alignment vertical="center"/>
    </xf>
    <xf numFmtId="40" fontId="117" fillId="0" borderId="0" applyFont="0" applyFill="0" applyBorder="0" applyAlignment="0" applyProtection="0"/>
    <xf numFmtId="38" fontId="117" fillId="0" borderId="0" applyFont="0" applyFill="0" applyBorder="0" applyAlignment="0" applyProtection="0"/>
    <xf numFmtId="0" fontId="117" fillId="0" borderId="0" applyFont="0" applyFill="0" applyBorder="0" applyAlignment="0" applyProtection="0"/>
    <xf numFmtId="0" fontId="117" fillId="0" borderId="0" applyFont="0" applyFill="0" applyBorder="0" applyAlignment="0" applyProtection="0"/>
    <xf numFmtId="9" fontId="118" fillId="0" borderId="0" applyFont="0" applyFill="0" applyBorder="0" applyAlignment="0" applyProtection="0"/>
    <xf numFmtId="0" fontId="119" fillId="0" borderId="0"/>
    <xf numFmtId="239" fontId="9" fillId="0" borderId="0" applyFont="0" applyFill="0" applyBorder="0" applyAlignment="0" applyProtection="0"/>
    <xf numFmtId="240" fontId="9" fillId="0" borderId="0" applyFont="0" applyFill="0" applyBorder="0" applyAlignment="0" applyProtection="0"/>
    <xf numFmtId="241" fontId="120" fillId="0" borderId="0" applyFont="0" applyFill="0" applyBorder="0" applyAlignment="0" applyProtection="0"/>
    <xf numFmtId="242" fontId="120" fillId="0" borderId="0" applyFont="0" applyFill="0" applyBorder="0" applyAlignment="0" applyProtection="0"/>
    <xf numFmtId="0" fontId="121" fillId="0" borderId="0"/>
    <xf numFmtId="0" fontId="94" fillId="0" borderId="0"/>
    <xf numFmtId="243" fontId="38" fillId="0" borderId="0"/>
    <xf numFmtId="174" fontId="37" fillId="0" borderId="0" applyFill="0" applyBorder="0" applyAlignment="0" applyProtection="0"/>
    <xf numFmtId="174" fontId="37" fillId="0" borderId="0" applyFill="0" applyBorder="0" applyAlignment="0" applyProtection="0"/>
    <xf numFmtId="174" fontId="37" fillId="0" borderId="0" applyFill="0" applyBorder="0" applyAlignment="0" applyProtection="0"/>
    <xf numFmtId="174" fontId="37" fillId="0" borderId="0" applyFill="0" applyBorder="0" applyAlignment="0" applyProtection="0"/>
    <xf numFmtId="40" fontId="50" fillId="0" borderId="0">
      <alignment horizontal="right"/>
    </xf>
    <xf numFmtId="174" fontId="37" fillId="0" borderId="0" applyFill="0" applyBorder="0" applyAlignment="0" applyProtection="0"/>
    <xf numFmtId="174" fontId="37" fillId="0" borderId="0" applyFill="0" applyBorder="0" applyAlignment="0" applyProtection="0"/>
    <xf numFmtId="41" fontId="122" fillId="0" borderId="0" applyFont="0" applyFill="0" applyBorder="0" applyAlignment="0" applyProtection="0"/>
    <xf numFmtId="43" fontId="122" fillId="0" borderId="0" applyFont="0" applyFill="0" applyBorder="0" applyAlignment="0" applyProtection="0"/>
    <xf numFmtId="0" fontId="47" fillId="0" borderId="0"/>
    <xf numFmtId="0" fontId="39" fillId="0" borderId="0"/>
    <xf numFmtId="42" fontId="122" fillId="0" borderId="0" applyFont="0" applyFill="0" applyBorder="0" applyAlignment="0" applyProtection="0"/>
    <xf numFmtId="42" fontId="16" fillId="0" borderId="0" applyFont="0" applyFill="0" applyBorder="0" applyAlignment="0" applyProtection="0"/>
    <xf numFmtId="44" fontId="122"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166" fontId="2" fillId="0" borderId="0" applyFont="0" applyFill="0" applyBorder="0" applyAlignment="0" applyProtection="0"/>
    <xf numFmtId="0" fontId="2" fillId="0" borderId="0"/>
    <xf numFmtId="169" fontId="2" fillId="0" borderId="0"/>
    <xf numFmtId="166" fontId="2" fillId="0" borderId="0" applyFont="0" applyFill="0" applyBorder="0" applyAlignment="0" applyProtection="0"/>
    <xf numFmtId="169" fontId="2" fillId="0" borderId="0" applyFont="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8" fontId="2" fillId="0" borderId="0"/>
    <xf numFmtId="0" fontId="2" fillId="0" borderId="0"/>
    <xf numFmtId="168" fontId="2" fillId="0" borderId="0"/>
    <xf numFmtId="168" fontId="2" fillId="0" borderId="0"/>
    <xf numFmtId="168"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0" fontId="2" fillId="12" borderId="18" applyNumberFormat="0" applyFont="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250" fontId="6" fillId="0" borderId="0" applyFont="0" applyFill="0" applyBorder="0" applyAlignment="0" applyProtection="0"/>
    <xf numFmtId="0" fontId="1" fillId="0" borderId="0"/>
    <xf numFmtId="166" fontId="1" fillId="0" borderId="0" applyFont="0" applyFill="0" applyBorder="0" applyAlignment="0" applyProtection="0"/>
  </cellStyleXfs>
  <cellXfs count="711">
    <xf numFmtId="0" fontId="0" fillId="0" borderId="0" xfId="0"/>
    <xf numFmtId="167" fontId="23" fillId="3" borderId="6" xfId="5" applyNumberFormat="1" applyFont="1" applyFill="1" applyBorder="1" applyAlignment="1" applyProtection="1">
      <alignment vertical="center"/>
      <protection hidden="1"/>
    </xf>
    <xf numFmtId="173" fontId="22" fillId="3" borderId="6" xfId="5" applyNumberFormat="1" applyFont="1" applyFill="1" applyBorder="1" applyAlignment="1" applyProtection="1">
      <alignment vertical="center"/>
      <protection hidden="1"/>
    </xf>
    <xf numFmtId="173" fontId="18" fillId="0" borderId="9" xfId="5" applyNumberFormat="1" applyFont="1" applyBorder="1" applyAlignment="1" applyProtection="1">
      <alignment vertical="center"/>
      <protection hidden="1"/>
    </xf>
    <xf numFmtId="173" fontId="18" fillId="0" borderId="10" xfId="5" applyNumberFormat="1" applyFont="1" applyBorder="1" applyAlignment="1" applyProtection="1">
      <alignment vertical="center"/>
      <protection hidden="1"/>
    </xf>
    <xf numFmtId="169" fontId="9" fillId="0" borderId="0" xfId="1" applyNumberFormat="1" applyFont="1" applyFill="1" applyBorder="1" applyAlignment="1" applyProtection="1">
      <alignment horizontal="right" vertical="center"/>
      <protection hidden="1"/>
    </xf>
    <xf numFmtId="1" fontId="9" fillId="3" borderId="6" xfId="5" applyNumberFormat="1" applyFill="1" applyBorder="1" applyAlignment="1" applyProtection="1">
      <alignment vertical="center"/>
      <protection hidden="1"/>
    </xf>
    <xf numFmtId="169" fontId="20" fillId="3" borderId="6" xfId="1" applyNumberFormat="1" applyFont="1" applyFill="1" applyBorder="1" applyAlignment="1" applyProtection="1">
      <alignment vertical="center"/>
      <protection hidden="1"/>
    </xf>
    <xf numFmtId="173" fontId="9" fillId="4" borderId="8" xfId="5" applyNumberFormat="1" applyFill="1" applyBorder="1" applyAlignment="1" applyProtection="1">
      <alignment vertical="center"/>
      <protection locked="0"/>
    </xf>
    <xf numFmtId="169" fontId="9" fillId="4" borderId="8" xfId="1" applyNumberFormat="1" applyFont="1" applyFill="1" applyBorder="1" applyAlignment="1" applyProtection="1">
      <alignment horizontal="right" vertical="center"/>
      <protection locked="0"/>
    </xf>
    <xf numFmtId="169" fontId="9" fillId="0" borderId="8" xfId="1" applyNumberFormat="1" applyFont="1" applyFill="1" applyBorder="1" applyAlignment="1" applyProtection="1">
      <alignment horizontal="right" vertical="center"/>
      <protection hidden="1"/>
    </xf>
    <xf numFmtId="169" fontId="9" fillId="0" borderId="8" xfId="1" applyNumberFormat="1" applyFont="1" applyFill="1" applyBorder="1" applyAlignment="1" applyProtection="1">
      <alignment horizontal="left" vertical="center" wrapText="1"/>
      <protection locked="0"/>
    </xf>
    <xf numFmtId="173" fontId="9" fillId="4" borderId="9" xfId="5" applyNumberFormat="1" applyFill="1" applyBorder="1" applyAlignment="1" applyProtection="1">
      <alignment vertical="center"/>
      <protection locked="0"/>
    </xf>
    <xf numFmtId="169" fontId="9" fillId="0" borderId="9" xfId="1" applyNumberFormat="1" applyFont="1" applyFill="1" applyBorder="1" applyAlignment="1" applyProtection="1">
      <alignment horizontal="right" vertical="center"/>
      <protection locked="0"/>
    </xf>
    <xf numFmtId="169" fontId="9" fillId="4" borderId="9" xfId="1" applyNumberFormat="1" applyFont="1" applyFill="1" applyBorder="1" applyAlignment="1" applyProtection="1">
      <alignment horizontal="right" vertical="center"/>
      <protection locked="0"/>
    </xf>
    <xf numFmtId="169" fontId="9" fillId="0" borderId="9" xfId="1" applyNumberFormat="1" applyFont="1" applyFill="1" applyBorder="1" applyAlignment="1" applyProtection="1">
      <alignment horizontal="right" vertical="center"/>
      <protection hidden="1"/>
    </xf>
    <xf numFmtId="169" fontId="9" fillId="0" borderId="9" xfId="1" applyNumberFormat="1" applyFont="1" applyFill="1" applyBorder="1" applyAlignment="1" applyProtection="1">
      <alignment horizontal="left" vertical="center" wrapText="1"/>
      <protection locked="0"/>
    </xf>
    <xf numFmtId="173" fontId="9" fillId="4" borderId="10" xfId="5" applyNumberFormat="1" applyFill="1" applyBorder="1" applyAlignment="1" applyProtection="1">
      <alignment vertical="center"/>
      <protection locked="0"/>
    </xf>
    <xf numFmtId="169" fontId="9" fillId="4" borderId="10" xfId="1" applyNumberFormat="1" applyFont="1" applyFill="1" applyBorder="1" applyAlignment="1" applyProtection="1">
      <alignment horizontal="right" vertical="center"/>
      <protection locked="0"/>
    </xf>
    <xf numFmtId="169" fontId="9" fillId="0" borderId="10" xfId="1" applyNumberFormat="1" applyFont="1" applyFill="1" applyBorder="1" applyAlignment="1" applyProtection="1">
      <alignment horizontal="right" vertical="center"/>
      <protection hidden="1"/>
    </xf>
    <xf numFmtId="173" fontId="18" fillId="0" borderId="8" xfId="5" applyNumberFormat="1" applyFont="1" applyBorder="1" applyAlignment="1" applyProtection="1">
      <alignment vertical="center"/>
      <protection hidden="1"/>
    </xf>
    <xf numFmtId="169" fontId="9" fillId="0" borderId="10" xfId="1" applyNumberFormat="1" applyFont="1" applyFill="1" applyBorder="1" applyAlignment="1" applyProtection="1">
      <alignment horizontal="left" vertical="center" wrapText="1"/>
      <protection locked="0"/>
    </xf>
    <xf numFmtId="0" fontId="0" fillId="0" borderId="0" xfId="0" applyAlignment="1">
      <alignment horizontal="right"/>
    </xf>
    <xf numFmtId="10" fontId="0" fillId="4" borderId="26" xfId="2" applyNumberFormat="1" applyFont="1" applyFill="1" applyBorder="1"/>
    <xf numFmtId="0" fontId="18" fillId="0" borderId="0" xfId="0" applyFont="1"/>
    <xf numFmtId="0" fontId="123" fillId="0" borderId="0" xfId="2973" applyFont="1"/>
    <xf numFmtId="0" fontId="18" fillId="0" borderId="0" xfId="2973" applyFont="1"/>
    <xf numFmtId="14" fontId="18" fillId="0" borderId="0" xfId="2972" applyNumberFormat="1" applyFont="1" applyAlignment="1">
      <alignment horizontal="right"/>
    </xf>
    <xf numFmtId="0" fontId="18" fillId="4" borderId="0" xfId="2973" applyFont="1" applyFill="1"/>
    <xf numFmtId="0" fontId="19" fillId="0" borderId="0" xfId="2973" applyFont="1"/>
    <xf numFmtId="169" fontId="18" fillId="0" borderId="0" xfId="2972" applyNumberFormat="1" applyFont="1"/>
    <xf numFmtId="169" fontId="18" fillId="0" borderId="0" xfId="1" applyNumberFormat="1" applyFont="1"/>
    <xf numFmtId="169" fontId="18" fillId="0" borderId="0" xfId="2972" applyNumberFormat="1" applyFont="1" applyBorder="1"/>
    <xf numFmtId="0" fontId="20" fillId="0" borderId="0" xfId="2973" applyFont="1"/>
    <xf numFmtId="0" fontId="9" fillId="0" borderId="0" xfId="2973" applyFont="1"/>
    <xf numFmtId="169" fontId="23" fillId="0" borderId="0" xfId="2972" applyNumberFormat="1" applyFont="1" applyBorder="1" applyAlignment="1">
      <alignment horizontal="center"/>
    </xf>
    <xf numFmtId="169" fontId="23" fillId="0" borderId="0" xfId="2972" applyNumberFormat="1" applyFont="1" applyFill="1" applyBorder="1" applyAlignment="1">
      <alignment horizontal="center"/>
    </xf>
    <xf numFmtId="0" fontId="23" fillId="0" borderId="0" xfId="2973" applyFont="1" applyAlignment="1">
      <alignment horizontal="center"/>
    </xf>
    <xf numFmtId="169" fontId="9" fillId="0" borderId="0" xfId="2972" applyNumberFormat="1" applyFont="1" applyBorder="1" applyAlignment="1">
      <alignment horizontal="left"/>
    </xf>
    <xf numFmtId="10" fontId="9" fillId="0" borderId="0" xfId="2" applyNumberFormat="1" applyFont="1" applyFill="1" applyBorder="1"/>
    <xf numFmtId="14" fontId="18" fillId="0" borderId="0" xfId="2973" applyNumberFormat="1" applyFont="1"/>
    <xf numFmtId="10" fontId="9" fillId="0" borderId="0" xfId="2" quotePrefix="1" applyNumberFormat="1" applyFont="1" applyFill="1" applyBorder="1"/>
    <xf numFmtId="0" fontId="21" fillId="0" borderId="0" xfId="2973" applyFont="1"/>
    <xf numFmtId="169" fontId="124" fillId="0" borderId="0" xfId="2972" applyNumberFormat="1" applyFont="1"/>
    <xf numFmtId="0" fontId="19" fillId="0" borderId="6" xfId="0" applyFont="1" applyBorder="1" applyAlignment="1">
      <alignment vertical="center"/>
    </xf>
    <xf numFmtId="0" fontId="19" fillId="0" borderId="6" xfId="0" applyFont="1" applyBorder="1" applyAlignment="1">
      <alignment horizontal="center" vertical="center"/>
    </xf>
    <xf numFmtId="0" fontId="18" fillId="0" borderId="6" xfId="0" applyFont="1" applyBorder="1"/>
    <xf numFmtId="0" fontId="18" fillId="0" borderId="0" xfId="0" applyFont="1" applyAlignment="1">
      <alignment horizontal="right"/>
    </xf>
    <xf numFmtId="0" fontId="22" fillId="0" borderId="0" xfId="0" applyFont="1"/>
    <xf numFmtId="169" fontId="126" fillId="62" borderId="0" xfId="2972" applyNumberFormat="1" applyFont="1" applyFill="1" applyAlignment="1">
      <alignment horizontal="center" vertical="center" wrapText="1"/>
    </xf>
    <xf numFmtId="43" fontId="126" fillId="62" borderId="0" xfId="2972" applyFont="1" applyFill="1" applyAlignment="1">
      <alignment horizontal="center" vertical="center" wrapText="1"/>
    </xf>
    <xf numFmtId="246" fontId="126" fillId="62" borderId="0" xfId="2972" applyNumberFormat="1" applyFont="1" applyFill="1" applyAlignment="1">
      <alignment horizontal="center" vertical="center" wrapText="1"/>
    </xf>
    <xf numFmtId="0" fontId="18" fillId="0" borderId="0" xfId="2973" applyFont="1" applyAlignment="1">
      <alignment horizontal="center" vertical="center"/>
    </xf>
    <xf numFmtId="169" fontId="18" fillId="0" borderId="0" xfId="0" applyNumberFormat="1" applyFont="1"/>
    <xf numFmtId="9" fontId="18" fillId="0" borderId="0" xfId="2973" applyNumberFormat="1" applyFont="1"/>
    <xf numFmtId="169" fontId="18" fillId="4" borderId="0" xfId="1" applyNumberFormat="1" applyFont="1" applyFill="1"/>
    <xf numFmtId="14" fontId="18" fillId="4" borderId="0" xfId="2973" applyNumberFormat="1" applyFont="1" applyFill="1"/>
    <xf numFmtId="14" fontId="18" fillId="0" borderId="0" xfId="19" applyNumberFormat="1" applyFont="1" applyFill="1" applyBorder="1"/>
    <xf numFmtId="1" fontId="18" fillId="0" borderId="0" xfId="2973" applyNumberFormat="1" applyFont="1"/>
    <xf numFmtId="245" fontId="18" fillId="0" borderId="0" xfId="2974" applyNumberFormat="1" applyFont="1" applyFill="1" applyBorder="1"/>
    <xf numFmtId="169" fontId="18" fillId="0" borderId="0" xfId="2972" applyNumberFormat="1" applyFont="1" applyFill="1"/>
    <xf numFmtId="3" fontId="19" fillId="0" borderId="0" xfId="2973" applyNumberFormat="1" applyFont="1"/>
    <xf numFmtId="14" fontId="19" fillId="0" borderId="0" xfId="2973" applyNumberFormat="1" applyFont="1"/>
    <xf numFmtId="10" fontId="19" fillId="0" borderId="0" xfId="2974" applyNumberFormat="1" applyFont="1" applyFill="1" applyBorder="1"/>
    <xf numFmtId="169" fontId="19" fillId="0" borderId="0" xfId="2974" applyNumberFormat="1" applyFont="1" applyFill="1" applyBorder="1"/>
    <xf numFmtId="169" fontId="19" fillId="0" borderId="0" xfId="2972" applyNumberFormat="1" applyFont="1" applyFill="1"/>
    <xf numFmtId="10" fontId="18" fillId="4" borderId="6" xfId="0" applyNumberFormat="1" applyFont="1" applyFill="1" applyBorder="1"/>
    <xf numFmtId="0" fontId="127" fillId="0" borderId="0" xfId="2973" applyFont="1"/>
    <xf numFmtId="2" fontId="18" fillId="0" borderId="0" xfId="2973" applyNumberFormat="1" applyFont="1"/>
    <xf numFmtId="169" fontId="18" fillId="0" borderId="0" xfId="1" applyNumberFormat="1" applyFont="1" applyFill="1"/>
    <xf numFmtId="9" fontId="19" fillId="0" borderId="0" xfId="2973" applyNumberFormat="1" applyFont="1"/>
    <xf numFmtId="169" fontId="19" fillId="0" borderId="0" xfId="1" applyNumberFormat="1" applyFont="1" applyFill="1"/>
    <xf numFmtId="0" fontId="18" fillId="0" borderId="0" xfId="2969" applyFont="1"/>
    <xf numFmtId="0" fontId="19" fillId="0" borderId="0" xfId="2969" applyFont="1"/>
    <xf numFmtId="169" fontId="18" fillId="0" borderId="0" xfId="2968" applyNumberFormat="1" applyFont="1" applyFill="1"/>
    <xf numFmtId="245" fontId="18" fillId="4" borderId="6" xfId="0" applyNumberFormat="1" applyFont="1" applyFill="1" applyBorder="1"/>
    <xf numFmtId="10" fontId="9" fillId="4" borderId="6" xfId="0" applyNumberFormat="1" applyFont="1" applyFill="1" applyBorder="1"/>
    <xf numFmtId="10" fontId="18" fillId="0" borderId="0" xfId="2" applyNumberFormat="1" applyFont="1" applyFill="1" applyBorder="1" applyProtection="1">
      <protection locked="0"/>
    </xf>
    <xf numFmtId="169" fontId="18" fillId="0" borderId="0" xfId="2972" applyNumberFormat="1" applyFont="1" applyFill="1" applyBorder="1"/>
    <xf numFmtId="246" fontId="126" fillId="0" borderId="0" xfId="2972" applyNumberFormat="1" applyFont="1" applyFill="1" applyAlignment="1">
      <alignment horizontal="center" vertical="center" wrapText="1"/>
    </xf>
    <xf numFmtId="0" fontId="19" fillId="4" borderId="26" xfId="3" applyFont="1" applyFill="1" applyBorder="1" applyAlignment="1" applyProtection="1">
      <alignment horizontal="center" vertical="center"/>
      <protection locked="0"/>
    </xf>
    <xf numFmtId="0" fontId="19" fillId="0" borderId="0" xfId="0" applyFont="1" applyAlignment="1">
      <alignment vertical="center"/>
    </xf>
    <xf numFmtId="0" fontId="19" fillId="0" borderId="0" xfId="0" applyFont="1" applyAlignment="1">
      <alignment horizontal="center" vertical="center"/>
    </xf>
    <xf numFmtId="10" fontId="18" fillId="0" borderId="0" xfId="0" applyNumberFormat="1" applyFont="1"/>
    <xf numFmtId="245" fontId="18" fillId="0" borderId="0" xfId="0" applyNumberFormat="1" applyFont="1"/>
    <xf numFmtId="248" fontId="18" fillId="4" borderId="6" xfId="0" applyNumberFormat="1" applyFont="1" applyFill="1" applyBorder="1"/>
    <xf numFmtId="248" fontId="18" fillId="0" borderId="0" xfId="2973" applyNumberFormat="1" applyFont="1"/>
    <xf numFmtId="248" fontId="18" fillId="0" borderId="0" xfId="0" applyNumberFormat="1" applyFont="1"/>
    <xf numFmtId="248" fontId="19" fillId="0" borderId="0" xfId="0" applyNumberFormat="1" applyFont="1" applyAlignment="1">
      <alignment horizontal="center" vertical="center"/>
    </xf>
    <xf numFmtId="248" fontId="18" fillId="0" borderId="0" xfId="2972" applyNumberFormat="1" applyFont="1" applyFill="1" applyBorder="1"/>
    <xf numFmtId="248" fontId="18" fillId="0" borderId="0" xfId="2969" applyNumberFormat="1" applyFont="1"/>
    <xf numFmtId="248" fontId="19" fillId="0" borderId="6" xfId="0" applyNumberFormat="1" applyFont="1" applyBorder="1" applyAlignment="1">
      <alignment horizontal="center" vertical="center"/>
    </xf>
    <xf numFmtId="248" fontId="18" fillId="0" borderId="6" xfId="0" applyNumberFormat="1" applyFont="1" applyBorder="1"/>
    <xf numFmtId="14" fontId="123" fillId="0" borderId="0" xfId="2969" applyNumberFormat="1" applyFont="1"/>
    <xf numFmtId="14" fontId="19" fillId="0" borderId="0" xfId="2969" applyNumberFormat="1" applyFont="1"/>
    <xf numFmtId="14" fontId="123" fillId="0" borderId="0" xfId="2972" applyNumberFormat="1" applyFont="1" applyAlignment="1">
      <alignment horizontal="right"/>
    </xf>
    <xf numFmtId="249" fontId="125" fillId="2" borderId="0" xfId="1" applyNumberFormat="1" applyFont="1" applyFill="1" applyAlignment="1">
      <alignment horizontal="center"/>
    </xf>
    <xf numFmtId="0" fontId="128" fillId="0" borderId="0" xfId="0" applyFont="1"/>
    <xf numFmtId="0" fontId="129" fillId="0" borderId="0" xfId="7" applyFont="1" applyAlignment="1" applyProtection="1">
      <alignment vertical="center"/>
      <protection locked="0"/>
    </xf>
    <xf numFmtId="0" fontId="129" fillId="0" borderId="0" xfId="7" applyFont="1" applyProtection="1">
      <protection locked="0"/>
    </xf>
    <xf numFmtId="0" fontId="125" fillId="0" borderId="0" xfId="7" applyFont="1" applyProtection="1">
      <protection hidden="1"/>
    </xf>
    <xf numFmtId="0" fontId="130" fillId="2" borderId="0" xfId="7" applyFont="1" applyFill="1" applyAlignment="1" applyProtection="1">
      <alignment vertical="center" wrapText="1"/>
      <protection hidden="1"/>
    </xf>
    <xf numFmtId="14" fontId="125" fillId="0" borderId="0" xfId="6" applyNumberFormat="1" applyFont="1" applyProtection="1">
      <protection hidden="1"/>
    </xf>
    <xf numFmtId="14" fontId="125" fillId="0" borderId="0" xfId="7" applyNumberFormat="1" applyFont="1" applyProtection="1">
      <protection hidden="1"/>
    </xf>
    <xf numFmtId="0" fontId="129" fillId="4" borderId="0" xfId="2973" applyFont="1" applyFill="1"/>
    <xf numFmtId="0" fontId="131" fillId="4" borderId="0" xfId="0" applyFont="1" applyFill="1"/>
    <xf numFmtId="0" fontId="131" fillId="0" borderId="0" xfId="0" applyFont="1"/>
    <xf numFmtId="168" fontId="125" fillId="0" borderId="0" xfId="6" applyNumberFormat="1" applyFont="1" applyProtection="1">
      <protection hidden="1"/>
    </xf>
    <xf numFmtId="0" fontId="132" fillId="2" borderId="0" xfId="7" applyFont="1" applyFill="1" applyAlignment="1" applyProtection="1">
      <alignment vertical="center" wrapText="1"/>
      <protection hidden="1"/>
    </xf>
    <xf numFmtId="0" fontId="129" fillId="0" borderId="0" xfId="7" applyFont="1" applyProtection="1">
      <protection hidden="1"/>
    </xf>
    <xf numFmtId="0" fontId="129" fillId="2" borderId="0" xfId="7" applyFont="1" applyFill="1" applyAlignment="1" applyProtection="1">
      <alignment horizontal="center" vertical="center"/>
      <protection hidden="1"/>
    </xf>
    <xf numFmtId="0" fontId="129" fillId="0" borderId="0" xfId="7" applyFont="1" applyAlignment="1" applyProtection="1">
      <alignment horizontal="center" vertical="center"/>
      <protection hidden="1"/>
    </xf>
    <xf numFmtId="0" fontId="132" fillId="2" borderId="0" xfId="7" applyFont="1" applyFill="1" applyAlignment="1" applyProtection="1">
      <alignment vertical="center"/>
      <protection hidden="1"/>
    </xf>
    <xf numFmtId="0" fontId="132" fillId="3" borderId="6" xfId="7" applyFont="1" applyFill="1" applyBorder="1" applyProtection="1">
      <protection hidden="1"/>
    </xf>
    <xf numFmtId="0" fontId="132" fillId="3" borderId="6" xfId="7" applyFont="1" applyFill="1" applyBorder="1" applyAlignment="1" applyProtection="1">
      <alignment wrapText="1"/>
      <protection hidden="1"/>
    </xf>
    <xf numFmtId="0" fontId="129" fillId="2" borderId="0" xfId="7" applyFont="1" applyFill="1" applyAlignment="1" applyProtection="1">
      <alignment vertical="center"/>
      <protection hidden="1"/>
    </xf>
    <xf numFmtId="0" fontId="130" fillId="2" borderId="0" xfId="7" applyFont="1" applyFill="1" applyAlignment="1" applyProtection="1">
      <alignment horizontal="right" vertical="center" wrapText="1"/>
      <protection hidden="1"/>
    </xf>
    <xf numFmtId="173" fontId="133" fillId="0" borderId="0" xfId="5" applyNumberFormat="1" applyFont="1" applyAlignment="1" applyProtection="1">
      <alignment vertical="center"/>
      <protection locked="0"/>
    </xf>
    <xf numFmtId="0" fontId="130" fillId="0" borderId="0" xfId="7" applyFont="1" applyProtection="1">
      <protection hidden="1"/>
    </xf>
    <xf numFmtId="0" fontId="129" fillId="0" borderId="0" xfId="3" applyFont="1" applyAlignment="1" applyProtection="1">
      <alignment horizontal="center" vertical="center"/>
      <protection locked="0"/>
    </xf>
    <xf numFmtId="0" fontId="129" fillId="0" borderId="6" xfId="3" applyFont="1" applyBorder="1" applyAlignment="1" applyProtection="1">
      <alignment horizontal="center" vertical="center"/>
      <protection locked="0"/>
    </xf>
    <xf numFmtId="0" fontId="125" fillId="63" borderId="0" xfId="7" applyFont="1" applyFill="1" applyProtection="1">
      <protection hidden="1"/>
    </xf>
    <xf numFmtId="14" fontId="125" fillId="4" borderId="0" xfId="7" applyNumberFormat="1" applyFont="1" applyFill="1" applyProtection="1">
      <protection hidden="1"/>
    </xf>
    <xf numFmtId="9" fontId="125" fillId="4" borderId="0" xfId="2" applyFont="1" applyFill="1" applyProtection="1">
      <protection hidden="1"/>
    </xf>
    <xf numFmtId="169" fontId="125" fillId="0" borderId="0" xfId="1" applyNumberFormat="1" applyFont="1" applyBorder="1" applyAlignment="1" applyProtection="1">
      <alignment horizontal="right"/>
      <protection hidden="1"/>
    </xf>
    <xf numFmtId="0" fontId="125" fillId="0" borderId="0" xfId="0" applyFont="1"/>
    <xf numFmtId="0" fontId="125" fillId="0" borderId="2" xfId="7" applyFont="1" applyBorder="1" applyProtection="1">
      <protection hidden="1"/>
    </xf>
    <xf numFmtId="0" fontId="129" fillId="0" borderId="3" xfId="7" applyFont="1" applyBorder="1" applyAlignment="1" applyProtection="1">
      <alignment vertical="center"/>
      <protection hidden="1"/>
    </xf>
    <xf numFmtId="0" fontId="125" fillId="0" borderId="3" xfId="7" applyFont="1" applyBorder="1" applyAlignment="1" applyProtection="1">
      <alignment vertical="center"/>
      <protection hidden="1"/>
    </xf>
    <xf numFmtId="0" fontId="125" fillId="0" borderId="4" xfId="7" applyFont="1" applyBorder="1" applyAlignment="1" applyProtection="1">
      <alignment vertical="center"/>
      <protection hidden="1"/>
    </xf>
    <xf numFmtId="0" fontId="129" fillId="4" borderId="6" xfId="3" applyFont="1" applyFill="1" applyBorder="1" applyAlignment="1" applyProtection="1">
      <alignment horizontal="center" vertical="center"/>
      <protection locked="0"/>
    </xf>
    <xf numFmtId="0" fontId="132" fillId="3" borderId="6" xfId="7" applyFont="1" applyFill="1" applyBorder="1" applyAlignment="1" applyProtection="1">
      <alignment vertical="center"/>
      <protection hidden="1"/>
    </xf>
    <xf numFmtId="0" fontId="132" fillId="3" borderId="6" xfId="7" applyFont="1" applyFill="1" applyBorder="1" applyAlignment="1" applyProtection="1">
      <alignment horizontal="left" wrapText="1"/>
      <protection hidden="1"/>
    </xf>
    <xf numFmtId="173" fontId="129" fillId="0" borderId="0" xfId="5" applyNumberFormat="1" applyFont="1" applyAlignment="1" applyProtection="1">
      <alignment horizontal="right" vertical="center"/>
      <protection hidden="1"/>
    </xf>
    <xf numFmtId="0" fontId="125" fillId="0" borderId="2" xfId="7" applyFont="1" applyBorder="1" applyAlignment="1" applyProtection="1">
      <alignment vertical="center"/>
      <protection hidden="1"/>
    </xf>
    <xf numFmtId="0" fontId="129" fillId="4" borderId="1" xfId="3" applyFont="1" applyFill="1" applyBorder="1" applyAlignment="1" applyProtection="1">
      <alignment horizontal="center" vertical="center"/>
      <protection locked="0"/>
    </xf>
    <xf numFmtId="9" fontId="132" fillId="0" borderId="6" xfId="7" applyNumberFormat="1" applyFont="1" applyBorder="1" applyProtection="1">
      <protection hidden="1"/>
    </xf>
    <xf numFmtId="0" fontId="132" fillId="0" borderId="0" xfId="7" applyFont="1" applyProtection="1">
      <protection hidden="1"/>
    </xf>
    <xf numFmtId="0" fontId="125" fillId="0" borderId="0" xfId="7" applyFont="1" applyAlignment="1" applyProtection="1">
      <alignment horizontal="right"/>
      <protection hidden="1"/>
    </xf>
    <xf numFmtId="0" fontId="129" fillId="2" borderId="8" xfId="3" applyFont="1" applyFill="1" applyBorder="1" applyAlignment="1" applyProtection="1">
      <alignment horizontal="right" vertical="center" indent="1"/>
      <protection hidden="1"/>
    </xf>
    <xf numFmtId="0" fontId="129" fillId="2" borderId="34" xfId="3" applyFont="1" applyFill="1" applyBorder="1" applyAlignment="1" applyProtection="1">
      <alignment vertical="center"/>
      <protection hidden="1"/>
    </xf>
    <xf numFmtId="0" fontId="129" fillId="2" borderId="40" xfId="3" applyFont="1" applyFill="1" applyBorder="1" applyAlignment="1" applyProtection="1">
      <alignment vertical="center"/>
      <protection hidden="1"/>
    </xf>
    <xf numFmtId="0" fontId="129" fillId="2" borderId="37" xfId="3" applyFont="1" applyFill="1" applyBorder="1" applyAlignment="1" applyProtection="1">
      <alignment vertical="center"/>
      <protection hidden="1"/>
    </xf>
    <xf numFmtId="0" fontId="129" fillId="4" borderId="8" xfId="3" applyFont="1" applyFill="1" applyBorder="1" applyAlignment="1" applyProtection="1">
      <alignment horizontal="right" vertical="center"/>
      <protection locked="0"/>
    </xf>
    <xf numFmtId="245" fontId="132" fillId="0" borderId="6" xfId="7" applyNumberFormat="1" applyFont="1" applyBorder="1" applyProtection="1">
      <protection hidden="1"/>
    </xf>
    <xf numFmtId="169" fontId="125" fillId="0" borderId="0" xfId="1" applyNumberFormat="1" applyFont="1" applyFill="1" applyBorder="1" applyProtection="1">
      <protection hidden="1"/>
    </xf>
    <xf numFmtId="0" fontId="129" fillId="2" borderId="9" xfId="3" applyFont="1" applyFill="1" applyBorder="1" applyAlignment="1" applyProtection="1">
      <alignment horizontal="right" vertical="center" indent="1"/>
      <protection hidden="1"/>
    </xf>
    <xf numFmtId="0" fontId="129" fillId="2" borderId="35" xfId="3" applyFont="1" applyFill="1" applyBorder="1" applyAlignment="1" applyProtection="1">
      <alignment vertical="center"/>
      <protection hidden="1"/>
    </xf>
    <xf numFmtId="0" fontId="129" fillId="2" borderId="41" xfId="3" applyFont="1" applyFill="1" applyBorder="1" applyAlignment="1" applyProtection="1">
      <alignment vertical="center"/>
      <protection hidden="1"/>
    </xf>
    <xf numFmtId="0" fontId="129" fillId="2" borderId="38" xfId="3" applyFont="1" applyFill="1" applyBorder="1" applyAlignment="1" applyProtection="1">
      <alignment vertical="center"/>
      <protection hidden="1"/>
    </xf>
    <xf numFmtId="0" fontId="129" fillId="4" borderId="9" xfId="3" applyFont="1" applyFill="1" applyBorder="1" applyAlignment="1" applyProtection="1">
      <alignment horizontal="right" vertical="center"/>
      <protection locked="0"/>
    </xf>
    <xf numFmtId="0" fontId="130" fillId="4" borderId="0" xfId="7" applyFont="1" applyFill="1" applyProtection="1">
      <protection hidden="1"/>
    </xf>
    <xf numFmtId="0" fontId="125" fillId="4" borderId="0" xfId="7" applyFont="1" applyFill="1" applyProtection="1">
      <protection hidden="1"/>
    </xf>
    <xf numFmtId="0" fontId="125" fillId="2" borderId="9" xfId="3" applyFont="1" applyFill="1" applyBorder="1" applyAlignment="1" applyProtection="1">
      <alignment vertical="center"/>
      <protection hidden="1"/>
    </xf>
    <xf numFmtId="0" fontId="135" fillId="0" borderId="0" xfId="7" applyFont="1" applyProtection="1">
      <protection hidden="1"/>
    </xf>
    <xf numFmtId="169" fontId="136" fillId="2" borderId="0" xfId="1" applyNumberFormat="1" applyFont="1" applyFill="1" applyProtection="1">
      <protection hidden="1"/>
    </xf>
    <xf numFmtId="0" fontId="125" fillId="2" borderId="9" xfId="3" applyFont="1" applyFill="1" applyBorder="1" applyAlignment="1" applyProtection="1">
      <alignment horizontal="right" vertical="center" indent="1"/>
      <protection hidden="1"/>
    </xf>
    <xf numFmtId="0" fontId="125" fillId="2" borderId="35" xfId="3" applyFont="1" applyFill="1" applyBorder="1" applyAlignment="1" applyProtection="1">
      <alignment vertical="center"/>
      <protection hidden="1"/>
    </xf>
    <xf numFmtId="0" fontId="125" fillId="2" borderId="41" xfId="3" applyFont="1" applyFill="1" applyBorder="1" applyAlignment="1" applyProtection="1">
      <alignment vertical="center"/>
      <protection hidden="1"/>
    </xf>
    <xf numFmtId="0" fontId="125" fillId="2" borderId="38" xfId="3" applyFont="1" applyFill="1" applyBorder="1" applyAlignment="1" applyProtection="1">
      <alignment vertical="center"/>
      <protection hidden="1"/>
    </xf>
    <xf numFmtId="2" fontId="125" fillId="4" borderId="9" xfId="3" applyNumberFormat="1" applyFont="1" applyFill="1" applyBorder="1" applyAlignment="1" applyProtection="1">
      <alignment horizontal="right" vertical="center"/>
      <protection locked="0"/>
    </xf>
    <xf numFmtId="169" fontId="125" fillId="0" borderId="0" xfId="1" applyNumberFormat="1" applyFont="1" applyProtection="1">
      <protection hidden="1"/>
    </xf>
    <xf numFmtId="14" fontId="125" fillId="0" borderId="0" xfId="7" applyNumberFormat="1" applyFont="1" applyAlignment="1" applyProtection="1">
      <alignment horizontal="left"/>
      <protection hidden="1"/>
    </xf>
    <xf numFmtId="0" fontId="125" fillId="0" borderId="0" xfId="7" applyFont="1" applyAlignment="1" applyProtection="1">
      <alignment horizontal="left"/>
      <protection hidden="1"/>
    </xf>
    <xf numFmtId="169" fontId="125" fillId="0" borderId="0" xfId="7" applyNumberFormat="1" applyFont="1" applyProtection="1">
      <protection hidden="1"/>
    </xf>
    <xf numFmtId="0" fontId="137" fillId="2" borderId="9" xfId="3" applyFont="1" applyFill="1" applyBorder="1" applyAlignment="1" applyProtection="1">
      <alignment horizontal="right" vertical="center" indent="1"/>
      <protection hidden="1"/>
    </xf>
    <xf numFmtId="0" fontId="138" fillId="2" borderId="41" xfId="3" applyFont="1" applyFill="1" applyBorder="1" applyAlignment="1" applyProtection="1">
      <alignment vertical="center"/>
      <protection hidden="1"/>
    </xf>
    <xf numFmtId="0" fontId="138" fillId="2" borderId="38" xfId="3" applyFont="1" applyFill="1" applyBorder="1" applyAlignment="1" applyProtection="1">
      <alignment vertical="center"/>
      <protection hidden="1"/>
    </xf>
    <xf numFmtId="3" fontId="129" fillId="0" borderId="9" xfId="3" applyNumberFormat="1" applyFont="1" applyBorder="1" applyAlignment="1" applyProtection="1">
      <alignment horizontal="right" vertical="center"/>
      <protection hidden="1"/>
    </xf>
    <xf numFmtId="0" fontId="125" fillId="2" borderId="0" xfId="7" applyFont="1" applyFill="1" applyAlignment="1" applyProtection="1">
      <alignment vertical="center"/>
      <protection hidden="1"/>
    </xf>
    <xf numFmtId="9" fontId="125" fillId="0" borderId="0" xfId="7" applyNumberFormat="1" applyFont="1" applyProtection="1">
      <protection hidden="1"/>
    </xf>
    <xf numFmtId="0" fontId="132" fillId="3" borderId="0" xfId="7" applyFont="1" applyFill="1" applyAlignment="1" applyProtection="1">
      <alignment horizontal="left" vertical="center" wrapText="1"/>
      <protection hidden="1"/>
    </xf>
    <xf numFmtId="0" fontId="130" fillId="3" borderId="0" xfId="7" applyFont="1" applyFill="1" applyAlignment="1" applyProtection="1">
      <alignment horizontal="center" vertical="center"/>
      <protection hidden="1"/>
    </xf>
    <xf numFmtId="0" fontId="138" fillId="2" borderId="9" xfId="3" applyFont="1" applyFill="1" applyBorder="1" applyAlignment="1" applyProtection="1">
      <alignment horizontal="right" vertical="center" indent="1"/>
      <protection hidden="1"/>
    </xf>
    <xf numFmtId="0" fontId="137" fillId="2" borderId="41" xfId="3" applyFont="1" applyFill="1" applyBorder="1" applyAlignment="1" applyProtection="1">
      <alignment vertical="center"/>
      <protection hidden="1"/>
    </xf>
    <xf numFmtId="0" fontId="137" fillId="2" borderId="38" xfId="3" applyFont="1" applyFill="1" applyBorder="1" applyAlignment="1" applyProtection="1">
      <alignment vertical="center"/>
      <protection hidden="1"/>
    </xf>
    <xf numFmtId="9" fontId="139" fillId="0" borderId="9" xfId="1" applyNumberFormat="1" applyFont="1" applyFill="1" applyBorder="1" applyAlignment="1" applyProtection="1">
      <alignment horizontal="right" vertical="center"/>
      <protection locked="0"/>
    </xf>
    <xf numFmtId="0" fontId="132" fillId="3" borderId="0" xfId="7" applyFont="1" applyFill="1" applyAlignment="1" applyProtection="1">
      <alignment horizontal="center" vertical="center" wrapText="1"/>
      <protection hidden="1"/>
    </xf>
    <xf numFmtId="0" fontId="139" fillId="2" borderId="35" xfId="3" applyFont="1" applyFill="1" applyBorder="1" applyAlignment="1" applyProtection="1">
      <alignment vertical="center"/>
      <protection hidden="1"/>
    </xf>
    <xf numFmtId="10" fontId="139" fillId="4" borderId="9" xfId="1" applyNumberFormat="1" applyFont="1" applyFill="1" applyBorder="1" applyAlignment="1" applyProtection="1">
      <alignment horizontal="right" vertical="center"/>
      <protection locked="0"/>
    </xf>
    <xf numFmtId="0" fontId="137" fillId="0" borderId="0" xfId="7" applyFont="1" applyProtection="1">
      <protection hidden="1"/>
    </xf>
    <xf numFmtId="10" fontId="139" fillId="2" borderId="9" xfId="1" applyNumberFormat="1" applyFont="1" applyFill="1" applyBorder="1" applyAlignment="1" applyProtection="1">
      <alignment horizontal="right" vertical="center"/>
      <protection locked="0"/>
    </xf>
    <xf numFmtId="14" fontId="137" fillId="0" borderId="0" xfId="7" applyNumberFormat="1" applyFont="1" applyProtection="1">
      <protection hidden="1"/>
    </xf>
    <xf numFmtId="0" fontId="132" fillId="2" borderId="0" xfId="7" applyFont="1" applyFill="1" applyAlignment="1" applyProtection="1">
      <alignment horizontal="left" vertical="center"/>
      <protection hidden="1"/>
    </xf>
    <xf numFmtId="0" fontId="129" fillId="0" borderId="0" xfId="0" applyFont="1"/>
    <xf numFmtId="169" fontId="134" fillId="0" borderId="9" xfId="1" applyNumberFormat="1" applyFont="1" applyFill="1" applyBorder="1" applyAlignment="1" applyProtection="1">
      <alignment horizontal="right" vertical="center"/>
      <protection locked="0"/>
    </xf>
    <xf numFmtId="0" fontId="132" fillId="2" borderId="0" xfId="7" applyFont="1" applyFill="1" applyAlignment="1" applyProtection="1">
      <alignment horizontal="center" vertical="center"/>
      <protection hidden="1"/>
    </xf>
    <xf numFmtId="0" fontId="133" fillId="0" borderId="0" xfId="0" applyFont="1" applyAlignment="1">
      <alignment vertical="center" wrapText="1"/>
    </xf>
    <xf numFmtId="168" fontId="133" fillId="0" borderId="9" xfId="1" applyNumberFormat="1" applyFont="1" applyFill="1" applyBorder="1" applyAlignment="1" applyProtection="1">
      <alignment horizontal="right" vertical="center"/>
      <protection locked="0"/>
    </xf>
    <xf numFmtId="169" fontId="125" fillId="2" borderId="0" xfId="1" applyNumberFormat="1" applyFont="1" applyFill="1" applyAlignment="1" applyProtection="1">
      <alignment vertical="center"/>
      <protection hidden="1"/>
    </xf>
    <xf numFmtId="0" fontId="134" fillId="2" borderId="9" xfId="3" applyFont="1" applyFill="1" applyBorder="1" applyAlignment="1" applyProtection="1">
      <alignment horizontal="right" vertical="center" indent="1"/>
      <protection hidden="1"/>
    </xf>
    <xf numFmtId="169" fontId="130" fillId="2" borderId="9" xfId="1" applyNumberFormat="1" applyFont="1" applyFill="1" applyBorder="1" applyAlignment="1" applyProtection="1">
      <alignment horizontal="right" vertical="center"/>
      <protection hidden="1"/>
    </xf>
    <xf numFmtId="0" fontId="140" fillId="2" borderId="0" xfId="7" applyFont="1" applyFill="1" applyAlignment="1" applyProtection="1">
      <alignment horizontal="left" vertical="center"/>
      <protection hidden="1"/>
    </xf>
    <xf numFmtId="0" fontId="139" fillId="2" borderId="9" xfId="3" applyFont="1" applyFill="1" applyBorder="1" applyAlignment="1" applyProtection="1">
      <alignment horizontal="right" vertical="center" indent="1"/>
      <protection hidden="1"/>
    </xf>
    <xf numFmtId="0" fontId="130" fillId="2" borderId="35" xfId="3" applyFont="1" applyFill="1" applyBorder="1" applyAlignment="1" applyProtection="1">
      <alignment vertical="center"/>
      <protection hidden="1"/>
    </xf>
    <xf numFmtId="0" fontId="139" fillId="2" borderId="41" xfId="3" applyFont="1" applyFill="1" applyBorder="1" applyAlignment="1" applyProtection="1">
      <alignment vertical="center"/>
      <protection hidden="1"/>
    </xf>
    <xf numFmtId="41" fontId="139" fillId="2" borderId="38" xfId="3" applyNumberFormat="1" applyFont="1" applyFill="1" applyBorder="1" applyAlignment="1" applyProtection="1">
      <alignment vertical="center"/>
      <protection hidden="1"/>
    </xf>
    <xf numFmtId="0" fontId="129" fillId="4" borderId="0" xfId="7" applyFont="1" applyFill="1" applyProtection="1">
      <protection hidden="1"/>
    </xf>
    <xf numFmtId="0" fontId="132" fillId="2" borderId="9" xfId="3" applyFont="1" applyFill="1" applyBorder="1" applyAlignment="1" applyProtection="1">
      <alignment horizontal="right" vertical="center" indent="1"/>
      <protection hidden="1"/>
    </xf>
    <xf numFmtId="0" fontId="141" fillId="2" borderId="35" xfId="3" applyFont="1" applyFill="1" applyBorder="1" applyAlignment="1" applyProtection="1">
      <alignment vertical="center"/>
      <protection hidden="1"/>
    </xf>
    <xf numFmtId="0" fontId="141" fillId="2" borderId="41" xfId="3" applyFont="1" applyFill="1" applyBorder="1" applyAlignment="1" applyProtection="1">
      <alignment vertical="center"/>
      <protection hidden="1"/>
    </xf>
    <xf numFmtId="0" fontId="141" fillId="2" borderId="38" xfId="3" applyFont="1" applyFill="1" applyBorder="1" applyAlignment="1" applyProtection="1">
      <alignment vertical="center"/>
      <protection hidden="1"/>
    </xf>
    <xf numFmtId="169" fontId="141" fillId="0" borderId="9" xfId="1" applyNumberFormat="1" applyFont="1" applyFill="1" applyBorder="1" applyAlignment="1" applyProtection="1">
      <alignment horizontal="right" vertical="center"/>
      <protection hidden="1"/>
    </xf>
    <xf numFmtId="169" fontId="132" fillId="0" borderId="0" xfId="1" applyNumberFormat="1" applyFont="1" applyProtection="1">
      <protection hidden="1"/>
    </xf>
    <xf numFmtId="14" fontId="133" fillId="4" borderId="6" xfId="7" applyNumberFormat="1" applyFont="1" applyFill="1" applyBorder="1" applyProtection="1">
      <protection hidden="1"/>
    </xf>
    <xf numFmtId="0" fontId="133" fillId="4" borderId="6" xfId="7" applyFont="1" applyFill="1" applyBorder="1" applyProtection="1">
      <protection hidden="1"/>
    </xf>
    <xf numFmtId="168" fontId="133" fillId="4" borderId="6" xfId="6" applyNumberFormat="1" applyFont="1" applyFill="1" applyBorder="1" applyProtection="1">
      <protection hidden="1"/>
    </xf>
    <xf numFmtId="0" fontId="142" fillId="2" borderId="9" xfId="3" applyFont="1" applyFill="1" applyBorder="1" applyAlignment="1" applyProtection="1">
      <alignment horizontal="right" vertical="center" indent="1"/>
      <protection hidden="1"/>
    </xf>
    <xf numFmtId="43" fontId="125" fillId="0" borderId="0" xfId="7" applyNumberFormat="1" applyFont="1" applyProtection="1">
      <protection hidden="1"/>
    </xf>
    <xf numFmtId="14" fontId="133" fillId="0" borderId="6" xfId="7" applyNumberFormat="1" applyFont="1" applyBorder="1" applyProtection="1">
      <protection hidden="1"/>
    </xf>
    <xf numFmtId="14" fontId="125" fillId="0" borderId="6" xfId="7" applyNumberFormat="1" applyFont="1" applyBorder="1" applyProtection="1">
      <protection hidden="1"/>
    </xf>
    <xf numFmtId="0" fontId="133" fillId="0" borderId="6" xfId="7" applyFont="1" applyBorder="1" applyProtection="1">
      <protection hidden="1"/>
    </xf>
    <xf numFmtId="168" fontId="133" fillId="0" borderId="6" xfId="6" applyNumberFormat="1" applyFont="1" applyBorder="1" applyAlignment="1" applyProtection="1">
      <alignment wrapText="1"/>
      <protection hidden="1"/>
    </xf>
    <xf numFmtId="169" fontId="133" fillId="0" borderId="6" xfId="1" applyNumberFormat="1" applyFont="1" applyBorder="1" applyAlignment="1" applyProtection="1">
      <protection hidden="1"/>
    </xf>
    <xf numFmtId="0" fontId="143" fillId="2" borderId="9" xfId="3" applyFont="1" applyFill="1" applyBorder="1" applyAlignment="1" applyProtection="1">
      <alignment horizontal="right" vertical="center" indent="1"/>
      <protection hidden="1"/>
    </xf>
    <xf numFmtId="0" fontId="143" fillId="2" borderId="35" xfId="3" applyFont="1" applyFill="1" applyBorder="1" applyAlignment="1" applyProtection="1">
      <alignment vertical="center"/>
      <protection hidden="1"/>
    </xf>
    <xf numFmtId="0" fontId="139" fillId="2" borderId="38" xfId="3" applyFont="1" applyFill="1" applyBorder="1" applyAlignment="1" applyProtection="1">
      <alignment vertical="center"/>
      <protection hidden="1"/>
    </xf>
    <xf numFmtId="169" fontId="143" fillId="0" borderId="9" xfId="7" applyNumberFormat="1" applyFont="1" applyBorder="1" applyProtection="1">
      <protection hidden="1"/>
    </xf>
    <xf numFmtId="0" fontId="140" fillId="0" borderId="0" xfId="0" applyFont="1"/>
    <xf numFmtId="168" fontId="133" fillId="0" borderId="6" xfId="6" applyNumberFormat="1" applyFont="1" applyBorder="1" applyProtection="1">
      <protection hidden="1"/>
    </xf>
    <xf numFmtId="169" fontId="125" fillId="0" borderId="0" xfId="1" applyNumberFormat="1" applyFont="1" applyBorder="1" applyProtection="1">
      <protection hidden="1"/>
    </xf>
    <xf numFmtId="0" fontId="137" fillId="2" borderId="35" xfId="3" applyFont="1" applyFill="1" applyBorder="1" applyAlignment="1" applyProtection="1">
      <alignment vertical="center"/>
      <protection hidden="1"/>
    </xf>
    <xf numFmtId="3" fontId="137" fillId="2" borderId="9" xfId="3" applyNumberFormat="1" applyFont="1" applyFill="1" applyBorder="1" applyAlignment="1" applyProtection="1">
      <alignment horizontal="right" vertical="center"/>
      <protection hidden="1"/>
    </xf>
    <xf numFmtId="165" fontId="132" fillId="0" borderId="0" xfId="0" applyNumberFormat="1" applyFont="1"/>
    <xf numFmtId="3" fontId="138" fillId="2" borderId="9" xfId="3" applyNumberFormat="1" applyFont="1" applyFill="1" applyBorder="1" applyAlignment="1" applyProtection="1">
      <alignment horizontal="right" vertical="center"/>
      <protection hidden="1"/>
    </xf>
    <xf numFmtId="43" fontId="140" fillId="0" borderId="0" xfId="0" applyNumberFormat="1" applyFont="1"/>
    <xf numFmtId="3" fontId="129" fillId="0" borderId="0" xfId="0" applyNumberFormat="1" applyFont="1" applyAlignment="1" applyProtection="1">
      <alignment wrapText="1"/>
      <protection locked="0"/>
    </xf>
    <xf numFmtId="43" fontId="132" fillId="0" borderId="0" xfId="1" applyFont="1" applyBorder="1" applyProtection="1"/>
    <xf numFmtId="3" fontId="125" fillId="0" borderId="0" xfId="7" applyNumberFormat="1" applyFont="1" applyProtection="1">
      <protection hidden="1"/>
    </xf>
    <xf numFmtId="249" fontId="125" fillId="0" borderId="0" xfId="7" applyNumberFormat="1" applyFont="1" applyProtection="1">
      <protection hidden="1"/>
    </xf>
    <xf numFmtId="0" fontId="139" fillId="2" borderId="44" xfId="3" applyFont="1" applyFill="1" applyBorder="1" applyAlignment="1" applyProtection="1">
      <alignment vertical="center"/>
      <protection hidden="1"/>
    </xf>
    <xf numFmtId="0" fontId="139" fillId="2" borderId="45" xfId="3" applyFont="1" applyFill="1" applyBorder="1" applyAlignment="1" applyProtection="1">
      <alignment vertical="center"/>
      <protection hidden="1"/>
    </xf>
    <xf numFmtId="0" fontId="141" fillId="2" borderId="43" xfId="3" applyFont="1" applyFill="1" applyBorder="1" applyAlignment="1" applyProtection="1">
      <alignment horizontal="right" vertical="center" indent="1"/>
      <protection hidden="1"/>
    </xf>
    <xf numFmtId="14" fontId="125" fillId="0" borderId="0" xfId="6" applyNumberFormat="1" applyFont="1" applyFill="1" applyBorder="1" applyProtection="1">
      <protection hidden="1"/>
    </xf>
    <xf numFmtId="14" fontId="133" fillId="0" borderId="0" xfId="7" applyNumberFormat="1" applyFont="1" applyProtection="1">
      <protection hidden="1"/>
    </xf>
    <xf numFmtId="0" fontId="133" fillId="0" borderId="0" xfId="7" applyFont="1" applyProtection="1">
      <protection hidden="1"/>
    </xf>
    <xf numFmtId="168" fontId="133" fillId="0" borderId="0" xfId="6" applyNumberFormat="1" applyFont="1" applyFill="1" applyBorder="1" applyProtection="1">
      <protection hidden="1"/>
    </xf>
    <xf numFmtId="0" fontId="141" fillId="2" borderId="10" xfId="3" applyFont="1" applyFill="1" applyBorder="1" applyAlignment="1" applyProtection="1">
      <alignment horizontal="right" vertical="center" indent="1"/>
      <protection hidden="1"/>
    </xf>
    <xf numFmtId="0" fontId="137" fillId="2" borderId="36" xfId="3" applyFont="1" applyFill="1" applyBorder="1" applyAlignment="1" applyProtection="1">
      <alignment vertical="center"/>
      <protection hidden="1"/>
    </xf>
    <xf numFmtId="0" fontId="139" fillId="2" borderId="42" xfId="3" applyFont="1" applyFill="1" applyBorder="1" applyAlignment="1" applyProtection="1">
      <alignment vertical="center"/>
      <protection hidden="1"/>
    </xf>
    <xf numFmtId="0" fontId="139" fillId="2" borderId="39" xfId="3" applyFont="1" applyFill="1" applyBorder="1" applyAlignment="1" applyProtection="1">
      <alignment vertical="center"/>
      <protection hidden="1"/>
    </xf>
    <xf numFmtId="3" fontId="137" fillId="2" borderId="10" xfId="3" applyNumberFormat="1" applyFont="1" applyFill="1" applyBorder="1" applyAlignment="1" applyProtection="1">
      <alignment horizontal="right" vertical="center"/>
      <protection hidden="1"/>
    </xf>
    <xf numFmtId="168" fontId="133" fillId="0" borderId="0" xfId="6" applyNumberFormat="1" applyFont="1" applyFill="1" applyBorder="1" applyAlignment="1" applyProtection="1">
      <alignment wrapText="1"/>
      <protection hidden="1"/>
    </xf>
    <xf numFmtId="0" fontId="139" fillId="2" borderId="0" xfId="3" applyFont="1" applyFill="1" applyAlignment="1" applyProtection="1">
      <alignment vertical="center"/>
      <protection hidden="1"/>
    </xf>
    <xf numFmtId="0" fontId="139" fillId="2" borderId="28" xfId="3" applyFont="1" applyFill="1" applyBorder="1" applyAlignment="1" applyProtection="1">
      <alignment vertical="center"/>
      <protection hidden="1"/>
    </xf>
    <xf numFmtId="3" fontId="137" fillId="2" borderId="1" xfId="3" applyNumberFormat="1" applyFont="1" applyFill="1" applyBorder="1" applyAlignment="1" applyProtection="1">
      <alignment horizontal="right" vertical="center"/>
      <protection hidden="1"/>
    </xf>
    <xf numFmtId="173" fontId="139" fillId="2" borderId="44" xfId="3" applyNumberFormat="1" applyFont="1" applyFill="1" applyBorder="1" applyAlignment="1" applyProtection="1">
      <alignment horizontal="left" vertical="center"/>
      <protection hidden="1"/>
    </xf>
    <xf numFmtId="173" fontId="139" fillId="2" borderId="43" xfId="3" applyNumberFormat="1" applyFont="1" applyFill="1" applyBorder="1" applyAlignment="1" applyProtection="1">
      <alignment horizontal="right" vertical="center"/>
      <protection hidden="1"/>
    </xf>
    <xf numFmtId="173" fontId="139" fillId="2" borderId="42" xfId="3" applyNumberFormat="1" applyFont="1" applyFill="1" applyBorder="1" applyAlignment="1" applyProtection="1">
      <alignment horizontal="left" vertical="center"/>
      <protection hidden="1"/>
    </xf>
    <xf numFmtId="173" fontId="139" fillId="2" borderId="10" xfId="3" applyNumberFormat="1" applyFont="1" applyFill="1" applyBorder="1" applyAlignment="1" applyProtection="1">
      <alignment horizontal="right" vertical="center"/>
      <protection hidden="1"/>
    </xf>
    <xf numFmtId="169" fontId="129" fillId="0" borderId="0" xfId="1" applyNumberFormat="1" applyFont="1" applyFill="1" applyBorder="1" applyAlignment="1" applyProtection="1">
      <alignment vertical="center"/>
      <protection hidden="1"/>
    </xf>
    <xf numFmtId="173" fontId="129" fillId="0" borderId="0" xfId="5" applyNumberFormat="1" applyFont="1" applyAlignment="1" applyProtection="1">
      <alignment vertical="center"/>
      <protection hidden="1"/>
    </xf>
    <xf numFmtId="0" fontId="129" fillId="0" borderId="0" xfId="0" applyFont="1" applyProtection="1">
      <protection locked="0"/>
    </xf>
    <xf numFmtId="14" fontId="125" fillId="0" borderId="0" xfId="0" applyNumberFormat="1" applyFont="1" applyAlignment="1" applyProtection="1">
      <alignment horizontal="right"/>
      <protection locked="0"/>
    </xf>
    <xf numFmtId="14" fontId="125" fillId="0" borderId="0" xfId="0" applyNumberFormat="1" applyFont="1" applyProtection="1">
      <protection locked="0"/>
    </xf>
    <xf numFmtId="169" fontId="125" fillId="0" borderId="0" xfId="36" applyNumberFormat="1" applyFont="1" applyFill="1" applyBorder="1" applyProtection="1">
      <protection locked="0"/>
    </xf>
    <xf numFmtId="245" fontId="125" fillId="0" borderId="0" xfId="36" applyNumberFormat="1" applyFont="1" applyFill="1" applyBorder="1" applyProtection="1">
      <protection locked="0"/>
    </xf>
    <xf numFmtId="10" fontId="125" fillId="0" borderId="0" xfId="0" applyNumberFormat="1" applyFont="1" applyProtection="1">
      <protection locked="0"/>
    </xf>
    <xf numFmtId="169" fontId="133" fillId="0" borderId="0" xfId="1" applyNumberFormat="1" applyFont="1" applyFill="1" applyBorder="1" applyAlignment="1" applyProtection="1">
      <alignment wrapText="1"/>
      <protection locked="0"/>
    </xf>
    <xf numFmtId="0" fontId="141" fillId="2" borderId="0" xfId="3" applyFont="1" applyFill="1" applyAlignment="1" applyProtection="1">
      <alignment horizontal="right" vertical="center" indent="1"/>
      <protection hidden="1"/>
    </xf>
    <xf numFmtId="0" fontId="133" fillId="2" borderId="0" xfId="3" applyFont="1" applyFill="1" applyAlignment="1" applyProtection="1">
      <alignment vertical="center"/>
      <protection hidden="1"/>
    </xf>
    <xf numFmtId="41" fontId="133" fillId="2" borderId="0" xfId="1" applyNumberFormat="1" applyFont="1" applyFill="1" applyBorder="1" applyAlignment="1" applyProtection="1">
      <alignment horizontal="right" vertical="center"/>
      <protection hidden="1"/>
    </xf>
    <xf numFmtId="169" fontId="125" fillId="0" borderId="0" xfId="1" applyNumberFormat="1" applyFont="1" applyFill="1" applyBorder="1" applyAlignment="1" applyProtection="1">
      <alignment horizontal="left" vertical="center" wrapText="1"/>
      <protection hidden="1"/>
    </xf>
    <xf numFmtId="173" fontId="125" fillId="0" borderId="0" xfId="1" applyNumberFormat="1" applyFont="1" applyFill="1" applyBorder="1" applyAlignment="1" applyProtection="1">
      <alignment horizontal="left" vertical="center" wrapText="1"/>
      <protection hidden="1"/>
    </xf>
    <xf numFmtId="169" fontId="125" fillId="0" borderId="0" xfId="6" applyNumberFormat="1" applyFont="1" applyFill="1" applyBorder="1" applyProtection="1">
      <protection hidden="1"/>
    </xf>
    <xf numFmtId="169" fontId="133" fillId="0" borderId="0" xfId="1" applyNumberFormat="1" applyFont="1" applyFill="1" applyBorder="1" applyAlignment="1" applyProtection="1">
      <alignment horizontal="right" vertical="center"/>
      <protection locked="0"/>
    </xf>
    <xf numFmtId="0" fontId="129" fillId="2" borderId="0" xfId="3" applyFont="1" applyFill="1" applyAlignment="1" applyProtection="1">
      <alignment horizontal="right" vertical="center" indent="1"/>
      <protection hidden="1"/>
    </xf>
    <xf numFmtId="0" fontId="129" fillId="2" borderId="0" xfId="3" applyFont="1" applyFill="1" applyAlignment="1" applyProtection="1">
      <alignment vertical="center"/>
      <protection hidden="1"/>
    </xf>
    <xf numFmtId="0" fontId="129" fillId="2" borderId="0" xfId="7" applyFont="1" applyFill="1" applyAlignment="1" applyProtection="1">
      <alignment vertical="top"/>
      <protection hidden="1"/>
    </xf>
    <xf numFmtId="0" fontId="130" fillId="2" borderId="0" xfId="7" applyFont="1" applyFill="1" applyAlignment="1" applyProtection="1">
      <alignment horizontal="center" vertical="center" wrapText="1"/>
      <protection hidden="1"/>
    </xf>
    <xf numFmtId="0" fontId="134" fillId="5" borderId="1" xfId="5" applyFont="1" applyFill="1" applyBorder="1" applyAlignment="1" applyProtection="1">
      <alignment horizontal="center" vertical="center" wrapText="1"/>
      <protection hidden="1"/>
    </xf>
    <xf numFmtId="173" fontId="125" fillId="0" borderId="0" xfId="5" applyNumberFormat="1" applyFont="1" applyAlignment="1" applyProtection="1">
      <alignment vertical="center"/>
      <protection hidden="1"/>
    </xf>
    <xf numFmtId="169" fontId="125" fillId="0" borderId="0" xfId="1" applyNumberFormat="1" applyFont="1" applyFill="1" applyProtection="1">
      <protection hidden="1"/>
    </xf>
    <xf numFmtId="0" fontId="134" fillId="0" borderId="6" xfId="5" applyFont="1" applyBorder="1" applyAlignment="1" applyProtection="1">
      <alignment horizontal="left" vertical="center"/>
      <protection hidden="1"/>
    </xf>
    <xf numFmtId="173" fontId="132" fillId="4" borderId="6" xfId="5" applyNumberFormat="1" applyFont="1" applyFill="1" applyBorder="1" applyAlignment="1" applyProtection="1">
      <alignment horizontal="right" vertical="center"/>
      <protection hidden="1"/>
    </xf>
    <xf numFmtId="37" fontId="125" fillId="2" borderId="6" xfId="1" applyNumberFormat="1" applyFont="1" applyFill="1" applyBorder="1" applyAlignment="1">
      <alignment horizontal="right" vertical="center"/>
    </xf>
    <xf numFmtId="173" fontId="132" fillId="0" borderId="6" xfId="5" applyNumberFormat="1" applyFont="1" applyBorder="1" applyAlignment="1" applyProtection="1">
      <alignment horizontal="right" vertical="center"/>
      <protection hidden="1"/>
    </xf>
    <xf numFmtId="167" fontId="133" fillId="0" borderId="6" xfId="5" applyNumberFormat="1" applyFont="1" applyBorder="1" applyAlignment="1" applyProtection="1">
      <alignment vertical="center"/>
      <protection hidden="1"/>
    </xf>
    <xf numFmtId="9" fontId="132" fillId="0" borderId="6" xfId="7" applyNumberFormat="1" applyFont="1" applyBorder="1" applyAlignment="1" applyProtection="1">
      <alignment horizontal="center" vertical="center"/>
      <protection locked="0"/>
    </xf>
    <xf numFmtId="168" fontId="133" fillId="0" borderId="6" xfId="5" applyNumberFormat="1" applyFont="1" applyBorder="1" applyAlignment="1" applyProtection="1">
      <alignment vertical="center"/>
      <protection hidden="1"/>
    </xf>
    <xf numFmtId="169" fontId="132" fillId="0" borderId="0" xfId="1" applyNumberFormat="1" applyFont="1" applyFill="1" applyProtection="1">
      <protection hidden="1"/>
    </xf>
    <xf numFmtId="0" fontId="125" fillId="0" borderId="0" xfId="7" applyFont="1" applyAlignment="1" applyProtection="1">
      <alignment wrapText="1"/>
      <protection hidden="1"/>
    </xf>
    <xf numFmtId="173" fontId="133" fillId="0" borderId="6" xfId="5" applyNumberFormat="1" applyFont="1" applyBorder="1" applyAlignment="1" applyProtection="1">
      <alignment horizontal="right" vertical="center"/>
      <protection hidden="1"/>
    </xf>
    <xf numFmtId="168" fontId="132" fillId="0" borderId="6" xfId="5" applyNumberFormat="1" applyFont="1" applyBorder="1" applyAlignment="1" applyProtection="1">
      <alignment vertical="center"/>
      <protection hidden="1"/>
    </xf>
    <xf numFmtId="0" fontId="132" fillId="0" borderId="0" xfId="7" applyFont="1" applyAlignment="1" applyProtection="1">
      <alignment horizontal="left" wrapText="1"/>
      <protection hidden="1"/>
    </xf>
    <xf numFmtId="0" fontId="134" fillId="0" borderId="0" xfId="0" applyFont="1" applyAlignment="1" applyProtection="1">
      <alignment wrapText="1"/>
      <protection locked="0"/>
    </xf>
    <xf numFmtId="14" fontId="133" fillId="0" borderId="0" xfId="0" applyNumberFormat="1" applyFont="1" applyAlignment="1" applyProtection="1">
      <alignment wrapText="1"/>
      <protection locked="0"/>
    </xf>
    <xf numFmtId="245" fontId="133" fillId="0" borderId="0" xfId="36" applyNumberFormat="1" applyFont="1" applyFill="1" applyBorder="1" applyAlignment="1" applyProtection="1">
      <alignment wrapText="1"/>
      <protection locked="0"/>
    </xf>
    <xf numFmtId="10" fontId="133" fillId="0" borderId="0" xfId="0" applyNumberFormat="1" applyFont="1" applyAlignment="1" applyProtection="1">
      <alignment wrapText="1"/>
      <protection locked="0"/>
    </xf>
    <xf numFmtId="0" fontId="133" fillId="0" borderId="1" xfId="5" applyFont="1" applyBorder="1" applyAlignment="1" applyProtection="1">
      <alignment horizontal="left" vertical="center" wrapText="1"/>
      <protection hidden="1"/>
    </xf>
    <xf numFmtId="0" fontId="133" fillId="0" borderId="6" xfId="5" applyFont="1" applyBorder="1" applyAlignment="1" applyProtection="1">
      <alignment horizontal="left" vertical="center" wrapText="1"/>
      <protection hidden="1"/>
    </xf>
    <xf numFmtId="169" fontId="133" fillId="0" borderId="6" xfId="5" applyNumberFormat="1" applyFont="1" applyBorder="1" applyAlignment="1" applyProtection="1">
      <alignment vertical="center"/>
      <protection hidden="1"/>
    </xf>
    <xf numFmtId="169" fontId="140" fillId="0" borderId="0" xfId="1" applyNumberFormat="1" applyFont="1" applyProtection="1">
      <protection hidden="1"/>
    </xf>
    <xf numFmtId="14" fontId="133" fillId="0" borderId="0" xfId="0" applyNumberFormat="1" applyFont="1" applyAlignment="1" applyProtection="1">
      <alignment horizontal="right" wrapText="1"/>
      <protection locked="0"/>
    </xf>
    <xf numFmtId="9" fontId="130" fillId="0" borderId="6" xfId="5" applyNumberFormat="1" applyFont="1" applyBorder="1" applyAlignment="1" applyProtection="1">
      <alignment horizontal="center" vertical="center"/>
      <protection hidden="1"/>
    </xf>
    <xf numFmtId="14" fontId="132" fillId="0" borderId="6" xfId="5" applyNumberFormat="1" applyFont="1" applyBorder="1" applyAlignment="1" applyProtection="1">
      <alignment vertical="center"/>
      <protection hidden="1"/>
    </xf>
    <xf numFmtId="167" fontId="130" fillId="0" borderId="6" xfId="5" applyNumberFormat="1" applyFont="1" applyBorder="1" applyAlignment="1" applyProtection="1">
      <alignment vertical="center"/>
      <protection hidden="1"/>
    </xf>
    <xf numFmtId="173" fontId="132" fillId="0" borderId="0" xfId="5" applyNumberFormat="1" applyFont="1" applyAlignment="1" applyProtection="1">
      <alignment vertical="center"/>
      <protection hidden="1"/>
    </xf>
    <xf numFmtId="14" fontId="129" fillId="0" borderId="0" xfId="0" applyNumberFormat="1" applyFont="1" applyProtection="1">
      <protection locked="0"/>
    </xf>
    <xf numFmtId="169" fontId="129" fillId="0" borderId="0" xfId="0" applyNumberFormat="1" applyFont="1" applyProtection="1">
      <protection locked="0"/>
    </xf>
    <xf numFmtId="0" fontId="133" fillId="0" borderId="0" xfId="5" applyFont="1" applyAlignment="1" applyProtection="1">
      <alignment horizontal="center" vertical="center"/>
      <protection hidden="1"/>
    </xf>
    <xf numFmtId="0" fontId="133" fillId="0" borderId="0" xfId="5" applyFont="1" applyAlignment="1" applyProtection="1">
      <alignment horizontal="center" vertical="center" wrapText="1"/>
      <protection locked="0"/>
    </xf>
    <xf numFmtId="168" fontId="125" fillId="0" borderId="0" xfId="36" applyNumberFormat="1" applyFont="1" applyFill="1" applyBorder="1" applyProtection="1">
      <protection locked="0"/>
    </xf>
    <xf numFmtId="244" fontId="125" fillId="0" borderId="0" xfId="0" applyNumberFormat="1" applyFont="1" applyProtection="1">
      <protection locked="0"/>
    </xf>
    <xf numFmtId="14" fontId="125" fillId="0" borderId="0" xfId="36" applyNumberFormat="1" applyFont="1" applyFill="1" applyBorder="1" applyProtection="1">
      <protection locked="0"/>
    </xf>
    <xf numFmtId="14" fontId="130" fillId="0" borderId="0" xfId="36" applyNumberFormat="1" applyFont="1" applyFill="1" applyBorder="1" applyProtection="1">
      <protection locked="0"/>
    </xf>
    <xf numFmtId="169" fontId="130" fillId="0" borderId="0" xfId="36" applyNumberFormat="1" applyFont="1" applyFill="1" applyBorder="1" applyProtection="1">
      <protection locked="0"/>
    </xf>
    <xf numFmtId="0" fontId="132" fillId="0" borderId="0" xfId="0" applyFont="1" applyProtection="1">
      <protection locked="0"/>
    </xf>
    <xf numFmtId="41" fontId="125" fillId="0" borderId="0" xfId="2" applyNumberFormat="1" applyFont="1" applyFill="1" applyBorder="1" applyProtection="1">
      <protection locked="0"/>
    </xf>
    <xf numFmtId="0" fontId="130" fillId="2" borderId="0" xfId="7" applyFont="1" applyFill="1" applyAlignment="1" applyProtection="1">
      <alignment horizontal="left" vertical="center" wrapText="1"/>
      <protection hidden="1"/>
    </xf>
    <xf numFmtId="173" fontId="133" fillId="4" borderId="6" xfId="5" applyNumberFormat="1" applyFont="1" applyFill="1" applyBorder="1" applyAlignment="1" applyProtection="1">
      <alignment horizontal="right" vertical="center"/>
      <protection hidden="1"/>
    </xf>
    <xf numFmtId="9" fontId="125" fillId="0" borderId="6" xfId="7" applyNumberFormat="1" applyFont="1" applyBorder="1" applyAlignment="1" applyProtection="1">
      <alignment horizontal="center" vertical="center"/>
      <protection locked="0"/>
    </xf>
    <xf numFmtId="167" fontId="132" fillId="0" borderId="6" xfId="5" applyNumberFormat="1" applyFont="1" applyBorder="1" applyAlignment="1" applyProtection="1">
      <alignment vertical="center"/>
      <protection hidden="1"/>
    </xf>
    <xf numFmtId="168" fontId="130" fillId="0" borderId="6" xfId="5" applyNumberFormat="1" applyFont="1" applyBorder="1" applyAlignment="1" applyProtection="1">
      <alignment vertical="center"/>
      <protection hidden="1"/>
    </xf>
    <xf numFmtId="9" fontId="132" fillId="0" borderId="0" xfId="2" applyFont="1" applyFill="1" applyProtection="1">
      <protection hidden="1"/>
    </xf>
    <xf numFmtId="0" fontId="134" fillId="0" borderId="0" xfId="5" applyFont="1" applyAlignment="1" applyProtection="1">
      <alignment horizontal="center" vertical="center"/>
      <protection hidden="1"/>
    </xf>
    <xf numFmtId="0" fontId="134" fillId="0" borderId="0" xfId="5" applyFont="1" applyAlignment="1" applyProtection="1">
      <alignment horizontal="left" vertical="center"/>
      <protection hidden="1"/>
    </xf>
    <xf numFmtId="0" fontId="132" fillId="0" borderId="0" xfId="3597" applyFont="1" applyProtection="1">
      <protection hidden="1"/>
    </xf>
    <xf numFmtId="9" fontId="132" fillId="0" borderId="6" xfId="3597" applyNumberFormat="1" applyFont="1" applyBorder="1" applyAlignment="1" applyProtection="1">
      <alignment horizontal="center" vertical="center"/>
      <protection locked="0"/>
    </xf>
    <xf numFmtId="0" fontId="125" fillId="0" borderId="6" xfId="3597" applyFont="1" applyBorder="1" applyProtection="1">
      <protection hidden="1"/>
    </xf>
    <xf numFmtId="169" fontId="130" fillId="0" borderId="6" xfId="3597" applyNumberFormat="1" applyFont="1" applyBorder="1" applyAlignment="1" applyProtection="1">
      <alignment vertical="center"/>
      <protection hidden="1"/>
    </xf>
    <xf numFmtId="245" fontId="130" fillId="0" borderId="0" xfId="0" applyNumberFormat="1" applyFont="1"/>
    <xf numFmtId="245" fontId="144" fillId="0" borderId="0" xfId="0" applyNumberFormat="1" applyFont="1" applyAlignment="1">
      <alignment horizontal="left"/>
    </xf>
    <xf numFmtId="0" fontId="125" fillId="59" borderId="27" xfId="0" applyFont="1" applyFill="1" applyBorder="1" applyAlignment="1" applyProtection="1">
      <alignment horizontal="center" wrapText="1"/>
      <protection locked="0"/>
    </xf>
    <xf numFmtId="14" fontId="125" fillId="59" borderId="28" xfId="0" applyNumberFormat="1" applyFont="1" applyFill="1" applyBorder="1" applyAlignment="1" applyProtection="1">
      <alignment horizontal="center" wrapText="1"/>
      <protection locked="0"/>
    </xf>
    <xf numFmtId="169" fontId="125" fillId="59" borderId="28" xfId="36" applyNumberFormat="1" applyFont="1" applyFill="1" applyBorder="1" applyAlignment="1" applyProtection="1">
      <alignment horizontal="center" wrapText="1"/>
      <protection locked="0"/>
    </xf>
    <xf numFmtId="169" fontId="125" fillId="59" borderId="46" xfId="36" applyNumberFormat="1" applyFont="1" applyFill="1" applyBorder="1" applyAlignment="1" applyProtection="1">
      <alignment horizontal="center" vertical="center" wrapText="1"/>
      <protection locked="0"/>
    </xf>
    <xf numFmtId="0" fontId="125" fillId="59" borderId="28" xfId="0" applyFont="1" applyFill="1" applyBorder="1" applyAlignment="1" applyProtection="1">
      <alignment horizontal="center" wrapText="1"/>
      <protection locked="0"/>
    </xf>
    <xf numFmtId="0" fontId="125" fillId="59" borderId="3" xfId="0" applyFont="1" applyFill="1" applyBorder="1" applyAlignment="1" applyProtection="1">
      <alignment horizontal="center" wrapText="1"/>
      <protection locked="0"/>
    </xf>
    <xf numFmtId="0" fontId="125" fillId="59" borderId="29" xfId="0" applyFont="1" applyFill="1" applyBorder="1" applyAlignment="1" applyProtection="1">
      <alignment horizontal="center" wrapText="1"/>
      <protection locked="0"/>
    </xf>
    <xf numFmtId="169" fontId="129" fillId="59" borderId="46" xfId="36" applyNumberFormat="1" applyFont="1" applyFill="1" applyBorder="1" applyAlignment="1" applyProtection="1">
      <alignment horizontal="center" vertical="center" wrapText="1"/>
      <protection locked="0"/>
    </xf>
    <xf numFmtId="0" fontId="133" fillId="60" borderId="27" xfId="0" applyFont="1" applyFill="1" applyBorder="1" applyAlignment="1" applyProtection="1">
      <alignment wrapText="1"/>
      <protection locked="0"/>
    </xf>
    <xf numFmtId="14" fontId="133" fillId="60" borderId="28" xfId="0" applyNumberFormat="1" applyFont="1" applyFill="1" applyBorder="1" applyAlignment="1" applyProtection="1">
      <alignment wrapText="1"/>
      <protection locked="0"/>
    </xf>
    <xf numFmtId="14" fontId="133" fillId="4" borderId="28" xfId="0" applyNumberFormat="1" applyFont="1" applyFill="1" applyBorder="1" applyAlignment="1" applyProtection="1">
      <alignment wrapText="1"/>
      <protection locked="0"/>
    </xf>
    <xf numFmtId="169" fontId="133" fillId="60" borderId="28" xfId="36" applyNumberFormat="1" applyFont="1" applyFill="1" applyBorder="1" applyAlignment="1" applyProtection="1">
      <alignment wrapText="1"/>
      <protection locked="0"/>
    </xf>
    <xf numFmtId="245" fontId="133" fillId="60" borderId="28" xfId="36" applyNumberFormat="1" applyFont="1" applyFill="1" applyBorder="1" applyAlignment="1" applyProtection="1">
      <alignment wrapText="1"/>
      <protection locked="0"/>
    </xf>
    <xf numFmtId="10" fontId="133" fillId="60" borderId="0" xfId="0" applyNumberFormat="1" applyFont="1" applyFill="1" applyAlignment="1" applyProtection="1">
      <alignment wrapText="1"/>
      <protection locked="0"/>
    </xf>
    <xf numFmtId="169" fontId="133" fillId="60" borderId="29" xfId="1" applyNumberFormat="1" applyFont="1" applyFill="1" applyBorder="1" applyAlignment="1" applyProtection="1">
      <alignment wrapText="1"/>
      <protection locked="0"/>
    </xf>
    <xf numFmtId="169" fontId="133" fillId="4" borderId="6" xfId="36" applyNumberFormat="1" applyFont="1" applyFill="1" applyBorder="1" applyAlignment="1" applyProtection="1">
      <alignment wrapText="1"/>
      <protection locked="0"/>
    </xf>
    <xf numFmtId="169" fontId="133" fillId="60" borderId="6" xfId="36" applyNumberFormat="1" applyFont="1" applyFill="1" applyBorder="1" applyAlignment="1" applyProtection="1">
      <alignment wrapText="1"/>
      <protection locked="0"/>
    </xf>
    <xf numFmtId="0" fontId="129" fillId="59" borderId="27" xfId="0" applyFont="1" applyFill="1" applyBorder="1" applyProtection="1">
      <protection locked="0"/>
    </xf>
    <xf numFmtId="14" fontId="125" fillId="59" borderId="28" xfId="0" applyNumberFormat="1" applyFont="1" applyFill="1" applyBorder="1" applyAlignment="1" applyProtection="1">
      <alignment horizontal="right"/>
      <protection locked="0"/>
    </xf>
    <xf numFmtId="14" fontId="125" fillId="4" borderId="28" xfId="0" applyNumberFormat="1" applyFont="1" applyFill="1" applyBorder="1" applyAlignment="1" applyProtection="1">
      <alignment horizontal="right"/>
      <protection locked="0"/>
    </xf>
    <xf numFmtId="169" fontId="125" fillId="59" borderId="28" xfId="36" applyNumberFormat="1" applyFont="1" applyFill="1" applyBorder="1" applyProtection="1">
      <protection locked="0"/>
    </xf>
    <xf numFmtId="245" fontId="125" fillId="59" borderId="46" xfId="36" applyNumberFormat="1" applyFont="1" applyFill="1" applyBorder="1" applyProtection="1">
      <protection locked="0"/>
    </xf>
    <xf numFmtId="247" fontId="125" fillId="59" borderId="28" xfId="0" applyNumberFormat="1" applyFont="1" applyFill="1" applyBorder="1" applyProtection="1">
      <protection locked="0"/>
    </xf>
    <xf numFmtId="169" fontId="125" fillId="59" borderId="29" xfId="1" applyNumberFormat="1" applyFont="1" applyFill="1" applyBorder="1" applyProtection="1">
      <protection locked="0"/>
    </xf>
    <xf numFmtId="169" fontId="125" fillId="4" borderId="29" xfId="1" applyNumberFormat="1" applyFont="1" applyFill="1" applyBorder="1" applyProtection="1">
      <protection locked="0"/>
    </xf>
    <xf numFmtId="169" fontId="125" fillId="59" borderId="1" xfId="1" applyNumberFormat="1" applyFont="1" applyFill="1" applyBorder="1" applyAlignment="1" applyProtection="1">
      <alignment vertical="center"/>
      <protection locked="0"/>
    </xf>
    <xf numFmtId="0" fontId="133" fillId="0" borderId="0" xfId="0" quotePrefix="1" applyFont="1" applyAlignment="1">
      <alignment horizontal="left"/>
    </xf>
    <xf numFmtId="0" fontId="129" fillId="59" borderId="30" xfId="0" applyFont="1" applyFill="1" applyBorder="1" applyProtection="1">
      <protection locked="0"/>
    </xf>
    <xf numFmtId="14" fontId="125" fillId="59" borderId="0" xfId="0" applyNumberFormat="1" applyFont="1" applyFill="1" applyAlignment="1" applyProtection="1">
      <alignment horizontal="right"/>
      <protection locked="0"/>
    </xf>
    <xf numFmtId="14" fontId="125" fillId="4" borderId="0" xfId="0" applyNumberFormat="1" applyFont="1" applyFill="1" applyAlignment="1" applyProtection="1">
      <alignment horizontal="right"/>
      <protection locked="0"/>
    </xf>
    <xf numFmtId="169" fontId="125" fillId="59" borderId="0" xfId="36" applyNumberFormat="1" applyFont="1" applyFill="1" applyBorder="1" applyProtection="1">
      <protection locked="0"/>
    </xf>
    <xf numFmtId="245" fontId="125" fillId="59" borderId="0" xfId="36" applyNumberFormat="1" applyFont="1" applyFill="1" applyBorder="1" applyProtection="1">
      <protection locked="0"/>
    </xf>
    <xf numFmtId="247" fontId="125" fillId="59" borderId="0" xfId="0" applyNumberFormat="1" applyFont="1" applyFill="1" applyProtection="1">
      <protection locked="0"/>
    </xf>
    <xf numFmtId="169" fontId="125" fillId="59" borderId="31" xfId="1" applyNumberFormat="1" applyFont="1" applyFill="1" applyBorder="1" applyProtection="1">
      <protection locked="0"/>
    </xf>
    <xf numFmtId="169" fontId="125" fillId="4" borderId="7" xfId="1" applyNumberFormat="1" applyFont="1" applyFill="1" applyBorder="1" applyAlignment="1" applyProtection="1">
      <alignment vertical="center"/>
      <protection locked="0"/>
    </xf>
    <xf numFmtId="169" fontId="125" fillId="59" borderId="7" xfId="1" applyNumberFormat="1" applyFont="1" applyFill="1" applyBorder="1" applyAlignment="1" applyProtection="1">
      <alignment vertical="center"/>
      <protection locked="0"/>
    </xf>
    <xf numFmtId="0" fontId="133" fillId="0" borderId="0" xfId="0" applyFont="1"/>
    <xf numFmtId="0" fontId="125" fillId="0" borderId="0" xfId="0" applyFont="1" applyProtection="1">
      <protection locked="0"/>
    </xf>
    <xf numFmtId="14" fontId="125" fillId="59" borderId="20" xfId="0" applyNumberFormat="1" applyFont="1" applyFill="1" applyBorder="1" applyAlignment="1" applyProtection="1">
      <alignment horizontal="right"/>
      <protection locked="0"/>
    </xf>
    <xf numFmtId="14" fontId="125" fillId="4" borderId="20" xfId="0" applyNumberFormat="1" applyFont="1" applyFill="1" applyBorder="1" applyAlignment="1" applyProtection="1">
      <alignment horizontal="right"/>
      <protection locked="0"/>
    </xf>
    <xf numFmtId="169" fontId="125" fillId="59" borderId="20" xfId="36" applyNumberFormat="1" applyFont="1" applyFill="1" applyBorder="1" applyProtection="1">
      <protection locked="0"/>
    </xf>
    <xf numFmtId="245" fontId="125" fillId="59" borderId="20" xfId="36" applyNumberFormat="1" applyFont="1" applyFill="1" applyBorder="1" applyProtection="1">
      <protection locked="0"/>
    </xf>
    <xf numFmtId="247" fontId="125" fillId="59" borderId="20" xfId="0" applyNumberFormat="1" applyFont="1" applyFill="1" applyBorder="1" applyProtection="1">
      <protection locked="0"/>
    </xf>
    <xf numFmtId="169" fontId="125" fillId="59" borderId="33" xfId="1" applyNumberFormat="1" applyFont="1" applyFill="1" applyBorder="1" applyProtection="1">
      <protection locked="0"/>
    </xf>
    <xf numFmtId="169" fontId="125" fillId="59" borderId="5" xfId="1" applyNumberFormat="1" applyFont="1" applyFill="1" applyBorder="1" applyAlignment="1" applyProtection="1">
      <alignment vertical="center"/>
      <protection locked="0"/>
    </xf>
    <xf numFmtId="0" fontId="129" fillId="64" borderId="27" xfId="0" applyFont="1" applyFill="1" applyBorder="1" applyProtection="1">
      <protection locked="0"/>
    </xf>
    <xf numFmtId="14" fontId="125" fillId="64" borderId="28" xfId="0" applyNumberFormat="1" applyFont="1" applyFill="1" applyBorder="1" applyAlignment="1" applyProtection="1">
      <alignment horizontal="right"/>
      <protection locked="0"/>
    </xf>
    <xf numFmtId="169" fontId="125" fillId="64" borderId="28" xfId="36" applyNumberFormat="1" applyFont="1" applyFill="1" applyBorder="1" applyProtection="1">
      <protection locked="0"/>
    </xf>
    <xf numFmtId="245" fontId="125" fillId="64" borderId="28" xfId="36" applyNumberFormat="1" applyFont="1" applyFill="1" applyBorder="1" applyProtection="1">
      <protection locked="0"/>
    </xf>
    <xf numFmtId="247" fontId="125" fillId="64" borderId="28" xfId="0" applyNumberFormat="1" applyFont="1" applyFill="1" applyBorder="1" applyProtection="1">
      <protection locked="0"/>
    </xf>
    <xf numFmtId="169" fontId="125" fillId="64" borderId="29" xfId="1" applyNumberFormat="1" applyFont="1" applyFill="1" applyBorder="1" applyProtection="1">
      <protection locked="0"/>
    </xf>
    <xf numFmtId="169" fontId="125" fillId="64" borderId="7" xfId="1" applyNumberFormat="1" applyFont="1" applyFill="1" applyBorder="1" applyAlignment="1" applyProtection="1">
      <alignment vertical="center"/>
      <protection locked="0"/>
    </xf>
    <xf numFmtId="0" fontId="145" fillId="0" borderId="0" xfId="0" applyFont="1"/>
    <xf numFmtId="0" fontId="129" fillId="64" borderId="30" xfId="0" applyFont="1" applyFill="1" applyBorder="1" applyProtection="1">
      <protection locked="0"/>
    </xf>
    <xf numFmtId="14" fontId="125" fillId="64" borderId="0" xfId="0" applyNumberFormat="1" applyFont="1" applyFill="1" applyAlignment="1" applyProtection="1">
      <alignment horizontal="right"/>
      <protection locked="0"/>
    </xf>
    <xf numFmtId="169" fontId="125" fillId="64" borderId="0" xfId="36" applyNumberFormat="1" applyFont="1" applyFill="1" applyBorder="1" applyProtection="1">
      <protection locked="0"/>
    </xf>
    <xf numFmtId="245" fontId="125" fillId="64" borderId="0" xfId="36" applyNumberFormat="1" applyFont="1" applyFill="1" applyBorder="1" applyProtection="1">
      <protection locked="0"/>
    </xf>
    <xf numFmtId="247" fontId="125" fillId="64" borderId="0" xfId="0" applyNumberFormat="1" applyFont="1" applyFill="1" applyProtection="1">
      <protection locked="0"/>
    </xf>
    <xf numFmtId="169" fontId="125" fillId="64" borderId="31" xfId="1" applyNumberFormat="1" applyFont="1" applyFill="1" applyBorder="1" applyProtection="1">
      <protection locked="0"/>
    </xf>
    <xf numFmtId="169" fontId="125" fillId="64" borderId="20" xfId="36" applyNumberFormat="1" applyFont="1" applyFill="1" applyBorder="1" applyProtection="1">
      <protection locked="0"/>
    </xf>
    <xf numFmtId="245" fontId="125" fillId="64" borderId="20" xfId="36" applyNumberFormat="1" applyFont="1" applyFill="1" applyBorder="1" applyProtection="1">
      <protection locked="0"/>
    </xf>
    <xf numFmtId="247" fontId="125" fillId="64" borderId="20" xfId="0" applyNumberFormat="1" applyFont="1" applyFill="1" applyBorder="1" applyProtection="1">
      <protection locked="0"/>
    </xf>
    <xf numFmtId="169" fontId="125" fillId="64" borderId="33" xfId="1" applyNumberFormat="1" applyFont="1" applyFill="1" applyBorder="1" applyProtection="1">
      <protection locked="0"/>
    </xf>
    <xf numFmtId="245" fontId="125" fillId="59" borderId="28" xfId="36" applyNumberFormat="1" applyFont="1" applyFill="1" applyBorder="1" applyProtection="1">
      <protection locked="0"/>
    </xf>
    <xf numFmtId="0" fontId="129" fillId="0" borderId="0" xfId="0" applyFont="1" applyAlignment="1">
      <alignment horizontal="center"/>
    </xf>
    <xf numFmtId="0" fontId="125" fillId="0" borderId="0" xfId="0" applyFont="1" applyAlignment="1">
      <alignment horizontal="left" wrapText="1"/>
    </xf>
    <xf numFmtId="14" fontId="125" fillId="0" borderId="0" xfId="7" applyNumberFormat="1" applyFont="1" applyAlignment="1" applyProtection="1">
      <alignment horizontal="center"/>
      <protection hidden="1"/>
    </xf>
    <xf numFmtId="169" fontId="125" fillId="64" borderId="1" xfId="1" applyNumberFormat="1" applyFont="1" applyFill="1" applyBorder="1" applyAlignment="1" applyProtection="1">
      <alignment vertical="center"/>
      <protection locked="0"/>
    </xf>
    <xf numFmtId="14" fontId="125" fillId="4" borderId="0" xfId="0" applyNumberFormat="1" applyFont="1" applyFill="1" applyProtection="1">
      <protection locked="0"/>
    </xf>
    <xf numFmtId="14" fontId="125" fillId="64" borderId="20" xfId="0" applyNumberFormat="1" applyFont="1" applyFill="1" applyBorder="1" applyAlignment="1" applyProtection="1">
      <alignment horizontal="right"/>
      <protection locked="0"/>
    </xf>
    <xf numFmtId="14" fontId="125" fillId="4" borderId="20" xfId="0" applyNumberFormat="1" applyFont="1" applyFill="1" applyBorder="1" applyProtection="1">
      <protection locked="0"/>
    </xf>
    <xf numFmtId="169" fontId="125" fillId="64" borderId="5" xfId="1" applyNumberFormat="1" applyFont="1" applyFill="1" applyBorder="1" applyAlignment="1" applyProtection="1">
      <alignment vertical="center"/>
      <protection locked="0"/>
    </xf>
    <xf numFmtId="14" fontId="125" fillId="4" borderId="28" xfId="0" applyNumberFormat="1" applyFont="1" applyFill="1" applyBorder="1" applyProtection="1">
      <protection locked="0"/>
    </xf>
    <xf numFmtId="169" fontId="125" fillId="64" borderId="28" xfId="1" applyNumberFormat="1" applyFont="1" applyFill="1" applyBorder="1" applyProtection="1">
      <protection locked="0"/>
    </xf>
    <xf numFmtId="169" fontId="125" fillId="4" borderId="1" xfId="1" applyNumberFormat="1" applyFont="1" applyFill="1" applyBorder="1" applyProtection="1">
      <protection locked="0"/>
    </xf>
    <xf numFmtId="169" fontId="125" fillId="64" borderId="0" xfId="1" applyNumberFormat="1" applyFont="1" applyFill="1" applyBorder="1" applyProtection="1">
      <protection locked="0"/>
    </xf>
    <xf numFmtId="0" fontId="129" fillId="64" borderId="32" xfId="0" applyFont="1" applyFill="1" applyBorder="1" applyProtection="1">
      <protection locked="0"/>
    </xf>
    <xf numFmtId="169" fontId="125" fillId="59" borderId="28" xfId="1" applyNumberFormat="1" applyFont="1" applyFill="1" applyBorder="1" applyProtection="1">
      <protection locked="0"/>
    </xf>
    <xf numFmtId="169" fontId="125" fillId="59" borderId="0" xfId="1" applyNumberFormat="1" applyFont="1" applyFill="1" applyBorder="1" applyProtection="1">
      <protection locked="0"/>
    </xf>
    <xf numFmtId="0" fontId="129" fillId="59" borderId="32" xfId="0" applyFont="1" applyFill="1" applyBorder="1" applyProtection="1">
      <protection locked="0"/>
    </xf>
    <xf numFmtId="169" fontId="125" fillId="59" borderId="20" xfId="1" applyNumberFormat="1" applyFont="1" applyFill="1" applyBorder="1" applyProtection="1">
      <protection locked="0"/>
    </xf>
    <xf numFmtId="0" fontId="129" fillId="0" borderId="2" xfId="0" applyFont="1" applyBorder="1" applyProtection="1">
      <protection locked="0"/>
    </xf>
    <xf numFmtId="14" fontId="129" fillId="0" borderId="3" xfId="0" applyNumberFormat="1" applyFont="1" applyBorder="1" applyProtection="1">
      <protection locked="0"/>
    </xf>
    <xf numFmtId="169" fontId="129" fillId="0" borderId="3" xfId="0" applyNumberFormat="1" applyFont="1" applyBorder="1" applyProtection="1">
      <protection locked="0"/>
    </xf>
    <xf numFmtId="0" fontId="129" fillId="0" borderId="3" xfId="0" applyFont="1" applyBorder="1" applyProtection="1">
      <protection locked="0"/>
    </xf>
    <xf numFmtId="169" fontId="129" fillId="0" borderId="4" xfId="0" applyNumberFormat="1" applyFont="1" applyBorder="1" applyProtection="1">
      <protection locked="0"/>
    </xf>
    <xf numFmtId="14" fontId="125" fillId="0" borderId="0" xfId="36" applyNumberFormat="1" applyFont="1" applyBorder="1" applyProtection="1">
      <protection locked="0"/>
    </xf>
    <xf numFmtId="14" fontId="130" fillId="0" borderId="0" xfId="36" applyNumberFormat="1" applyFont="1" applyBorder="1" applyProtection="1">
      <protection locked="0"/>
    </xf>
    <xf numFmtId="169" fontId="130" fillId="0" borderId="0" xfId="36" applyNumberFormat="1" applyFont="1" applyBorder="1" applyProtection="1">
      <protection locked="0"/>
    </xf>
    <xf numFmtId="43" fontId="132" fillId="59" borderId="0" xfId="0" applyNumberFormat="1" applyFont="1" applyFill="1" applyProtection="1">
      <protection locked="0"/>
    </xf>
    <xf numFmtId="41" fontId="125" fillId="0" borderId="0" xfId="2" applyNumberFormat="1" applyFont="1" applyBorder="1" applyProtection="1">
      <protection locked="0"/>
    </xf>
    <xf numFmtId="14" fontId="125" fillId="0" borderId="0" xfId="7" applyNumberFormat="1" applyFont="1" applyProtection="1">
      <protection locked="0"/>
    </xf>
    <xf numFmtId="168" fontId="125" fillId="0" borderId="0" xfId="9" applyNumberFormat="1" applyFont="1" applyProtection="1">
      <protection locked="0"/>
    </xf>
    <xf numFmtId="0" fontId="125" fillId="0" borderId="0" xfId="7" applyFont="1" applyProtection="1">
      <protection locked="0"/>
    </xf>
    <xf numFmtId="245" fontId="130" fillId="0" borderId="0" xfId="2" applyNumberFormat="1" applyFont="1" applyFill="1" applyProtection="1">
      <protection locked="0"/>
    </xf>
    <xf numFmtId="169" fontId="125" fillId="0" borderId="0" xfId="1" applyNumberFormat="1" applyFont="1" applyProtection="1">
      <protection locked="0"/>
    </xf>
    <xf numFmtId="0" fontId="125" fillId="59" borderId="6" xfId="0" applyFont="1" applyFill="1" applyBorder="1" applyAlignment="1" applyProtection="1">
      <alignment horizontal="center" wrapText="1"/>
      <protection locked="0"/>
    </xf>
    <xf numFmtId="14" fontId="125" fillId="59" borderId="6" xfId="0" applyNumberFormat="1" applyFont="1" applyFill="1" applyBorder="1" applyAlignment="1" applyProtection="1">
      <alignment horizontal="center" wrapText="1"/>
      <protection locked="0"/>
    </xf>
    <xf numFmtId="169" fontId="125" fillId="59" borderId="6" xfId="36" applyNumberFormat="1" applyFont="1" applyFill="1" applyBorder="1" applyAlignment="1" applyProtection="1">
      <alignment horizontal="center" wrapText="1"/>
      <protection locked="0"/>
    </xf>
    <xf numFmtId="1" fontId="125" fillId="59" borderId="6" xfId="0" applyNumberFormat="1" applyFont="1" applyFill="1" applyBorder="1" applyAlignment="1" applyProtection="1">
      <alignment horizontal="center" wrapText="1"/>
      <protection locked="0"/>
    </xf>
    <xf numFmtId="168" fontId="133" fillId="0" borderId="6" xfId="0" applyNumberFormat="1" applyFont="1" applyBorder="1" applyAlignment="1" applyProtection="1">
      <alignment horizontal="left" wrapText="1"/>
      <protection locked="0"/>
    </xf>
    <xf numFmtId="14" fontId="133" fillId="0" borderId="6" xfId="0" applyNumberFormat="1" applyFont="1" applyBorder="1" applyAlignment="1" applyProtection="1">
      <alignment horizontal="right" wrapText="1"/>
      <protection locked="0"/>
    </xf>
    <xf numFmtId="14" fontId="133" fillId="4" borderId="6" xfId="0" applyNumberFormat="1" applyFont="1" applyFill="1" applyBorder="1" applyAlignment="1" applyProtection="1">
      <alignment horizontal="right" wrapText="1"/>
      <protection locked="0"/>
    </xf>
    <xf numFmtId="169" fontId="133" fillId="0" borderId="6" xfId="36" applyNumberFormat="1" applyFont="1" applyFill="1" applyBorder="1" applyAlignment="1" applyProtection="1">
      <alignment wrapText="1"/>
      <protection locked="0"/>
    </xf>
    <xf numFmtId="169" fontId="133" fillId="4" borderId="6" xfId="1" applyNumberFormat="1" applyFont="1" applyFill="1" applyBorder="1" applyAlignment="1" applyProtection="1">
      <alignment wrapText="1"/>
      <protection locked="0"/>
    </xf>
    <xf numFmtId="245" fontId="133" fillId="0" borderId="6" xfId="36" applyNumberFormat="1" applyFont="1" applyFill="1" applyBorder="1" applyAlignment="1" applyProtection="1">
      <alignment wrapText="1"/>
      <protection locked="0"/>
    </xf>
    <xf numFmtId="247" fontId="133" fillId="0" borderId="6" xfId="0" applyNumberFormat="1" applyFont="1" applyBorder="1" applyAlignment="1" applyProtection="1">
      <alignment wrapText="1"/>
      <protection locked="0"/>
    </xf>
    <xf numFmtId="169" fontId="134" fillId="0" borderId="6" xfId="1" applyNumberFormat="1" applyFont="1" applyFill="1" applyBorder="1" applyAlignment="1" applyProtection="1">
      <alignment wrapText="1"/>
      <protection locked="0"/>
    </xf>
    <xf numFmtId="167" fontId="133" fillId="0" borderId="6" xfId="5" applyNumberFormat="1" applyFont="1" applyBorder="1" applyAlignment="1" applyProtection="1">
      <alignment horizontal="right" vertical="center"/>
      <protection hidden="1"/>
    </xf>
    <xf numFmtId="167" fontId="132" fillId="0" borderId="0" xfId="2" applyNumberFormat="1" applyFont="1" applyFill="1" applyProtection="1">
      <protection hidden="1"/>
    </xf>
    <xf numFmtId="0" fontId="134" fillId="0" borderId="2" xfId="5" applyFont="1" applyBorder="1" applyAlignment="1" applyProtection="1">
      <alignment horizontal="left" vertical="center"/>
      <protection hidden="1"/>
    </xf>
    <xf numFmtId="0" fontId="134" fillId="0" borderId="4" xfId="5" applyFont="1" applyBorder="1" applyAlignment="1" applyProtection="1">
      <alignment horizontal="left" vertical="center"/>
      <protection hidden="1"/>
    </xf>
    <xf numFmtId="0" fontId="132" fillId="2" borderId="0" xfId="7" applyFont="1" applyFill="1" applyAlignment="1" applyProtection="1">
      <alignment horizontal="left" vertical="center" wrapText="1"/>
      <protection hidden="1"/>
    </xf>
    <xf numFmtId="168" fontId="132" fillId="0" borderId="0" xfId="2" applyNumberFormat="1" applyFont="1" applyFill="1" applyProtection="1">
      <protection hidden="1"/>
    </xf>
    <xf numFmtId="0" fontId="134" fillId="5" borderId="6" xfId="5" applyFont="1" applyFill="1" applyBorder="1" applyAlignment="1" applyProtection="1">
      <alignment horizontal="center" vertical="center" wrapText="1"/>
      <protection hidden="1"/>
    </xf>
    <xf numFmtId="3" fontId="139" fillId="0" borderId="9" xfId="1" applyNumberFormat="1" applyFont="1" applyFill="1" applyBorder="1" applyAlignment="1" applyProtection="1">
      <alignment horizontal="right" vertical="center"/>
      <protection locked="0"/>
    </xf>
    <xf numFmtId="3" fontId="139" fillId="4" borderId="9" xfId="1" applyNumberFormat="1" applyFont="1" applyFill="1" applyBorder="1" applyAlignment="1" applyProtection="1">
      <alignment horizontal="right" vertical="center"/>
      <protection locked="0"/>
    </xf>
    <xf numFmtId="3" fontId="137" fillId="0" borderId="0" xfId="7" applyNumberFormat="1" applyFont="1" applyProtection="1">
      <protection hidden="1"/>
    </xf>
    <xf numFmtId="169" fontId="137" fillId="0" borderId="0" xfId="1" applyNumberFormat="1" applyFont="1" applyProtection="1">
      <protection hidden="1"/>
    </xf>
    <xf numFmtId="169" fontId="125" fillId="0" borderId="0" xfId="7" applyNumberFormat="1" applyFont="1" applyAlignment="1" applyProtection="1">
      <alignment horizontal="right"/>
      <protection hidden="1"/>
    </xf>
    <xf numFmtId="0" fontId="136" fillId="2" borderId="0" xfId="7" applyFont="1" applyFill="1" applyAlignment="1" applyProtection="1">
      <alignment vertical="center" wrapText="1"/>
      <protection hidden="1"/>
    </xf>
    <xf numFmtId="0" fontId="135" fillId="2" borderId="0" xfId="7" applyFont="1" applyFill="1" applyAlignment="1" applyProtection="1">
      <alignment vertical="center" wrapText="1"/>
      <protection hidden="1"/>
    </xf>
    <xf numFmtId="0" fontId="135" fillId="2" borderId="0" xfId="7" applyFont="1" applyFill="1" applyAlignment="1" applyProtection="1">
      <alignment vertical="center"/>
      <protection hidden="1"/>
    </xf>
    <xf numFmtId="0" fontId="135" fillId="2" borderId="0" xfId="7" applyFont="1" applyFill="1" applyAlignment="1" applyProtection="1">
      <alignment horizontal="left" vertical="center" wrapText="1"/>
      <protection hidden="1"/>
    </xf>
    <xf numFmtId="169" fontId="135" fillId="0" borderId="0" xfId="1" applyNumberFormat="1" applyFont="1" applyProtection="1">
      <protection hidden="1"/>
    </xf>
    <xf numFmtId="169" fontId="135" fillId="0" borderId="0" xfId="7" applyNumberFormat="1" applyFont="1" applyProtection="1">
      <protection hidden="1"/>
    </xf>
    <xf numFmtId="0" fontId="146" fillId="0" borderId="0" xfId="7" applyFont="1" applyProtection="1">
      <protection hidden="1"/>
    </xf>
    <xf numFmtId="0" fontId="135" fillId="2" borderId="0" xfId="7" applyFont="1" applyFill="1" applyAlignment="1" applyProtection="1">
      <alignment horizontal="left" vertical="center"/>
      <protection hidden="1"/>
    </xf>
    <xf numFmtId="0" fontId="135" fillId="2" borderId="0" xfId="7" applyFont="1" applyFill="1" applyAlignment="1" applyProtection="1">
      <alignment horizontal="center" vertical="center"/>
      <protection hidden="1"/>
    </xf>
    <xf numFmtId="169" fontId="135" fillId="2" borderId="0" xfId="1" applyNumberFormat="1" applyFont="1" applyFill="1" applyAlignment="1" applyProtection="1">
      <alignment vertical="center"/>
      <protection hidden="1"/>
    </xf>
    <xf numFmtId="0" fontId="146" fillId="2" borderId="0" xfId="7" applyFont="1" applyFill="1" applyAlignment="1" applyProtection="1">
      <alignment horizontal="left" vertical="center"/>
      <protection hidden="1"/>
    </xf>
    <xf numFmtId="43" fontId="135" fillId="0" borderId="0" xfId="7" applyNumberFormat="1" applyFont="1" applyProtection="1">
      <protection hidden="1"/>
    </xf>
    <xf numFmtId="0" fontId="146" fillId="0" borderId="0" xfId="0" applyFont="1"/>
    <xf numFmtId="165" fontId="135" fillId="0" borderId="0" xfId="0" applyNumberFormat="1" applyFont="1"/>
    <xf numFmtId="43" fontId="146" fillId="0" borderId="0" xfId="0" applyNumberFormat="1" applyFont="1"/>
    <xf numFmtId="43" fontId="135" fillId="0" borderId="0" xfId="1" applyFont="1" applyBorder="1" applyProtection="1"/>
    <xf numFmtId="169" fontId="125" fillId="4" borderId="0" xfId="6" applyNumberFormat="1" applyFont="1" applyFill="1" applyProtection="1">
      <protection hidden="1"/>
    </xf>
    <xf numFmtId="169" fontId="133" fillId="0" borderId="1" xfId="1" applyNumberFormat="1" applyFont="1" applyBorder="1" applyAlignment="1" applyProtection="1">
      <protection hidden="1"/>
    </xf>
    <xf numFmtId="168" fontId="133" fillId="0" borderId="6" xfId="6" applyNumberFormat="1" applyFont="1" applyFill="1" applyBorder="1" applyProtection="1">
      <protection hidden="1"/>
    </xf>
    <xf numFmtId="0" fontId="125" fillId="66" borderId="27" xfId="0" applyFont="1" applyFill="1" applyBorder="1" applyAlignment="1" applyProtection="1">
      <alignment horizontal="center" wrapText="1"/>
      <protection locked="0"/>
    </xf>
    <xf numFmtId="14" fontId="125" fillId="66" borderId="28" xfId="0" applyNumberFormat="1" applyFont="1" applyFill="1" applyBorder="1" applyAlignment="1" applyProtection="1">
      <alignment horizontal="center" wrapText="1"/>
      <protection locked="0"/>
    </xf>
    <xf numFmtId="169" fontId="125" fillId="66" borderId="28" xfId="36" applyNumberFormat="1" applyFont="1" applyFill="1" applyBorder="1" applyAlignment="1" applyProtection="1">
      <alignment horizontal="center" wrapText="1"/>
      <protection locked="0"/>
    </xf>
    <xf numFmtId="169" fontId="125" fillId="66" borderId="46" xfId="36" applyNumberFormat="1" applyFont="1" applyFill="1" applyBorder="1" applyAlignment="1" applyProtection="1">
      <alignment horizontal="center" vertical="center" wrapText="1"/>
      <protection locked="0"/>
    </xf>
    <xf numFmtId="0" fontId="125" fillId="66" borderId="28" xfId="0" applyFont="1" applyFill="1" applyBorder="1" applyAlignment="1" applyProtection="1">
      <alignment horizontal="center" wrapText="1"/>
      <protection locked="0"/>
    </xf>
    <xf numFmtId="0" fontId="125" fillId="66" borderId="3" xfId="0" applyFont="1" applyFill="1" applyBorder="1" applyAlignment="1" applyProtection="1">
      <alignment horizontal="center" wrapText="1"/>
      <protection locked="0"/>
    </xf>
    <xf numFmtId="0" fontId="125" fillId="66" borderId="29" xfId="0" applyFont="1" applyFill="1" applyBorder="1" applyAlignment="1" applyProtection="1">
      <alignment horizontal="center" wrapText="1"/>
      <protection locked="0"/>
    </xf>
    <xf numFmtId="169" fontId="129" fillId="66" borderId="46" xfId="36" applyNumberFormat="1" applyFont="1" applyFill="1" applyBorder="1" applyAlignment="1" applyProtection="1">
      <alignment horizontal="center" vertical="center" wrapText="1"/>
      <protection locked="0"/>
    </xf>
    <xf numFmtId="14" fontId="140" fillId="0" borderId="0" xfId="1" applyNumberFormat="1" applyFont="1" applyProtection="1">
      <protection hidden="1"/>
    </xf>
    <xf numFmtId="43" fontId="125" fillId="0" borderId="0" xfId="1" applyFont="1" applyProtection="1">
      <protection hidden="1"/>
    </xf>
    <xf numFmtId="2" fontId="125" fillId="4" borderId="35" xfId="3" applyNumberFormat="1" applyFont="1" applyFill="1" applyBorder="1" applyAlignment="1" applyProtection="1">
      <alignment horizontal="right" vertical="center"/>
      <protection locked="0"/>
    </xf>
    <xf numFmtId="167" fontId="125" fillId="0" borderId="0" xfId="7" applyNumberFormat="1" applyFont="1" applyProtection="1">
      <protection hidden="1"/>
    </xf>
    <xf numFmtId="3" fontId="133" fillId="4" borderId="6" xfId="1" applyNumberFormat="1" applyFont="1" applyFill="1" applyBorder="1" applyAlignment="1">
      <alignment horizontal="right" vertical="center"/>
    </xf>
    <xf numFmtId="3" fontId="125" fillId="0" borderId="6" xfId="1" applyNumberFormat="1" applyFont="1" applyFill="1" applyBorder="1" applyAlignment="1">
      <alignment horizontal="right" vertical="center"/>
    </xf>
    <xf numFmtId="0" fontId="129" fillId="2" borderId="0" xfId="7" applyFont="1" applyFill="1" applyAlignment="1" applyProtection="1">
      <alignment vertical="center" wrapText="1"/>
      <protection hidden="1"/>
    </xf>
    <xf numFmtId="0" fontId="125" fillId="2" borderId="0" xfId="7" applyFont="1" applyFill="1" applyAlignment="1" applyProtection="1">
      <alignment horizontal="left" vertical="center" wrapText="1"/>
      <protection hidden="1"/>
    </xf>
    <xf numFmtId="0" fontId="129" fillId="5" borderId="6" xfId="5" applyFont="1" applyFill="1" applyBorder="1" applyAlignment="1" applyProtection="1">
      <alignment horizontal="center" vertical="center" wrapText="1"/>
      <protection hidden="1"/>
    </xf>
    <xf numFmtId="167" fontId="125" fillId="0" borderId="6" xfId="5" applyNumberFormat="1" applyFont="1" applyBorder="1" applyAlignment="1" applyProtection="1">
      <alignment vertical="center"/>
      <protection hidden="1"/>
    </xf>
    <xf numFmtId="168" fontId="125" fillId="0" borderId="6" xfId="5" applyNumberFormat="1" applyFont="1" applyBorder="1" applyAlignment="1" applyProtection="1">
      <alignment vertical="center"/>
      <protection hidden="1"/>
    </xf>
    <xf numFmtId="167" fontId="129" fillId="0" borderId="6" xfId="5" applyNumberFormat="1" applyFont="1" applyBorder="1" applyAlignment="1" applyProtection="1">
      <alignment vertical="center"/>
      <protection hidden="1"/>
    </xf>
    <xf numFmtId="9" fontId="125" fillId="0" borderId="0" xfId="2" applyFont="1" applyFill="1" applyProtection="1">
      <protection hidden="1"/>
    </xf>
    <xf numFmtId="168" fontId="125" fillId="0" borderId="0" xfId="1" applyNumberFormat="1" applyFont="1" applyProtection="1">
      <protection hidden="1"/>
    </xf>
    <xf numFmtId="0" fontId="129" fillId="0" borderId="0" xfId="3598" applyFont="1" applyAlignment="1" applyProtection="1">
      <alignment vertical="center"/>
      <protection locked="0"/>
    </xf>
    <xf numFmtId="0" fontId="129" fillId="0" borderId="0" xfId="3598" applyFont="1" applyProtection="1">
      <protection locked="0"/>
    </xf>
    <xf numFmtId="0" fontId="125" fillId="0" borderId="0" xfId="3598" applyFont="1" applyProtection="1">
      <protection hidden="1"/>
    </xf>
    <xf numFmtId="0" fontId="130" fillId="2" borderId="0" xfId="3598" applyFont="1" applyFill="1" applyAlignment="1" applyProtection="1">
      <alignment vertical="center" wrapText="1"/>
      <protection hidden="1"/>
    </xf>
    <xf numFmtId="14" fontId="125" fillId="0" borderId="0" xfId="3599" applyNumberFormat="1" applyFont="1" applyProtection="1">
      <protection hidden="1"/>
    </xf>
    <xf numFmtId="14" fontId="125" fillId="0" borderId="0" xfId="3598" applyNumberFormat="1" applyFont="1" applyProtection="1">
      <protection hidden="1"/>
    </xf>
    <xf numFmtId="0" fontId="129" fillId="4" borderId="0" xfId="3600" applyFont="1" applyFill="1"/>
    <xf numFmtId="168" fontId="125" fillId="0" borderId="0" xfId="3599" applyNumberFormat="1" applyFont="1" applyProtection="1">
      <protection hidden="1"/>
    </xf>
    <xf numFmtId="0" fontId="132" fillId="2" borderId="0" xfId="3598" applyFont="1" applyFill="1" applyAlignment="1" applyProtection="1">
      <alignment vertical="center" wrapText="1"/>
      <protection hidden="1"/>
    </xf>
    <xf numFmtId="0" fontId="129" fillId="0" borderId="0" xfId="3598" applyFont="1" applyProtection="1">
      <protection hidden="1"/>
    </xf>
    <xf numFmtId="0" fontId="129" fillId="2" borderId="0" xfId="3598" applyFont="1" applyFill="1" applyAlignment="1" applyProtection="1">
      <alignment horizontal="center" vertical="center"/>
      <protection hidden="1"/>
    </xf>
    <xf numFmtId="0" fontId="130" fillId="2" borderId="0" xfId="3598" applyFont="1" applyFill="1" applyAlignment="1" applyProtection="1">
      <alignment horizontal="right" vertical="center" wrapText="1"/>
      <protection hidden="1"/>
    </xf>
    <xf numFmtId="0" fontId="129" fillId="0" borderId="0" xfId="3598" applyFont="1" applyAlignment="1" applyProtection="1">
      <alignment horizontal="center" vertical="center"/>
      <protection hidden="1"/>
    </xf>
    <xf numFmtId="0" fontId="132" fillId="2" borderId="0" xfId="3598" applyFont="1" applyFill="1" applyAlignment="1" applyProtection="1">
      <alignment vertical="center"/>
      <protection hidden="1"/>
    </xf>
    <xf numFmtId="0" fontId="132" fillId="3" borderId="6" xfId="3598" applyFont="1" applyFill="1" applyBorder="1" applyProtection="1">
      <protection hidden="1"/>
    </xf>
    <xf numFmtId="0" fontId="132" fillId="3" borderId="6" xfId="3598" applyFont="1" applyFill="1" applyBorder="1" applyAlignment="1" applyProtection="1">
      <alignment wrapText="1"/>
      <protection hidden="1"/>
    </xf>
    <xf numFmtId="0" fontId="129" fillId="2" borderId="0" xfId="3598" applyFont="1" applyFill="1" applyAlignment="1" applyProtection="1">
      <alignment vertical="center"/>
      <protection hidden="1"/>
    </xf>
    <xf numFmtId="0" fontId="132" fillId="2" borderId="0" xfId="3598" applyFont="1" applyFill="1" applyAlignment="1" applyProtection="1">
      <alignment horizontal="left" vertical="center" wrapText="1"/>
      <protection hidden="1"/>
    </xf>
    <xf numFmtId="0" fontId="130" fillId="0" borderId="0" xfId="3598" applyFont="1" applyProtection="1">
      <protection hidden="1"/>
    </xf>
    <xf numFmtId="0" fontId="125" fillId="63" borderId="0" xfId="3598" applyFont="1" applyFill="1" applyProtection="1">
      <protection hidden="1"/>
    </xf>
    <xf numFmtId="14" fontId="125" fillId="4" borderId="0" xfId="3598" applyNumberFormat="1" applyFont="1" applyFill="1" applyProtection="1">
      <protection hidden="1"/>
    </xf>
    <xf numFmtId="169" fontId="125" fillId="0" borderId="0" xfId="3601" applyNumberFormat="1" applyFont="1" applyBorder="1" applyAlignment="1" applyProtection="1">
      <alignment horizontal="right"/>
      <protection hidden="1"/>
    </xf>
    <xf numFmtId="0" fontId="125" fillId="0" borderId="2" xfId="3598" applyFont="1" applyBorder="1" applyProtection="1">
      <protection hidden="1"/>
    </xf>
    <xf numFmtId="0" fontId="129" fillId="0" borderId="3" xfId="3598" applyFont="1" applyBorder="1" applyAlignment="1" applyProtection="1">
      <alignment vertical="center"/>
      <protection hidden="1"/>
    </xf>
    <xf numFmtId="0" fontId="125" fillId="0" borderId="3" xfId="3598" applyFont="1" applyBorder="1" applyAlignment="1" applyProtection="1">
      <alignment vertical="center"/>
      <protection hidden="1"/>
    </xf>
    <xf numFmtId="0" fontId="125" fillId="0" borderId="4" xfId="3598" applyFont="1" applyBorder="1" applyAlignment="1" applyProtection="1">
      <alignment vertical="center"/>
      <protection hidden="1"/>
    </xf>
    <xf numFmtId="0" fontId="132" fillId="3" borderId="6" xfId="3598" applyFont="1" applyFill="1" applyBorder="1" applyAlignment="1" applyProtection="1">
      <alignment vertical="center"/>
      <protection hidden="1"/>
    </xf>
    <xf numFmtId="0" fontId="132" fillId="3" borderId="6" xfId="3598" applyFont="1" applyFill="1" applyBorder="1" applyAlignment="1" applyProtection="1">
      <alignment horizontal="left" wrapText="1"/>
      <protection hidden="1"/>
    </xf>
    <xf numFmtId="0" fontId="125" fillId="0" borderId="2" xfId="3598" applyFont="1" applyBorder="1" applyAlignment="1" applyProtection="1">
      <alignment vertical="center"/>
      <protection hidden="1"/>
    </xf>
    <xf numFmtId="9" fontId="132" fillId="0" borderId="6" xfId="3598" applyNumberFormat="1" applyFont="1" applyBorder="1" applyProtection="1">
      <protection hidden="1"/>
    </xf>
    <xf numFmtId="0" fontId="132" fillId="0" borderId="0" xfId="3598" applyFont="1" applyProtection="1">
      <protection hidden="1"/>
    </xf>
    <xf numFmtId="0" fontId="125" fillId="0" borderId="0" xfId="3598" applyFont="1" applyAlignment="1" applyProtection="1">
      <alignment horizontal="right"/>
      <protection hidden="1"/>
    </xf>
    <xf numFmtId="245" fontId="132" fillId="0" borderId="6" xfId="3598" applyNumberFormat="1" applyFont="1" applyBorder="1" applyProtection="1">
      <protection hidden="1"/>
    </xf>
    <xf numFmtId="169" fontId="125" fillId="0" borderId="0" xfId="3601" applyNumberFormat="1" applyFont="1" applyFill="1" applyBorder="1" applyProtection="1">
      <protection hidden="1"/>
    </xf>
    <xf numFmtId="0" fontId="130" fillId="4" borderId="0" xfId="3598" applyFont="1" applyFill="1" applyProtection="1">
      <protection hidden="1"/>
    </xf>
    <xf numFmtId="0" fontId="125" fillId="4" borderId="0" xfId="3598" applyFont="1" applyFill="1" applyProtection="1">
      <protection hidden="1"/>
    </xf>
    <xf numFmtId="0" fontId="135" fillId="0" borderId="0" xfId="3598" applyFont="1" applyProtection="1">
      <protection hidden="1"/>
    </xf>
    <xf numFmtId="169" fontId="130" fillId="2" borderId="0" xfId="3601" applyNumberFormat="1" applyFont="1" applyFill="1" applyProtection="1">
      <protection hidden="1"/>
    </xf>
    <xf numFmtId="169" fontId="125" fillId="0" borderId="0" xfId="3601" applyNumberFormat="1" applyFont="1" applyProtection="1">
      <protection hidden="1"/>
    </xf>
    <xf numFmtId="14" fontId="125" fillId="0" borderId="0" xfId="3598" applyNumberFormat="1" applyFont="1" applyAlignment="1" applyProtection="1">
      <alignment horizontal="left"/>
      <protection hidden="1"/>
    </xf>
    <xf numFmtId="0" fontId="125" fillId="0" borderId="0" xfId="3598" applyFont="1" applyAlignment="1" applyProtection="1">
      <alignment horizontal="left"/>
      <protection hidden="1"/>
    </xf>
    <xf numFmtId="3" fontId="125" fillId="0" borderId="0" xfId="3598" applyNumberFormat="1" applyFont="1" applyProtection="1">
      <protection hidden="1"/>
    </xf>
    <xf numFmtId="0" fontId="125" fillId="2" borderId="0" xfId="3598" applyFont="1" applyFill="1" applyAlignment="1" applyProtection="1">
      <alignment vertical="center"/>
      <protection hidden="1"/>
    </xf>
    <xf numFmtId="169" fontId="125" fillId="0" borderId="0" xfId="3598" applyNumberFormat="1" applyFont="1" applyProtection="1">
      <protection hidden="1"/>
    </xf>
    <xf numFmtId="9" fontId="125" fillId="0" borderId="0" xfId="3598" applyNumberFormat="1" applyFont="1" applyProtection="1">
      <protection hidden="1"/>
    </xf>
    <xf numFmtId="0" fontId="132" fillId="3" borderId="0" xfId="3598" applyFont="1" applyFill="1" applyAlignment="1" applyProtection="1">
      <alignment horizontal="left" vertical="center" wrapText="1"/>
      <protection hidden="1"/>
    </xf>
    <xf numFmtId="0" fontId="130" fillId="3" borderId="0" xfId="3598" applyFont="1" applyFill="1" applyAlignment="1" applyProtection="1">
      <alignment horizontal="center" vertical="center"/>
      <protection hidden="1"/>
    </xf>
    <xf numFmtId="168" fontId="134" fillId="0" borderId="9" xfId="3601" applyNumberFormat="1" applyFont="1" applyFill="1" applyBorder="1" applyAlignment="1" applyProtection="1">
      <alignment horizontal="right" vertical="center"/>
      <protection locked="0"/>
    </xf>
    <xf numFmtId="3" fontId="139" fillId="0" borderId="9" xfId="3601" applyNumberFormat="1" applyFont="1" applyFill="1" applyBorder="1" applyAlignment="1" applyProtection="1">
      <alignment horizontal="right" vertical="center"/>
      <protection locked="0"/>
    </xf>
    <xf numFmtId="0" fontId="132" fillId="3" borderId="0" xfId="3598" applyFont="1" applyFill="1" applyAlignment="1" applyProtection="1">
      <alignment horizontal="center" vertical="center" wrapText="1"/>
      <protection hidden="1"/>
    </xf>
    <xf numFmtId="3" fontId="139" fillId="4" borderId="9" xfId="3601" applyNumberFormat="1" applyFont="1" applyFill="1" applyBorder="1" applyAlignment="1" applyProtection="1">
      <alignment horizontal="right" vertical="center"/>
      <protection locked="0"/>
    </xf>
    <xf numFmtId="3" fontId="137" fillId="0" borderId="0" xfId="3598" applyNumberFormat="1" applyFont="1" applyProtection="1">
      <protection hidden="1"/>
    </xf>
    <xf numFmtId="10" fontId="139" fillId="4" borderId="9" xfId="3601" applyNumberFormat="1" applyFont="1" applyFill="1" applyBorder="1" applyAlignment="1" applyProtection="1">
      <alignment horizontal="right" vertical="center"/>
      <protection locked="0"/>
    </xf>
    <xf numFmtId="0" fontId="137" fillId="0" borderId="0" xfId="3598" applyFont="1" applyProtection="1">
      <protection hidden="1"/>
    </xf>
    <xf numFmtId="10" fontId="139" fillId="2" borderId="9" xfId="3601" applyNumberFormat="1" applyFont="1" applyFill="1" applyBorder="1" applyAlignment="1" applyProtection="1">
      <alignment horizontal="right" vertical="center"/>
      <protection locked="0"/>
    </xf>
    <xf numFmtId="169" fontId="137" fillId="0" borderId="0" xfId="3601" applyNumberFormat="1" applyFont="1" applyProtection="1">
      <protection hidden="1"/>
    </xf>
    <xf numFmtId="14" fontId="137" fillId="0" borderId="0" xfId="3598" applyNumberFormat="1" applyFont="1" applyProtection="1">
      <protection hidden="1"/>
    </xf>
    <xf numFmtId="0" fontId="132" fillId="2" borderId="0" xfId="3598" applyFont="1" applyFill="1" applyAlignment="1" applyProtection="1">
      <alignment horizontal="left" vertical="center"/>
      <protection hidden="1"/>
    </xf>
    <xf numFmtId="169" fontId="134" fillId="0" borderId="9" xfId="3601" applyNumberFormat="1" applyFont="1" applyFill="1" applyBorder="1" applyAlignment="1" applyProtection="1">
      <alignment horizontal="right" vertical="center"/>
      <protection locked="0"/>
    </xf>
    <xf numFmtId="0" fontId="132" fillId="2" borderId="0" xfId="3598" applyFont="1" applyFill="1" applyAlignment="1" applyProtection="1">
      <alignment horizontal="center" vertical="center"/>
      <protection hidden="1"/>
    </xf>
    <xf numFmtId="168" fontId="133" fillId="0" borderId="9" xfId="3601" applyNumberFormat="1" applyFont="1" applyFill="1" applyBorder="1" applyAlignment="1" applyProtection="1">
      <alignment horizontal="right" vertical="center"/>
      <protection locked="0"/>
    </xf>
    <xf numFmtId="169" fontId="125" fillId="2" borderId="0" xfId="3601" applyNumberFormat="1" applyFont="1" applyFill="1" applyAlignment="1" applyProtection="1">
      <alignment vertical="center"/>
      <protection hidden="1"/>
    </xf>
    <xf numFmtId="169" fontId="130" fillId="2" borderId="9" xfId="3601" applyNumberFormat="1" applyFont="1" applyFill="1" applyBorder="1" applyAlignment="1" applyProtection="1">
      <alignment horizontal="right" vertical="center"/>
      <protection hidden="1"/>
    </xf>
    <xf numFmtId="0" fontId="140" fillId="2" borderId="0" xfId="3598" applyFont="1" applyFill="1" applyAlignment="1" applyProtection="1">
      <alignment horizontal="left" vertical="center"/>
      <protection hidden="1"/>
    </xf>
    <xf numFmtId="251" fontId="139" fillId="2" borderId="38" xfId="3" applyNumberFormat="1" applyFont="1" applyFill="1" applyBorder="1" applyAlignment="1" applyProtection="1">
      <alignment vertical="center"/>
      <protection hidden="1"/>
    </xf>
    <xf numFmtId="0" fontId="129" fillId="4" borderId="0" xfId="3598" applyFont="1" applyFill="1" applyProtection="1">
      <protection hidden="1"/>
    </xf>
    <xf numFmtId="169" fontId="141" fillId="0" borderId="9" xfId="3601" applyNumberFormat="1" applyFont="1" applyFill="1" applyBorder="1" applyAlignment="1" applyProtection="1">
      <alignment horizontal="right" vertical="center"/>
      <protection hidden="1"/>
    </xf>
    <xf numFmtId="169" fontId="132" fillId="0" borderId="0" xfId="3601" applyNumberFormat="1" applyFont="1" applyProtection="1">
      <protection hidden="1"/>
    </xf>
    <xf numFmtId="14" fontId="133" fillId="4" borderId="6" xfId="3598" applyNumberFormat="1" applyFont="1" applyFill="1" applyBorder="1" applyProtection="1">
      <protection hidden="1"/>
    </xf>
    <xf numFmtId="0" fontId="133" fillId="4" borderId="6" xfId="3598" applyFont="1" applyFill="1" applyBorder="1" applyProtection="1">
      <protection hidden="1"/>
    </xf>
    <xf numFmtId="168" fontId="133" fillId="4" borderId="6" xfId="3599" applyNumberFormat="1" applyFont="1" applyFill="1" applyBorder="1" applyProtection="1">
      <protection hidden="1"/>
    </xf>
    <xf numFmtId="250" fontId="125" fillId="0" borderId="0" xfId="3598" applyNumberFormat="1" applyFont="1" applyProtection="1">
      <protection hidden="1"/>
    </xf>
    <xf numFmtId="14" fontId="133" fillId="0" borderId="6" xfId="3598" applyNumberFormat="1" applyFont="1" applyBorder="1" applyProtection="1">
      <protection hidden="1"/>
    </xf>
    <xf numFmtId="14" fontId="125" fillId="0" borderId="6" xfId="3598" applyNumberFormat="1" applyFont="1" applyBorder="1" applyProtection="1">
      <protection hidden="1"/>
    </xf>
    <xf numFmtId="0" fontId="133" fillId="0" borderId="6" xfId="3598" applyFont="1" applyBorder="1" applyProtection="1">
      <protection hidden="1"/>
    </xf>
    <xf numFmtId="168" fontId="133" fillId="0" borderId="6" xfId="3599" applyNumberFormat="1" applyFont="1" applyBorder="1" applyAlignment="1" applyProtection="1">
      <alignment wrapText="1"/>
      <protection hidden="1"/>
    </xf>
    <xf numFmtId="169" fontId="133" fillId="0" borderId="6" xfId="3601" applyNumberFormat="1" applyFont="1" applyBorder="1" applyAlignment="1" applyProtection="1">
      <protection hidden="1"/>
    </xf>
    <xf numFmtId="169" fontId="143" fillId="0" borderId="9" xfId="3598" applyNumberFormat="1" applyFont="1" applyBorder="1" applyProtection="1">
      <protection hidden="1"/>
    </xf>
    <xf numFmtId="43" fontId="125" fillId="0" borderId="0" xfId="3598" applyNumberFormat="1" applyFont="1" applyProtection="1">
      <protection hidden="1"/>
    </xf>
    <xf numFmtId="168" fontId="133" fillId="0" borderId="6" xfId="3599" applyNumberFormat="1" applyFont="1" applyBorder="1" applyProtection="1">
      <protection hidden="1"/>
    </xf>
    <xf numFmtId="169" fontId="125" fillId="0" borderId="0" xfId="3601" applyNumberFormat="1" applyFont="1" applyBorder="1" applyProtection="1">
      <protection hidden="1"/>
    </xf>
    <xf numFmtId="249" fontId="125" fillId="2" borderId="0" xfId="3601" applyNumberFormat="1" applyFont="1" applyFill="1" applyAlignment="1">
      <alignment horizontal="center"/>
    </xf>
    <xf numFmtId="250" fontId="132" fillId="0" borderId="0" xfId="3601" applyFont="1" applyBorder="1" applyProtection="1"/>
    <xf numFmtId="249" fontId="125" fillId="0" borderId="0" xfId="3598" applyNumberFormat="1" applyFont="1" applyProtection="1">
      <protection hidden="1"/>
    </xf>
    <xf numFmtId="14" fontId="125" fillId="0" borderId="0" xfId="3599" applyNumberFormat="1" applyFont="1" applyFill="1" applyBorder="1" applyProtection="1">
      <protection hidden="1"/>
    </xf>
    <xf numFmtId="14" fontId="133" fillId="0" borderId="0" xfId="3598" applyNumberFormat="1" applyFont="1" applyProtection="1">
      <protection hidden="1"/>
    </xf>
    <xf numFmtId="0" fontId="133" fillId="0" borderId="0" xfId="3598" applyFont="1" applyProtection="1">
      <protection hidden="1"/>
    </xf>
    <xf numFmtId="168" fontId="133" fillId="0" borderId="0" xfId="3599" applyNumberFormat="1" applyFont="1" applyFill="1" applyBorder="1" applyProtection="1">
      <protection hidden="1"/>
    </xf>
    <xf numFmtId="168" fontId="133" fillId="0" borderId="0" xfId="3599" applyNumberFormat="1" applyFont="1" applyFill="1" applyBorder="1" applyAlignment="1" applyProtection="1">
      <alignment wrapText="1"/>
      <protection hidden="1"/>
    </xf>
    <xf numFmtId="169" fontId="133" fillId="0" borderId="0" xfId="3601" applyNumberFormat="1" applyFont="1" applyFill="1" applyBorder="1" applyAlignment="1" applyProtection="1">
      <protection hidden="1"/>
    </xf>
    <xf numFmtId="0" fontId="139" fillId="2" borderId="46" xfId="3" applyFont="1" applyFill="1" applyBorder="1" applyAlignment="1" applyProtection="1">
      <alignment vertical="center"/>
      <protection hidden="1"/>
    </xf>
    <xf numFmtId="169" fontId="129" fillId="0" borderId="0" xfId="3601" applyNumberFormat="1" applyFont="1" applyFill="1" applyBorder="1" applyAlignment="1" applyProtection="1">
      <alignment vertical="center"/>
      <protection hidden="1"/>
    </xf>
    <xf numFmtId="169" fontId="133" fillId="0" borderId="0" xfId="3601" applyNumberFormat="1" applyFont="1" applyFill="1" applyBorder="1" applyAlignment="1" applyProtection="1">
      <alignment wrapText="1"/>
      <protection locked="0"/>
    </xf>
    <xf numFmtId="251" fontId="133" fillId="2" borderId="0" xfId="3601" applyNumberFormat="1" applyFont="1" applyFill="1" applyBorder="1" applyAlignment="1" applyProtection="1">
      <alignment horizontal="right" vertical="center"/>
      <protection hidden="1"/>
    </xf>
    <xf numFmtId="169" fontId="125" fillId="0" borderId="0" xfId="3601" applyNumberFormat="1" applyFont="1" applyFill="1" applyBorder="1" applyAlignment="1" applyProtection="1">
      <alignment horizontal="left" vertical="center" wrapText="1"/>
      <protection hidden="1"/>
    </xf>
    <xf numFmtId="173" fontId="125" fillId="0" borderId="0" xfId="3601" applyNumberFormat="1" applyFont="1" applyFill="1" applyBorder="1" applyAlignment="1" applyProtection="1">
      <alignment horizontal="left" vertical="center" wrapText="1"/>
      <protection hidden="1"/>
    </xf>
    <xf numFmtId="169" fontId="125" fillId="0" borderId="0" xfId="3599" applyNumberFormat="1" applyFont="1" applyFill="1" applyBorder="1" applyProtection="1">
      <protection hidden="1"/>
    </xf>
    <xf numFmtId="169" fontId="133" fillId="0" borderId="0" xfId="3601" applyNumberFormat="1" applyFont="1" applyFill="1" applyBorder="1" applyAlignment="1" applyProtection="1">
      <alignment horizontal="right" vertical="center"/>
      <protection locked="0"/>
    </xf>
    <xf numFmtId="0" fontId="129" fillId="2" borderId="0" xfId="3598" applyFont="1" applyFill="1" applyAlignment="1" applyProtection="1">
      <alignment vertical="top"/>
      <protection hidden="1"/>
    </xf>
    <xf numFmtId="0" fontId="130" fillId="2" borderId="0" xfId="3598" applyFont="1" applyFill="1" applyAlignment="1" applyProtection="1">
      <alignment horizontal="center" vertical="center" wrapText="1"/>
      <protection hidden="1"/>
    </xf>
    <xf numFmtId="169" fontId="125" fillId="0" borderId="0" xfId="3601" applyNumberFormat="1" applyFont="1" applyFill="1" applyProtection="1">
      <protection hidden="1"/>
    </xf>
    <xf numFmtId="37" fontId="125" fillId="2" borderId="6" xfId="3601" applyNumberFormat="1" applyFont="1" applyFill="1" applyBorder="1" applyAlignment="1">
      <alignment horizontal="right" vertical="center"/>
    </xf>
    <xf numFmtId="9" fontId="132" fillId="0" borderId="6" xfId="3598" applyNumberFormat="1" applyFont="1" applyBorder="1" applyAlignment="1" applyProtection="1">
      <alignment horizontal="center" vertical="center"/>
      <protection locked="0"/>
    </xf>
    <xf numFmtId="169" fontId="132" fillId="0" borderId="0" xfId="3601" applyNumberFormat="1" applyFont="1" applyFill="1" applyProtection="1">
      <protection hidden="1"/>
    </xf>
    <xf numFmtId="0" fontId="125" fillId="0" borderId="0" xfId="3598" applyFont="1" applyAlignment="1" applyProtection="1">
      <alignment wrapText="1"/>
      <protection hidden="1"/>
    </xf>
    <xf numFmtId="173" fontId="132" fillId="67" borderId="6" xfId="5" applyNumberFormat="1" applyFont="1" applyFill="1" applyBorder="1" applyAlignment="1" applyProtection="1">
      <alignment horizontal="right" vertical="center"/>
      <protection hidden="1"/>
    </xf>
    <xf numFmtId="0" fontId="132" fillId="0" borderId="0" xfId="3598" applyFont="1" applyAlignment="1" applyProtection="1">
      <alignment horizontal="left" wrapText="1"/>
      <protection hidden="1"/>
    </xf>
    <xf numFmtId="9" fontId="132" fillId="67" borderId="6" xfId="3598" applyNumberFormat="1" applyFont="1" applyFill="1" applyBorder="1" applyAlignment="1" applyProtection="1">
      <alignment horizontal="center" vertical="center"/>
      <protection locked="0"/>
    </xf>
    <xf numFmtId="169" fontId="140" fillId="0" borderId="0" xfId="3601" applyNumberFormat="1" applyFont="1" applyProtection="1">
      <protection hidden="1"/>
    </xf>
    <xf numFmtId="251" fontId="125" fillId="0" borderId="0" xfId="2" applyNumberFormat="1" applyFont="1" applyFill="1" applyBorder="1" applyProtection="1">
      <protection locked="0"/>
    </xf>
    <xf numFmtId="0" fontId="130" fillId="2" borderId="0" xfId="3598" applyFont="1" applyFill="1" applyAlignment="1" applyProtection="1">
      <alignment horizontal="left" vertical="center" wrapText="1"/>
      <protection hidden="1"/>
    </xf>
    <xf numFmtId="9" fontId="125" fillId="0" borderId="6" xfId="3598" applyNumberFormat="1" applyFont="1" applyBorder="1" applyAlignment="1" applyProtection="1">
      <alignment horizontal="center" vertical="center"/>
      <protection locked="0"/>
    </xf>
    <xf numFmtId="0" fontId="132" fillId="0" borderId="0" xfId="3602" applyFont="1" applyProtection="1">
      <protection hidden="1"/>
    </xf>
    <xf numFmtId="9" fontId="132" fillId="0" borderId="6" xfId="3602" applyNumberFormat="1" applyFont="1" applyBorder="1" applyAlignment="1" applyProtection="1">
      <alignment horizontal="center" vertical="center"/>
      <protection locked="0"/>
    </xf>
    <xf numFmtId="0" fontId="125" fillId="0" borderId="6" xfId="3602" applyFont="1" applyBorder="1" applyProtection="1">
      <protection hidden="1"/>
    </xf>
    <xf numFmtId="169" fontId="130" fillId="0" borderId="6" xfId="3602" applyNumberFormat="1" applyFont="1" applyBorder="1" applyAlignment="1" applyProtection="1">
      <alignment vertical="center"/>
      <protection hidden="1"/>
    </xf>
    <xf numFmtId="14" fontId="125" fillId="59" borderId="46" xfId="0" applyNumberFormat="1" applyFont="1" applyFill="1" applyBorder="1" applyAlignment="1" applyProtection="1">
      <alignment horizontal="center" wrapText="1"/>
      <protection locked="0"/>
    </xf>
    <xf numFmtId="169" fontId="125" fillId="59" borderId="46" xfId="36" applyNumberFormat="1" applyFont="1" applyFill="1" applyBorder="1" applyAlignment="1" applyProtection="1">
      <alignment horizontal="center" wrapText="1"/>
      <protection locked="0"/>
    </xf>
    <xf numFmtId="0" fontId="125" fillId="59" borderId="46" xfId="0" applyFont="1" applyFill="1" applyBorder="1" applyAlignment="1" applyProtection="1">
      <alignment horizontal="center" wrapText="1"/>
      <protection locked="0"/>
    </xf>
    <xf numFmtId="14" fontId="133" fillId="60" borderId="46" xfId="0" applyNumberFormat="1" applyFont="1" applyFill="1" applyBorder="1" applyAlignment="1" applyProtection="1">
      <alignment wrapText="1"/>
      <protection locked="0"/>
    </xf>
    <xf numFmtId="14" fontId="133" fillId="4" borderId="46" xfId="0" applyNumberFormat="1" applyFont="1" applyFill="1" applyBorder="1" applyAlignment="1" applyProtection="1">
      <alignment wrapText="1"/>
      <protection locked="0"/>
    </xf>
    <xf numFmtId="169" fontId="133" fillId="60" borderId="46" xfId="36" applyNumberFormat="1" applyFont="1" applyFill="1" applyBorder="1" applyAlignment="1" applyProtection="1">
      <alignment wrapText="1"/>
      <protection locked="0"/>
    </xf>
    <xf numFmtId="245" fontId="133" fillId="60" borderId="46" xfId="36" applyNumberFormat="1" applyFont="1" applyFill="1" applyBorder="1" applyAlignment="1" applyProtection="1">
      <alignment wrapText="1"/>
      <protection locked="0"/>
    </xf>
    <xf numFmtId="169" fontId="133" fillId="60" borderId="29" xfId="3601" applyNumberFormat="1" applyFont="1" applyFill="1" applyBorder="1" applyAlignment="1" applyProtection="1">
      <alignment wrapText="1"/>
      <protection locked="0"/>
    </xf>
    <xf numFmtId="14" fontId="125" fillId="59" borderId="46" xfId="0" applyNumberFormat="1" applyFont="1" applyFill="1" applyBorder="1" applyAlignment="1" applyProtection="1">
      <alignment horizontal="right"/>
      <protection locked="0"/>
    </xf>
    <xf numFmtId="14" fontId="125" fillId="4" borderId="46" xfId="0" applyNumberFormat="1" applyFont="1" applyFill="1" applyBorder="1" applyAlignment="1" applyProtection="1">
      <alignment horizontal="right"/>
      <protection locked="0"/>
    </xf>
    <xf numFmtId="169" fontId="125" fillId="59" borderId="46" xfId="36" applyNumberFormat="1" applyFont="1" applyFill="1" applyBorder="1" applyProtection="1">
      <protection locked="0"/>
    </xf>
    <xf numFmtId="247" fontId="125" fillId="59" borderId="46" xfId="0" applyNumberFormat="1" applyFont="1" applyFill="1" applyBorder="1" applyProtection="1">
      <protection locked="0"/>
    </xf>
    <xf numFmtId="169" fontId="125" fillId="59" borderId="29" xfId="3601" applyNumberFormat="1" applyFont="1" applyFill="1" applyBorder="1" applyProtection="1">
      <protection locked="0"/>
    </xf>
    <xf numFmtId="169" fontId="125" fillId="4" borderId="29" xfId="3601" applyNumberFormat="1" applyFont="1" applyFill="1" applyBorder="1" applyProtection="1">
      <protection locked="0"/>
    </xf>
    <xf numFmtId="169" fontId="125" fillId="59" borderId="1" xfId="3601" applyNumberFormat="1" applyFont="1" applyFill="1" applyBorder="1" applyAlignment="1" applyProtection="1">
      <alignment vertical="center"/>
      <protection locked="0"/>
    </xf>
    <xf numFmtId="169" fontId="125" fillId="59" borderId="31" xfId="3601" applyNumberFormat="1" applyFont="1" applyFill="1" applyBorder="1" applyProtection="1">
      <protection locked="0"/>
    </xf>
    <xf numFmtId="169" fontId="125" fillId="4" borderId="7" xfId="3601" applyNumberFormat="1" applyFont="1" applyFill="1" applyBorder="1" applyAlignment="1" applyProtection="1">
      <alignment vertical="center"/>
      <protection locked="0"/>
    </xf>
    <xf numFmtId="169" fontId="125" fillId="59" borderId="7" xfId="3601" applyNumberFormat="1" applyFont="1" applyFill="1" applyBorder="1" applyAlignment="1" applyProtection="1">
      <alignment vertical="center"/>
      <protection locked="0"/>
    </xf>
    <xf numFmtId="169" fontId="125" fillId="59" borderId="33" xfId="3601" applyNumberFormat="1" applyFont="1" applyFill="1" applyBorder="1" applyProtection="1">
      <protection locked="0"/>
    </xf>
    <xf numFmtId="169" fontId="125" fillId="59" borderId="5" xfId="3601" applyNumberFormat="1" applyFont="1" applyFill="1" applyBorder="1" applyAlignment="1" applyProtection="1">
      <alignment vertical="center"/>
      <protection locked="0"/>
    </xf>
    <xf numFmtId="14" fontId="125" fillId="64" borderId="46" xfId="0" applyNumberFormat="1" applyFont="1" applyFill="1" applyBorder="1" applyAlignment="1" applyProtection="1">
      <alignment horizontal="right"/>
      <protection locked="0"/>
    </xf>
    <xf numFmtId="169" fontId="125" fillId="64" borderId="46" xfId="36" applyNumberFormat="1" applyFont="1" applyFill="1" applyBorder="1" applyProtection="1">
      <protection locked="0"/>
    </xf>
    <xf numFmtId="245" fontId="125" fillId="64" borderId="46" xfId="36" applyNumberFormat="1" applyFont="1" applyFill="1" applyBorder="1" applyProtection="1">
      <protection locked="0"/>
    </xf>
    <xf numFmtId="247" fontId="125" fillId="64" borderId="46" xfId="0" applyNumberFormat="1" applyFont="1" applyFill="1" applyBorder="1" applyProtection="1">
      <protection locked="0"/>
    </xf>
    <xf numFmtId="169" fontId="125" fillId="64" borderId="29" xfId="3601" applyNumberFormat="1" applyFont="1" applyFill="1" applyBorder="1" applyProtection="1">
      <protection locked="0"/>
    </xf>
    <xf numFmtId="169" fontId="125" fillId="64" borderId="7" xfId="3601" applyNumberFormat="1" applyFont="1" applyFill="1" applyBorder="1" applyAlignment="1" applyProtection="1">
      <alignment vertical="center"/>
      <protection locked="0"/>
    </xf>
    <xf numFmtId="169" fontId="125" fillId="64" borderId="31" xfId="3601" applyNumberFormat="1" applyFont="1" applyFill="1" applyBorder="1" applyProtection="1">
      <protection locked="0"/>
    </xf>
    <xf numFmtId="169" fontId="125" fillId="64" borderId="33" xfId="3601" applyNumberFormat="1" applyFont="1" applyFill="1" applyBorder="1" applyProtection="1">
      <protection locked="0"/>
    </xf>
    <xf numFmtId="14" fontId="125" fillId="0" borderId="0" xfId="3598" applyNumberFormat="1" applyFont="1" applyAlignment="1" applyProtection="1">
      <alignment horizontal="center"/>
      <protection hidden="1"/>
    </xf>
    <xf numFmtId="169" fontId="125" fillId="64" borderId="1" xfId="3601" applyNumberFormat="1" applyFont="1" applyFill="1" applyBorder="1" applyAlignment="1" applyProtection="1">
      <alignment vertical="center"/>
      <protection locked="0"/>
    </xf>
    <xf numFmtId="169" fontId="125" fillId="64" borderId="5" xfId="3601" applyNumberFormat="1" applyFont="1" applyFill="1" applyBorder="1" applyAlignment="1" applyProtection="1">
      <alignment vertical="center"/>
      <protection locked="0"/>
    </xf>
    <xf numFmtId="14" fontId="125" fillId="4" borderId="46" xfId="0" applyNumberFormat="1" applyFont="1" applyFill="1" applyBorder="1" applyProtection="1">
      <protection locked="0"/>
    </xf>
    <xf numFmtId="169" fontId="125" fillId="64" borderId="46" xfId="3601" applyNumberFormat="1" applyFont="1" applyFill="1" applyBorder="1" applyProtection="1">
      <protection locked="0"/>
    </xf>
    <xf numFmtId="169" fontId="125" fillId="4" borderId="1" xfId="3601" applyNumberFormat="1" applyFont="1" applyFill="1" applyBorder="1" applyProtection="1">
      <protection locked="0"/>
    </xf>
    <xf numFmtId="169" fontId="125" fillId="64" borderId="0" xfId="3601" applyNumberFormat="1" applyFont="1" applyFill="1" applyBorder="1" applyProtection="1">
      <protection locked="0"/>
    </xf>
    <xf numFmtId="169" fontId="125" fillId="59" borderId="46" xfId="3601" applyNumberFormat="1" applyFont="1" applyFill="1" applyBorder="1" applyProtection="1">
      <protection locked="0"/>
    </xf>
    <xf numFmtId="169" fontId="125" fillId="59" borderId="0" xfId="3601" applyNumberFormat="1" applyFont="1" applyFill="1" applyBorder="1" applyProtection="1">
      <protection locked="0"/>
    </xf>
    <xf numFmtId="169" fontId="125" fillId="59" borderId="20" xfId="3601" applyNumberFormat="1" applyFont="1" applyFill="1" applyBorder="1" applyProtection="1">
      <protection locked="0"/>
    </xf>
    <xf numFmtId="251" fontId="125" fillId="0" borderId="0" xfId="2" applyNumberFormat="1" applyFont="1" applyBorder="1" applyProtection="1">
      <protection locked="0"/>
    </xf>
    <xf numFmtId="14" fontId="125" fillId="0" borderId="0" xfId="3598" applyNumberFormat="1" applyFont="1" applyProtection="1">
      <protection locked="0"/>
    </xf>
    <xf numFmtId="168" fontId="125" fillId="0" borderId="0" xfId="3603" applyNumberFormat="1" applyFont="1" applyProtection="1">
      <protection locked="0"/>
    </xf>
    <xf numFmtId="0" fontId="125" fillId="0" borderId="0" xfId="3598" applyFont="1" applyProtection="1">
      <protection locked="0"/>
    </xf>
    <xf numFmtId="169" fontId="125" fillId="0" borderId="0" xfId="3601" applyNumberFormat="1" applyFont="1" applyProtection="1">
      <protection locked="0"/>
    </xf>
    <xf numFmtId="169" fontId="133" fillId="4" borderId="6" xfId="3601" applyNumberFormat="1" applyFont="1" applyFill="1" applyBorder="1" applyAlignment="1" applyProtection="1">
      <alignment wrapText="1"/>
      <protection locked="0"/>
    </xf>
    <xf numFmtId="169" fontId="134" fillId="0" borderId="6" xfId="3601" applyNumberFormat="1" applyFont="1" applyFill="1" applyBorder="1" applyAlignment="1" applyProtection="1">
      <alignment wrapText="1"/>
      <protection locked="0"/>
    </xf>
    <xf numFmtId="2" fontId="125" fillId="0" borderId="0" xfId="5" applyNumberFormat="1" applyFont="1" applyAlignment="1" applyProtection="1">
      <alignment vertical="center"/>
      <protection hidden="1"/>
    </xf>
    <xf numFmtId="12" fontId="125" fillId="0" borderId="0" xfId="2" applyNumberFormat="1" applyFont="1" applyFill="1" applyProtection="1">
      <protection hidden="1"/>
    </xf>
    <xf numFmtId="168" fontId="125" fillId="0" borderId="0" xfId="7" applyNumberFormat="1" applyFont="1" applyProtection="1">
      <protection hidden="1"/>
    </xf>
    <xf numFmtId="16" fontId="125" fillId="0" borderId="0" xfId="7" applyNumberFormat="1" applyFont="1" applyProtection="1">
      <protection hidden="1"/>
    </xf>
    <xf numFmtId="0" fontId="149" fillId="0" borderId="0" xfId="0" applyFont="1"/>
    <xf numFmtId="0" fontId="134" fillId="4" borderId="6" xfId="0" applyFont="1" applyFill="1" applyBorder="1" applyAlignment="1">
      <alignment horizontal="right" vertical="center"/>
    </xf>
    <xf numFmtId="0" fontId="135" fillId="0" borderId="0" xfId="7" applyFont="1" applyAlignment="1" applyProtection="1">
      <alignment vertical="center"/>
      <protection hidden="1"/>
    </xf>
    <xf numFmtId="0" fontId="135" fillId="0" borderId="0" xfId="7" applyFont="1" applyAlignment="1" applyProtection="1">
      <alignment horizontal="left" vertical="center" wrapText="1"/>
      <protection hidden="1"/>
    </xf>
    <xf numFmtId="0" fontId="136" fillId="0" borderId="0" xfId="7" applyFont="1" applyProtection="1">
      <protection hidden="1"/>
    </xf>
    <xf numFmtId="169" fontId="135" fillId="0" borderId="0" xfId="1" applyNumberFormat="1" applyFont="1" applyFill="1" applyProtection="1">
      <protection hidden="1"/>
    </xf>
    <xf numFmtId="3" fontId="135" fillId="0" borderId="0" xfId="1" applyNumberFormat="1" applyFont="1" applyFill="1" applyBorder="1" applyAlignment="1">
      <alignment horizontal="right" vertical="center"/>
    </xf>
    <xf numFmtId="0" fontId="135" fillId="0" borderId="0" xfId="7" applyFont="1" applyAlignment="1" applyProtection="1">
      <alignment horizontal="left" vertical="center"/>
      <protection hidden="1"/>
    </xf>
    <xf numFmtId="0" fontId="135" fillId="0" borderId="0" xfId="7" applyFont="1" applyAlignment="1" applyProtection="1">
      <alignment horizontal="center" vertical="center"/>
      <protection hidden="1"/>
    </xf>
    <xf numFmtId="169" fontId="135" fillId="0" borderId="0" xfId="1" applyNumberFormat="1" applyFont="1" applyFill="1" applyAlignment="1" applyProtection="1">
      <alignment vertical="center"/>
      <protection hidden="1"/>
    </xf>
    <xf numFmtId="0" fontId="146" fillId="0" borderId="0" xfId="7" applyFont="1" applyAlignment="1" applyProtection="1">
      <alignment horizontal="left" vertical="center"/>
      <protection hidden="1"/>
    </xf>
    <xf numFmtId="43" fontId="135" fillId="0" borderId="0" xfId="1" applyFont="1" applyFill="1" applyBorder="1" applyProtection="1"/>
    <xf numFmtId="16" fontId="133" fillId="0" borderId="0" xfId="0" applyNumberFormat="1" applyFont="1" applyAlignment="1">
      <alignment vertical="center" wrapText="1"/>
    </xf>
    <xf numFmtId="0" fontId="132" fillId="2" borderId="0" xfId="3598" applyFont="1" applyFill="1" applyAlignment="1" applyProtection="1">
      <alignment horizontal="left" vertical="center" wrapText="1"/>
      <protection hidden="1"/>
    </xf>
    <xf numFmtId="0" fontId="129" fillId="61" borderId="0" xfId="3598" applyFont="1" applyFill="1" applyAlignment="1" applyProtection="1">
      <alignment horizontal="center" vertical="center"/>
      <protection hidden="1"/>
    </xf>
    <xf numFmtId="0" fontId="130" fillId="0" borderId="0" xfId="3598" applyFont="1" applyAlignment="1" applyProtection="1">
      <alignment horizontal="center" vertical="center"/>
      <protection hidden="1"/>
    </xf>
    <xf numFmtId="0" fontId="130" fillId="2" borderId="0" xfId="3598" applyFont="1" applyFill="1" applyAlignment="1" applyProtection="1">
      <alignment horizontal="right" vertical="center" wrapText="1"/>
      <protection hidden="1"/>
    </xf>
    <xf numFmtId="0" fontId="132" fillId="2" borderId="30" xfId="3598" applyFont="1" applyFill="1" applyBorder="1" applyAlignment="1" applyProtection="1">
      <alignment horizontal="left" vertical="center" wrapText="1"/>
      <protection hidden="1"/>
    </xf>
    <xf numFmtId="0" fontId="134" fillId="0" borderId="6" xfId="3598" applyFont="1" applyBorder="1" applyAlignment="1" applyProtection="1">
      <alignment horizontal="left" vertical="center" wrapText="1"/>
      <protection hidden="1"/>
    </xf>
    <xf numFmtId="0" fontId="139" fillId="2" borderId="9" xfId="3" applyFont="1" applyFill="1" applyBorder="1" applyAlignment="1" applyProtection="1">
      <alignment horizontal="left" vertical="center"/>
      <protection hidden="1"/>
    </xf>
    <xf numFmtId="0" fontId="129" fillId="65" borderId="9" xfId="3" applyFont="1" applyFill="1" applyBorder="1" applyAlignment="1" applyProtection="1">
      <alignment horizontal="center" vertical="center"/>
      <protection hidden="1"/>
    </xf>
    <xf numFmtId="0" fontId="134" fillId="5" borderId="2" xfId="5" applyFont="1" applyFill="1" applyBorder="1" applyAlignment="1" applyProtection="1">
      <alignment horizontal="center" vertical="center"/>
      <protection hidden="1"/>
    </xf>
    <xf numFmtId="0" fontId="134" fillId="5" borderId="4" xfId="5" applyFont="1" applyFill="1" applyBorder="1" applyAlignment="1" applyProtection="1">
      <alignment horizontal="center" vertical="center"/>
      <protection hidden="1"/>
    </xf>
    <xf numFmtId="0" fontId="134" fillId="0" borderId="2" xfId="5" applyFont="1" applyBorder="1" applyAlignment="1" applyProtection="1">
      <alignment horizontal="left" vertical="center"/>
      <protection hidden="1"/>
    </xf>
    <xf numFmtId="0" fontId="134" fillId="0" borderId="4" xfId="5" applyFont="1" applyBorder="1" applyAlignment="1" applyProtection="1">
      <alignment horizontal="left" vertical="center"/>
      <protection hidden="1"/>
    </xf>
    <xf numFmtId="0" fontId="125" fillId="0" borderId="2" xfId="0" applyFont="1" applyBorder="1" applyAlignment="1">
      <alignment horizontal="left" vertical="center" wrapText="1"/>
    </xf>
    <xf numFmtId="0" fontId="125" fillId="0" borderId="4" xfId="0" applyFont="1" applyBorder="1" applyAlignment="1">
      <alignment horizontal="left" vertical="center" wrapText="1"/>
    </xf>
    <xf numFmtId="0" fontId="132" fillId="0" borderId="2" xfId="0" applyFont="1" applyBorder="1" applyAlignment="1">
      <alignment horizontal="left" vertical="center" wrapText="1"/>
    </xf>
    <xf numFmtId="0" fontId="132" fillId="0" borderId="4" xfId="0" applyFont="1" applyBorder="1" applyAlignment="1">
      <alignment horizontal="left" vertical="center" wrapText="1"/>
    </xf>
    <xf numFmtId="0" fontId="132" fillId="0" borderId="0" xfId="3598" applyFont="1" applyAlignment="1" applyProtection="1">
      <alignment horizontal="left" wrapText="1"/>
      <protection hidden="1"/>
    </xf>
    <xf numFmtId="0" fontId="125" fillId="0" borderId="2" xfId="0" applyFont="1" applyBorder="1" applyAlignment="1">
      <alignment horizontal="left"/>
    </xf>
    <xf numFmtId="0" fontId="125" fillId="0" borderId="4" xfId="0" applyFont="1" applyBorder="1" applyAlignment="1">
      <alignment horizontal="left"/>
    </xf>
    <xf numFmtId="0" fontId="133" fillId="0" borderId="2" xfId="5" applyFont="1" applyBorder="1" applyAlignment="1" applyProtection="1">
      <alignment horizontal="left" vertical="center" wrapText="1"/>
      <protection hidden="1"/>
    </xf>
    <xf numFmtId="0" fontId="133" fillId="0" borderId="4" xfId="5" applyFont="1" applyBorder="1" applyAlignment="1" applyProtection="1">
      <alignment horizontal="left" vertical="center" wrapText="1"/>
      <protection hidden="1"/>
    </xf>
    <xf numFmtId="0" fontId="130" fillId="0" borderId="2" xfId="5" applyFont="1" applyBorder="1" applyAlignment="1" applyProtection="1">
      <alignment horizontal="left" vertical="center"/>
      <protection hidden="1"/>
    </xf>
    <xf numFmtId="0" fontId="130" fillId="0" borderId="4" xfId="5" applyFont="1" applyBorder="1" applyAlignment="1" applyProtection="1">
      <alignment horizontal="left" vertical="center"/>
      <protection hidden="1"/>
    </xf>
    <xf numFmtId="0" fontId="129" fillId="0" borderId="2" xfId="3598" applyFont="1" applyBorder="1" applyAlignment="1" applyProtection="1">
      <alignment horizontal="left"/>
      <protection hidden="1"/>
    </xf>
    <xf numFmtId="0" fontId="129" fillId="0" borderId="4" xfId="3598" applyFont="1" applyBorder="1" applyAlignment="1" applyProtection="1">
      <alignment horizontal="left"/>
      <protection hidden="1"/>
    </xf>
    <xf numFmtId="0" fontId="132" fillId="0" borderId="2" xfId="5" applyFont="1" applyBorder="1" applyAlignment="1" applyProtection="1">
      <alignment horizontal="left" vertical="center" wrapText="1"/>
      <protection hidden="1"/>
    </xf>
    <xf numFmtId="0" fontId="132" fillId="0" borderId="4" xfId="5" applyFont="1" applyBorder="1" applyAlignment="1" applyProtection="1">
      <alignment horizontal="left" vertical="center"/>
      <protection hidden="1"/>
    </xf>
    <xf numFmtId="0" fontId="133" fillId="0" borderId="4" xfId="5" applyFont="1" applyBorder="1" applyAlignment="1" applyProtection="1">
      <alignment horizontal="left" vertical="center"/>
      <protection hidden="1"/>
    </xf>
    <xf numFmtId="0" fontId="133" fillId="0" borderId="0" xfId="0" applyFont="1" applyAlignment="1">
      <alignment horizontal="left" wrapText="1"/>
    </xf>
    <xf numFmtId="0" fontId="129" fillId="0" borderId="2" xfId="7" applyFont="1" applyBorder="1" applyAlignment="1" applyProtection="1">
      <alignment horizontal="left"/>
      <protection hidden="1"/>
    </xf>
    <xf numFmtId="0" fontId="129" fillId="0" borderId="4" xfId="7" applyFont="1" applyBorder="1" applyAlignment="1" applyProtection="1">
      <alignment horizontal="left"/>
      <protection hidden="1"/>
    </xf>
    <xf numFmtId="0" fontId="132" fillId="0" borderId="0" xfId="7" applyFont="1" applyAlignment="1" applyProtection="1">
      <alignment horizontal="left" wrapText="1"/>
      <protection hidden="1"/>
    </xf>
    <xf numFmtId="0" fontId="135" fillId="0" borderId="0" xfId="7" applyFont="1" applyAlignment="1" applyProtection="1">
      <alignment horizontal="left" vertical="center" wrapText="1"/>
      <protection hidden="1"/>
    </xf>
    <xf numFmtId="0" fontId="135" fillId="0" borderId="30" xfId="7" applyFont="1" applyBorder="1" applyAlignment="1" applyProtection="1">
      <alignment horizontal="left" vertical="center" wrapText="1"/>
      <protection hidden="1"/>
    </xf>
    <xf numFmtId="0" fontId="134" fillId="0" borderId="6" xfId="7" applyFont="1" applyBorder="1" applyAlignment="1" applyProtection="1">
      <alignment horizontal="left" vertical="center" wrapText="1"/>
      <protection hidden="1"/>
    </xf>
    <xf numFmtId="0" fontId="129" fillId="61" borderId="0" xfId="7" applyFont="1" applyFill="1" applyAlignment="1" applyProtection="1">
      <alignment horizontal="center" vertical="center"/>
      <protection hidden="1"/>
    </xf>
    <xf numFmtId="0" fontId="130" fillId="0" borderId="0" xfId="7" applyFont="1" applyAlignment="1" applyProtection="1">
      <alignment horizontal="center" vertical="center"/>
      <protection hidden="1"/>
    </xf>
    <xf numFmtId="0" fontId="130" fillId="2" borderId="0" xfId="7" applyFont="1" applyFill="1" applyAlignment="1" applyProtection="1">
      <alignment horizontal="right" vertical="center" wrapText="1"/>
      <protection hidden="1"/>
    </xf>
    <xf numFmtId="0" fontId="132" fillId="2" borderId="30" xfId="7" applyFont="1" applyFill="1" applyBorder="1" applyAlignment="1" applyProtection="1">
      <alignment horizontal="left" vertical="center" wrapText="1"/>
      <protection hidden="1"/>
    </xf>
    <xf numFmtId="0" fontId="132" fillId="2" borderId="0" xfId="7" applyFont="1" applyFill="1" applyAlignment="1" applyProtection="1">
      <alignment horizontal="left" vertical="center" wrapText="1"/>
      <protection hidden="1"/>
    </xf>
    <xf numFmtId="0" fontId="129" fillId="0" borderId="0" xfId="7" applyFont="1" applyAlignment="1" applyProtection="1">
      <alignment horizontal="center" vertical="center"/>
      <protection hidden="1"/>
    </xf>
    <xf numFmtId="0" fontId="135" fillId="2" borderId="0" xfId="7" applyFont="1" applyFill="1" applyAlignment="1" applyProtection="1">
      <alignment horizontal="left" vertical="center" wrapText="1"/>
      <protection hidden="1"/>
    </xf>
    <xf numFmtId="0" fontId="135" fillId="2" borderId="30" xfId="7" applyFont="1" applyFill="1" applyBorder="1" applyAlignment="1" applyProtection="1">
      <alignment horizontal="left" vertical="center" wrapText="1"/>
      <protection hidden="1"/>
    </xf>
    <xf numFmtId="0" fontId="23" fillId="5" borderId="1" xfId="5" applyFont="1" applyFill="1" applyBorder="1" applyAlignment="1" applyProtection="1">
      <alignment horizontal="center" vertical="center" wrapText="1"/>
      <protection hidden="1"/>
    </xf>
    <xf numFmtId="0" fontId="23" fillId="5" borderId="5" xfId="5" applyFont="1" applyFill="1" applyBorder="1" applyAlignment="1" applyProtection="1">
      <alignment horizontal="center" vertical="center" wrapText="1"/>
      <protection hidden="1"/>
    </xf>
    <xf numFmtId="169" fontId="23" fillId="5" borderId="1" xfId="1" applyNumberFormat="1" applyFont="1" applyFill="1" applyBorder="1" applyAlignment="1" applyProtection="1">
      <alignment horizontal="center" vertical="center" wrapText="1"/>
      <protection hidden="1"/>
    </xf>
    <xf numFmtId="169" fontId="23" fillId="5" borderId="5" xfId="1" applyNumberFormat="1" applyFont="1" applyFill="1" applyBorder="1" applyAlignment="1" applyProtection="1">
      <alignment horizontal="center" vertical="center" wrapText="1"/>
      <protection hidden="1"/>
    </xf>
    <xf numFmtId="0" fontId="22" fillId="0" borderId="30" xfId="7" applyFont="1" applyBorder="1" applyAlignment="1" applyProtection="1">
      <alignment horizontal="left" vertical="center" wrapText="1"/>
      <protection hidden="1"/>
    </xf>
    <xf numFmtId="0" fontId="22" fillId="0" borderId="0" xfId="7" applyFont="1" applyAlignment="1" applyProtection="1">
      <alignment horizontal="left" vertical="center" wrapText="1"/>
      <protection hidden="1"/>
    </xf>
  </cellXfs>
  <cellStyles count="3604">
    <cellStyle name=" " xfId="68" xr:uid="{00000000-0005-0000-0000-000000000000}"/>
    <cellStyle name=" _Taiwan" xfId="69" xr:uid="{00000000-0005-0000-0000-000001000000}"/>
    <cellStyle name=" _Taiwan_0+12 R&amp;O" xfId="70" xr:uid="{00000000-0005-0000-0000-000002000000}"/>
    <cellStyle name=" _Taiwan_0+12 R&amp;O (2)" xfId="71" xr:uid="{00000000-0005-0000-0000-000003000000}"/>
    <cellStyle name=" _Taiwan_1st Half Total Cost" xfId="72" xr:uid="{00000000-0005-0000-0000-000004000000}"/>
    <cellStyle name=" _Taiwan_1st Half Total Cost_0+12 R&amp;O" xfId="73" xr:uid="{00000000-0005-0000-0000-000005000000}"/>
    <cellStyle name=" _Taiwan_1st Half Total Cost_0+12 R&amp;O (2)" xfId="74" xr:uid="{00000000-0005-0000-0000-000006000000}"/>
    <cellStyle name=" _Taiwan_1st Half Total Cost_Affordable Business Structure" xfId="75" xr:uid="{00000000-0005-0000-0000-000007000000}"/>
    <cellStyle name=" _Taiwan_1st Half Total Cost_Affordable Business Structure_0+12 R&amp;O" xfId="76" xr:uid="{00000000-0005-0000-0000-000008000000}"/>
    <cellStyle name=" _Taiwan_1st Half Total Cost_Affordable Business Structure_0+12 R&amp;O (2)" xfId="77" xr:uid="{00000000-0005-0000-0000-000009000000}"/>
    <cellStyle name=" _Taiwan_1st Half Total Cost_BP Key Assumptions" xfId="78" xr:uid="{00000000-0005-0000-0000-00000A000000}"/>
    <cellStyle name=" _Taiwan_1st Half Total Cost_BP Key Assumptions_0+12 R&amp;O" xfId="79" xr:uid="{00000000-0005-0000-0000-00000B000000}"/>
    <cellStyle name=" _Taiwan_1st Half Total Cost_BP Key Assumptions_0+12 R&amp;O (2)" xfId="80" xr:uid="{00000000-0005-0000-0000-00000C000000}"/>
    <cellStyle name=" _Taiwan_1st Half Total Cost_Task" xfId="81" xr:uid="{00000000-0005-0000-0000-00000D000000}"/>
    <cellStyle name=" _Taiwan_1st Half Total Cost_Task_0+12 R&amp;O" xfId="82" xr:uid="{00000000-0005-0000-0000-00000E000000}"/>
    <cellStyle name=" _Taiwan_1st Half Total Cost_Task_0+12 R&amp;O (2)" xfId="83" xr:uid="{00000000-0005-0000-0000-00000F000000}"/>
    <cellStyle name=" _Taiwan_1st Half Total Cost_TTLCOST BACKUP" xfId="84" xr:uid="{00000000-0005-0000-0000-000010000000}"/>
    <cellStyle name=" _Taiwan_1st Half Total Cost_TTLCOST BACKUP_0+12 R&amp;O (2)" xfId="85" xr:uid="{00000000-0005-0000-0000-000011000000}"/>
    <cellStyle name=" _Taiwan_1st Half Total Cost_Updated R&amp;O - 1999" xfId="86" xr:uid="{00000000-0005-0000-0000-000012000000}"/>
    <cellStyle name=" _Taiwan_1st Half Total Cost_Updated R&amp;O - 1999_0+12 R&amp;O" xfId="87" xr:uid="{00000000-0005-0000-0000-000013000000}"/>
    <cellStyle name=" _Taiwan_1st Half Total Cost_Updated R&amp;O - 1999_0+12 R&amp;O (2)" xfId="88" xr:uid="{00000000-0005-0000-0000-000014000000}"/>
    <cellStyle name=" _Taiwan_1st Half Total Cost_Vehicle Line Profit" xfId="89" xr:uid="{00000000-0005-0000-0000-000015000000}"/>
    <cellStyle name=" _Taiwan_1st Half Total Cost_Vehicle Line Profit_0+12 R&amp;O" xfId="90" xr:uid="{00000000-0005-0000-0000-000016000000}"/>
    <cellStyle name=" _Taiwan_1st Half Total Cost_Vehicle Line Profit_0+12 R&amp;O (2)" xfId="91" xr:uid="{00000000-0005-0000-0000-000017000000}"/>
    <cellStyle name=" _Taiwan_Affordable Business Structure" xfId="92" xr:uid="{00000000-0005-0000-0000-000018000000}"/>
    <cellStyle name=" _Taiwan_Affordable Business Structure_0+12 R&amp;O" xfId="93" xr:uid="{00000000-0005-0000-0000-000019000000}"/>
    <cellStyle name=" _Taiwan_Affordable Business Structure_0+12 R&amp;O (2)" xfId="94" xr:uid="{00000000-0005-0000-0000-00001A000000}"/>
    <cellStyle name=" _Taiwan_Affordable Business Structure_BP Key Assumptions" xfId="95" xr:uid="{00000000-0005-0000-0000-00001B000000}"/>
    <cellStyle name=" _Taiwan_Affordable Business Structure_BP Key Assumptions_0+12 R&amp;O" xfId="96" xr:uid="{00000000-0005-0000-0000-00001C000000}"/>
    <cellStyle name=" _Taiwan_Affordable Business Structure_BP Key Assumptions_0+12 R&amp;O (2)" xfId="97" xr:uid="{00000000-0005-0000-0000-00001D000000}"/>
    <cellStyle name=" _Taiwan_Affordable Business Structure_Task" xfId="98" xr:uid="{00000000-0005-0000-0000-00001E000000}"/>
    <cellStyle name=" _Taiwan_Affordable Business Structure_Task_0+12 R&amp;O" xfId="99" xr:uid="{00000000-0005-0000-0000-00001F000000}"/>
    <cellStyle name=" _Taiwan_Affordable Business Structure_Task_0+12 R&amp;O (2)" xfId="100" xr:uid="{00000000-0005-0000-0000-000020000000}"/>
    <cellStyle name=" _Taiwan_Affordable Business Structure_TTLCOST BACKUP" xfId="101" xr:uid="{00000000-0005-0000-0000-000021000000}"/>
    <cellStyle name=" _Taiwan_Affordable Business Structure_TTLCOST BACKUP_0+12 R&amp;O (2)" xfId="102" xr:uid="{00000000-0005-0000-0000-000022000000}"/>
    <cellStyle name=" _Taiwan_Affordable Business Structure_Updated R&amp;O - 1999" xfId="103" xr:uid="{00000000-0005-0000-0000-000023000000}"/>
    <cellStyle name=" _Taiwan_Affordable Business Structure_Updated R&amp;O - 1999_0+12 R&amp;O" xfId="104" xr:uid="{00000000-0005-0000-0000-000024000000}"/>
    <cellStyle name=" _Taiwan_Affordable Business Structure_Updated R&amp;O - 1999_0+12 R&amp;O (2)" xfId="105" xr:uid="{00000000-0005-0000-0000-000025000000}"/>
    <cellStyle name=" _Taiwan_Affordable Business Structure_Vehicle Line Profit" xfId="106" xr:uid="{00000000-0005-0000-0000-000026000000}"/>
    <cellStyle name=" _Taiwan_Affordable Business Structure_Vehicle Line Profit_0+12 R&amp;O" xfId="107" xr:uid="{00000000-0005-0000-0000-000027000000}"/>
    <cellStyle name=" _Taiwan_Affordable Business Structure_Vehicle Line Profit_0+12 R&amp;O (2)" xfId="108" xr:uid="{00000000-0005-0000-0000-000028000000}"/>
    <cellStyle name=" _Taiwan_BP Key Assumptions" xfId="109" xr:uid="{00000000-0005-0000-0000-000029000000}"/>
    <cellStyle name=" _Taiwan_BP Key Assumptions_0+12 R&amp;O" xfId="110" xr:uid="{00000000-0005-0000-0000-00002A000000}"/>
    <cellStyle name=" _Taiwan_BP Key Assumptions_0+12 R&amp;O (2)" xfId="111" xr:uid="{00000000-0005-0000-0000-00002B000000}"/>
    <cellStyle name=" _Taiwan_KD&amp;BU Study" xfId="112" xr:uid="{00000000-0005-0000-0000-00002C000000}"/>
    <cellStyle name=" _Taiwan_KD&amp;BU Study_0+12 R&amp;O" xfId="113" xr:uid="{00000000-0005-0000-0000-00002D000000}"/>
    <cellStyle name=" _Taiwan_KD&amp;BU Study_0+12 R&amp;O (2)" xfId="114" xr:uid="{00000000-0005-0000-0000-00002E000000}"/>
    <cellStyle name=" _Taiwan_KD&amp;BU Study_Affordable Business Structure" xfId="115" xr:uid="{00000000-0005-0000-0000-00002F000000}"/>
    <cellStyle name=" _Taiwan_KD&amp;BU Study_Affordable Business Structure_0+12 R&amp;O" xfId="116" xr:uid="{00000000-0005-0000-0000-000030000000}"/>
    <cellStyle name=" _Taiwan_KD&amp;BU Study_Affordable Business Structure_0+12 R&amp;O (2)" xfId="117" xr:uid="{00000000-0005-0000-0000-000031000000}"/>
    <cellStyle name=" _Taiwan_KD&amp;BU Study_BP Key Assumptions" xfId="118" xr:uid="{00000000-0005-0000-0000-000032000000}"/>
    <cellStyle name=" _Taiwan_KD&amp;BU Study_BP Key Assumptions_0+12 R&amp;O" xfId="119" xr:uid="{00000000-0005-0000-0000-000033000000}"/>
    <cellStyle name=" _Taiwan_KD&amp;BU Study_BP Key Assumptions_0+12 R&amp;O (2)" xfId="120" xr:uid="{00000000-0005-0000-0000-000034000000}"/>
    <cellStyle name=" _Taiwan_KD&amp;BU Study_Task" xfId="121" xr:uid="{00000000-0005-0000-0000-000035000000}"/>
    <cellStyle name=" _Taiwan_KD&amp;BU Study_Task_0+12 R&amp;O" xfId="122" xr:uid="{00000000-0005-0000-0000-000036000000}"/>
    <cellStyle name=" _Taiwan_KD&amp;BU Study_Task_0+12 R&amp;O (2)" xfId="123" xr:uid="{00000000-0005-0000-0000-000037000000}"/>
    <cellStyle name=" _Taiwan_KD&amp;BU Study_TTLCOST BACKUP" xfId="124" xr:uid="{00000000-0005-0000-0000-000038000000}"/>
    <cellStyle name=" _Taiwan_KD&amp;BU Study_TTLCOST BACKUP_0+12 R&amp;O (2)" xfId="125" xr:uid="{00000000-0005-0000-0000-000039000000}"/>
    <cellStyle name=" _Taiwan_KD&amp;BU Study_Updated R&amp;O - 1999" xfId="126" xr:uid="{00000000-0005-0000-0000-00003A000000}"/>
    <cellStyle name=" _Taiwan_KD&amp;BU Study_Updated R&amp;O - 1999_0+12 R&amp;O" xfId="127" xr:uid="{00000000-0005-0000-0000-00003B000000}"/>
    <cellStyle name=" _Taiwan_KD&amp;BU Study_Updated R&amp;O - 1999_0+12 R&amp;O (2)" xfId="128" xr:uid="{00000000-0005-0000-0000-00003C000000}"/>
    <cellStyle name=" _Taiwan_KD&amp;BU Study_Vehicle Line Profit" xfId="129" xr:uid="{00000000-0005-0000-0000-00003D000000}"/>
    <cellStyle name=" _Taiwan_KD&amp;BU Study_Vehicle Line Profit_0+12 R&amp;O" xfId="130" xr:uid="{00000000-0005-0000-0000-00003E000000}"/>
    <cellStyle name=" _Taiwan_KD&amp;BU Study_Vehicle Line Profit_0+12 R&amp;O (2)" xfId="131" xr:uid="{00000000-0005-0000-0000-00003F000000}"/>
    <cellStyle name=" _Taiwan_Task" xfId="132" xr:uid="{00000000-0005-0000-0000-000040000000}"/>
    <cellStyle name=" _Taiwan_Task_0+12 R&amp;O" xfId="133" xr:uid="{00000000-0005-0000-0000-000041000000}"/>
    <cellStyle name=" _Taiwan_Task_0+12 R&amp;O (2)" xfId="134" xr:uid="{00000000-0005-0000-0000-000042000000}"/>
    <cellStyle name=" _Taiwan_TTLCOST BACKUP" xfId="135" xr:uid="{00000000-0005-0000-0000-000043000000}"/>
    <cellStyle name=" _Taiwan_TTLCOST BACKUP_0+12 R&amp;O" xfId="136" xr:uid="{00000000-0005-0000-0000-000044000000}"/>
    <cellStyle name=" _Taiwan_TTLCOST BACKUP_0+12 R&amp;O (2)" xfId="137" xr:uid="{00000000-0005-0000-0000-000045000000}"/>
    <cellStyle name=" _Taiwan_TTLCOST BACKUP_Affordable Business Structure" xfId="138" xr:uid="{00000000-0005-0000-0000-000046000000}"/>
    <cellStyle name=" _Taiwan_TTLCOST BACKUP_Affordable Business Structure_0+12 R&amp;O" xfId="139" xr:uid="{00000000-0005-0000-0000-000047000000}"/>
    <cellStyle name=" _Taiwan_TTLCOST BACKUP_Affordable Business Structure_0+12 R&amp;O (2)" xfId="140" xr:uid="{00000000-0005-0000-0000-000048000000}"/>
    <cellStyle name=" _Taiwan_TTLCOST BACKUP_BP Key Assumptions" xfId="141" xr:uid="{00000000-0005-0000-0000-000049000000}"/>
    <cellStyle name=" _Taiwan_TTLCOST BACKUP_BP Key Assumptions_0+12 R&amp;O" xfId="142" xr:uid="{00000000-0005-0000-0000-00004A000000}"/>
    <cellStyle name=" _Taiwan_TTLCOST BACKUP_BP Key Assumptions_0+12 R&amp;O (2)" xfId="143" xr:uid="{00000000-0005-0000-0000-00004B000000}"/>
    <cellStyle name=" _Taiwan_TTLCOST BACKUP_Task" xfId="144" xr:uid="{00000000-0005-0000-0000-00004C000000}"/>
    <cellStyle name=" _Taiwan_TTLCOST BACKUP_Task_0+12 R&amp;O" xfId="145" xr:uid="{00000000-0005-0000-0000-00004D000000}"/>
    <cellStyle name=" _Taiwan_TTLCOST BACKUP_Task_0+12 R&amp;O (2)" xfId="146" xr:uid="{00000000-0005-0000-0000-00004E000000}"/>
    <cellStyle name=" _Taiwan_TTLCOST BACKUP_Updated R&amp;O - 1999" xfId="147" xr:uid="{00000000-0005-0000-0000-00004F000000}"/>
    <cellStyle name=" _Taiwan_TTLCOST BACKUP_Updated R&amp;O - 1999_0+12 R&amp;O" xfId="148" xr:uid="{00000000-0005-0000-0000-000050000000}"/>
    <cellStyle name=" _Taiwan_TTLCOST BACKUP_Updated R&amp;O - 1999_0+12 R&amp;O (2)" xfId="149" xr:uid="{00000000-0005-0000-0000-000051000000}"/>
    <cellStyle name=" _Taiwan_TTLCOST BACKUP_Vehicle Line Profit" xfId="150" xr:uid="{00000000-0005-0000-0000-000052000000}"/>
    <cellStyle name=" _Taiwan_TTLCOST BACKUP_Vehicle Line Profit_0+12 R&amp;O" xfId="151" xr:uid="{00000000-0005-0000-0000-000053000000}"/>
    <cellStyle name=" _Taiwan_TTLCOST BACKUP_Vehicle Line Profit_0+12 R&amp;O (2)" xfId="152" xr:uid="{00000000-0005-0000-0000-000054000000}"/>
    <cellStyle name=" _Taiwan_Updated R&amp;O - 1998" xfId="153" xr:uid="{00000000-0005-0000-0000-000055000000}"/>
    <cellStyle name=" _Taiwan_Updated R&amp;O - 1998_0+12 R&amp;O" xfId="154" xr:uid="{00000000-0005-0000-0000-000056000000}"/>
    <cellStyle name=" _Taiwan_Updated R&amp;O - 1998_0+12 R&amp;O (2)" xfId="155" xr:uid="{00000000-0005-0000-0000-000057000000}"/>
    <cellStyle name=" _Taiwan_Updated R&amp;O - 1999" xfId="156" xr:uid="{00000000-0005-0000-0000-000058000000}"/>
    <cellStyle name=" _Taiwan_Updated R&amp;O - 1999_0+12 R&amp;O" xfId="157" xr:uid="{00000000-0005-0000-0000-000059000000}"/>
    <cellStyle name=" _Taiwan_Updated R&amp;O - 1999_0+12 R&amp;O (2)" xfId="158" xr:uid="{00000000-0005-0000-0000-00005A000000}"/>
    <cellStyle name=" _Taiwan_Vehicle Line Profit" xfId="159" xr:uid="{00000000-0005-0000-0000-00005B000000}"/>
    <cellStyle name=" _Taiwan_Vehicle Line Profit_0+12 R&amp;O" xfId="160" xr:uid="{00000000-0005-0000-0000-00005C000000}"/>
    <cellStyle name=" _Taiwan_Vehicle Line Profit_0+12 R&amp;O (2)" xfId="161" xr:uid="{00000000-0005-0000-0000-00005D000000}"/>
    <cellStyle name="$" xfId="162" xr:uid="{00000000-0005-0000-0000-00005E000000}"/>
    <cellStyle name="$_4-8map" xfId="163" xr:uid="{00000000-0005-0000-0000-00005F000000}"/>
    <cellStyle name="$_4-8map_1-11mapb" xfId="164" xr:uid="{00000000-0005-0000-0000-000060000000}"/>
    <cellStyle name="$_4-8map_2-10map" xfId="165" xr:uid="{00000000-0005-0000-0000-000061000000}"/>
    <cellStyle name="$_4-8map_5-7map" xfId="166" xr:uid="{00000000-0005-0000-0000-000062000000}"/>
    <cellStyle name="$_4-8map_exchange2" xfId="167" xr:uid="{00000000-0005-0000-0000-000063000000}"/>
    <cellStyle name="$_4-8map_exchange2_5-7map" xfId="168" xr:uid="{00000000-0005-0000-0000-000064000000}"/>
    <cellStyle name="$_6-6map" xfId="169" xr:uid="{00000000-0005-0000-0000-000065000000}"/>
    <cellStyle name="$_Inventory-cash#643" xfId="170" xr:uid="{00000000-0005-0000-0000-000066000000}"/>
    <cellStyle name="$_review3" xfId="171" xr:uid="{00000000-0005-0000-0000-000067000000}"/>
    <cellStyle name="$_review3_1-11mapb" xfId="172" xr:uid="{00000000-0005-0000-0000-000068000000}"/>
    <cellStyle name="$_review3_2-10map" xfId="173" xr:uid="{00000000-0005-0000-0000-000069000000}"/>
    <cellStyle name="$_review3_5-7map" xfId="174" xr:uid="{00000000-0005-0000-0000-00006A000000}"/>
    <cellStyle name="$_review3_exchange2" xfId="175" xr:uid="{00000000-0005-0000-0000-00006B000000}"/>
    <cellStyle name="$_review3_exchange2_5-7map" xfId="176" xr:uid="{00000000-0005-0000-0000-00006C000000}"/>
    <cellStyle name="$0" xfId="177" xr:uid="{00000000-0005-0000-0000-00006D000000}"/>
    <cellStyle name="$0.0" xfId="178" xr:uid="{00000000-0005-0000-0000-00006E000000}"/>
    <cellStyle name="$0.00" xfId="179" xr:uid="{00000000-0005-0000-0000-00006F000000}"/>
    <cellStyle name="$0_!!!GO" xfId="180" xr:uid="{00000000-0005-0000-0000-000070000000}"/>
    <cellStyle name="$No Dollars" xfId="181" xr:uid="{00000000-0005-0000-0000-000071000000}"/>
    <cellStyle name="%0" xfId="182" xr:uid="{00000000-0005-0000-0000-000072000000}"/>
    <cellStyle name="%0.0" xfId="183" xr:uid="{00000000-0005-0000-0000-000073000000}"/>
    <cellStyle name="%0_!!!GO" xfId="184" xr:uid="{00000000-0005-0000-0000-000074000000}"/>
    <cellStyle name="?" xfId="185" xr:uid="{00000000-0005-0000-0000-000075000000}"/>
    <cellStyle name="??" xfId="186" xr:uid="{00000000-0005-0000-0000-000076000000}"/>
    <cellStyle name="?? [0.00]_ Att. 1- Cover" xfId="187" xr:uid="{00000000-0005-0000-0000-000077000000}"/>
    <cellStyle name="?? [0]" xfId="188" xr:uid="{00000000-0005-0000-0000-000078000000}"/>
    <cellStyle name="?_x001d_??%U©÷u&amp;H©÷9_x0008_? s_x000a__x0007__x0001__x0001_" xfId="189" xr:uid="{00000000-0005-0000-0000-000079000000}"/>
    <cellStyle name="???? [0.00]_PRODUCT DETAIL Q1" xfId="190" xr:uid="{00000000-0005-0000-0000-00007A000000}"/>
    <cellStyle name="???? \" xfId="191" xr:uid="{00000000-0005-0000-0000-00007B000000}"/>
    <cellStyle name="????_PRODUCT DETAIL Q1" xfId="192" xr:uid="{00000000-0005-0000-0000-00007C000000}"/>
    <cellStyle name="???[0]_?? DI" xfId="193" xr:uid="{00000000-0005-0000-0000-00007D000000}"/>
    <cellStyle name="???_?? DI" xfId="194" xr:uid="{00000000-0005-0000-0000-00007E000000}"/>
    <cellStyle name="??[0]_BRE" xfId="195" xr:uid="{00000000-0005-0000-0000-00007F000000}"/>
    <cellStyle name="??_ Att. 1- Cover" xfId="196" xr:uid="{00000000-0005-0000-0000-000080000000}"/>
    <cellStyle name="??A? [0]_ÿÿÿÿÿÿ_1_¢¬???¢â? " xfId="197" xr:uid="{00000000-0005-0000-0000-000081000000}"/>
    <cellStyle name="??A?_ÿÿÿÿÿÿ_1_¢¬???¢â? " xfId="198" xr:uid="{00000000-0005-0000-0000-000082000000}"/>
    <cellStyle name="?_02" xfId="199" xr:uid="{00000000-0005-0000-0000-000083000000}"/>
    <cellStyle name="?_1-11mapb" xfId="200" xr:uid="{00000000-0005-0000-0000-000084000000}"/>
    <cellStyle name="?_2-10map" xfId="201" xr:uid="{00000000-0005-0000-0000-000085000000}"/>
    <cellStyle name="?_5-7map" xfId="202" xr:uid="{00000000-0005-0000-0000-000086000000}"/>
    <cellStyle name="?_cover1 (2)" xfId="203" xr:uid="{00000000-0005-0000-0000-000087000000}"/>
    <cellStyle name="?_cover1 (2)_Fixed Costs 2001 (1)" xfId="204" xr:uid="{00000000-0005-0000-0000-000088000000}"/>
    <cellStyle name="?_EcoPro(Dom) (1)" xfId="205" xr:uid="{00000000-0005-0000-0000-000089000000}"/>
    <cellStyle name="?_EcoPro(Dom) (1)_fjl642" xfId="206" xr:uid="{00000000-0005-0000-0000-00008A000000}"/>
    <cellStyle name="?_EcoPro(Dom) (2)" xfId="207" xr:uid="{00000000-0005-0000-0000-00008B000000}"/>
    <cellStyle name="?_EcoPro(Dom) (2)_fjl642" xfId="208" xr:uid="{00000000-0005-0000-0000-00008C000000}"/>
    <cellStyle name="?_EcoPro(Dom) (3)" xfId="209" xr:uid="{00000000-0005-0000-0000-00008D000000}"/>
    <cellStyle name="?_EcoPro(Dom) (3)_fjl642" xfId="210" xr:uid="{00000000-0005-0000-0000-00008E000000}"/>
    <cellStyle name="?_EcoPro(Dom) (4)" xfId="211" xr:uid="{00000000-0005-0000-0000-00008F000000}"/>
    <cellStyle name="?_EcoPro(Dom) (4)_fjl642" xfId="212" xr:uid="{00000000-0005-0000-0000-000090000000}"/>
    <cellStyle name="?_EP(Dom) Ave." xfId="213" xr:uid="{00000000-0005-0000-0000-000091000000}"/>
    <cellStyle name="?_EP(Dom) Ave._fjl642" xfId="214" xr:uid="{00000000-0005-0000-0000-000092000000}"/>
    <cellStyle name="?_exchange2" xfId="215" xr:uid="{00000000-0005-0000-0000-000093000000}"/>
    <cellStyle name="?_exchange2_5-7map" xfId="216" xr:uid="{00000000-0005-0000-0000-000094000000}"/>
    <cellStyle name="?_fjl642" xfId="217" xr:uid="{00000000-0005-0000-0000-000095000000}"/>
    <cellStyle name="?_review3" xfId="218" xr:uid="{00000000-0005-0000-0000-000096000000}"/>
    <cellStyle name="?_review3_1-11mapb" xfId="219" xr:uid="{00000000-0005-0000-0000-000097000000}"/>
    <cellStyle name="?_review3_2-10map" xfId="220" xr:uid="{00000000-0005-0000-0000-000098000000}"/>
    <cellStyle name="?_review3_5-7map" xfId="221" xr:uid="{00000000-0005-0000-0000-000099000000}"/>
    <cellStyle name="?_review3_exchange2" xfId="222" xr:uid="{00000000-0005-0000-0000-00009A000000}"/>
    <cellStyle name="?_review3_exchange2_5-7map" xfId="223" xr:uid="{00000000-0005-0000-0000-00009B000000}"/>
    <cellStyle name="?_tate" xfId="224" xr:uid="{00000000-0005-0000-0000-00009C000000}"/>
    <cellStyle name="?_tate_1" xfId="225" xr:uid="{00000000-0005-0000-0000-00009D000000}"/>
    <cellStyle name="?_tate_1-11mapb" xfId="226" xr:uid="{00000000-0005-0000-0000-00009E000000}"/>
    <cellStyle name="?_tate_2-10map" xfId="227" xr:uid="{00000000-0005-0000-0000-00009F000000}"/>
    <cellStyle name="?_tate_5-7map" xfId="228" xr:uid="{00000000-0005-0000-0000-0000A0000000}"/>
    <cellStyle name="?_tate_EcoPro(Dom) (1)" xfId="229" xr:uid="{00000000-0005-0000-0000-0000A1000000}"/>
    <cellStyle name="?_tate_EcoPro(Dom) (1)_exchange2" xfId="230" xr:uid="{00000000-0005-0000-0000-0000A2000000}"/>
    <cellStyle name="?_tate_EcoPro(Dom) (1)_exchange2_5-7map" xfId="231" xr:uid="{00000000-0005-0000-0000-0000A3000000}"/>
    <cellStyle name="?_tate_EcoPro(Dom) (2)" xfId="232" xr:uid="{00000000-0005-0000-0000-0000A4000000}"/>
    <cellStyle name="?_tate_EcoPro(Dom) (2)_exchange2" xfId="233" xr:uid="{00000000-0005-0000-0000-0000A5000000}"/>
    <cellStyle name="?_tate_EcoPro(Dom) (2)_exchange2_5-7map" xfId="234" xr:uid="{00000000-0005-0000-0000-0000A6000000}"/>
    <cellStyle name="?_tate_EcoPro(Dom) (3)" xfId="235" xr:uid="{00000000-0005-0000-0000-0000A7000000}"/>
    <cellStyle name="?_tate_EcoPro(Dom) (3)_exchange2" xfId="236" xr:uid="{00000000-0005-0000-0000-0000A8000000}"/>
    <cellStyle name="?_tate_EcoPro(Dom) (3)_exchange2_5-7map" xfId="237" xr:uid="{00000000-0005-0000-0000-0000A9000000}"/>
    <cellStyle name="?_tate_EcoPro(Dom) (4)" xfId="238" xr:uid="{00000000-0005-0000-0000-0000AA000000}"/>
    <cellStyle name="?_tate_EcoPro(Dom) (4)_exchange2" xfId="239" xr:uid="{00000000-0005-0000-0000-0000AB000000}"/>
    <cellStyle name="?_tate_EcoPro(Dom) (4)_exchange2_5-7map" xfId="240" xr:uid="{00000000-0005-0000-0000-0000AC000000}"/>
    <cellStyle name="?_tate_EP(Dom) Ave." xfId="241" xr:uid="{00000000-0005-0000-0000-0000AD000000}"/>
    <cellStyle name="?_tate_EP(Dom) Ave._exchange2" xfId="242" xr:uid="{00000000-0005-0000-0000-0000AE000000}"/>
    <cellStyle name="?_tate_EP(Dom) Ave._exchange2_5-7map" xfId="243" xr:uid="{00000000-0005-0000-0000-0000AF000000}"/>
    <cellStyle name="?_tate_exchange2" xfId="244" xr:uid="{00000000-0005-0000-0000-0000B0000000}"/>
    <cellStyle name="?_tate_exchange2_5-7map" xfId="245" xr:uid="{00000000-0005-0000-0000-0000B1000000}"/>
    <cellStyle name="?_tate_fjl642" xfId="246" xr:uid="{00000000-0005-0000-0000-0000B2000000}"/>
    <cellStyle name="?_tate_review3" xfId="247" xr:uid="{00000000-0005-0000-0000-0000B3000000}"/>
    <cellStyle name="?_tate_review3_1-11mapb" xfId="248" xr:uid="{00000000-0005-0000-0000-0000B4000000}"/>
    <cellStyle name="?_tate_review3_2-10map" xfId="249" xr:uid="{00000000-0005-0000-0000-0000B5000000}"/>
    <cellStyle name="?_tate_review3_5-7map" xfId="250" xr:uid="{00000000-0005-0000-0000-0000B6000000}"/>
    <cellStyle name="?_tate_review3_exchange2" xfId="251" xr:uid="{00000000-0005-0000-0000-0000B7000000}"/>
    <cellStyle name="?_tate_review3_exchange2_5-7map" xfId="252" xr:uid="{00000000-0005-0000-0000-0000B8000000}"/>
    <cellStyle name="?_tate_Vol.(Dom)" xfId="253" xr:uid="{00000000-0005-0000-0000-0000B9000000}"/>
    <cellStyle name="?_tate_Vol.(Dom)_exchange2" xfId="254" xr:uid="{00000000-0005-0000-0000-0000BA000000}"/>
    <cellStyle name="?_tate_Vol.(Dom)_exchange2_5-7map" xfId="255" xr:uid="{00000000-0005-0000-0000-0000BB000000}"/>
    <cellStyle name="?_Vol" xfId="256" xr:uid="{00000000-0005-0000-0000-0000BC000000}"/>
    <cellStyle name="?_Vol.(Dom)" xfId="257" xr:uid="{00000000-0005-0000-0000-0000BD000000}"/>
    <cellStyle name="?_Vol.(Dom)_fjl642" xfId="258" xr:uid="{00000000-0005-0000-0000-0000BE000000}"/>
    <cellStyle name="?_Vol_exchange2" xfId="259" xr:uid="{00000000-0005-0000-0000-0000BF000000}"/>
    <cellStyle name="?_Vol_exchange2_5-7map" xfId="260" xr:uid="{00000000-0005-0000-0000-0000C0000000}"/>
    <cellStyle name="?_Vol_fjl642" xfId="261" xr:uid="{00000000-0005-0000-0000-0000C1000000}"/>
    <cellStyle name="?¡±¢¥?_?¨ù??¢´¢¥_¢¬???¢â? " xfId="262" xr:uid="{00000000-0005-0000-0000-0000C2000000}"/>
    <cellStyle name="?acc" xfId="263" xr:uid="{00000000-0005-0000-0000-0000C3000000}"/>
    <cellStyle name="?ðÇ%U?&amp;H?_x0008_?s_x000a__x0007__x0001__x0001_" xfId="264" xr:uid="{00000000-0005-0000-0000-0000C4000000}"/>
    <cellStyle name="? [0.00]_!!!GO" xfId="265" xr:uid="{00000000-0005-0000-0000-0000C5000000}"/>
    <cellStyle name="?_!!!GO" xfId="266" xr:uid="{00000000-0005-0000-0000-0000C6000000}"/>
    <cellStyle name="_Bang Chi tieu (2)" xfId="267" xr:uid="{00000000-0005-0000-0000-0000C7000000}"/>
    <cellStyle name="_Book1" xfId="268" xr:uid="{00000000-0005-0000-0000-0000C8000000}"/>
    <cellStyle name="~1" xfId="269" xr:uid="{00000000-0005-0000-0000-0000C9000000}"/>
    <cellStyle name="’Ê‰Ý [0.00]_!!!GO" xfId="270" xr:uid="{00000000-0005-0000-0000-0000CA000000}"/>
    <cellStyle name="’Ê‰Ý_!!!GO" xfId="271" xr:uid="{00000000-0005-0000-0000-0000CB000000}"/>
    <cellStyle name="£" xfId="272" xr:uid="{00000000-0005-0000-0000-0000CC000000}"/>
    <cellStyle name="£_4-8map" xfId="273" xr:uid="{00000000-0005-0000-0000-0000CD000000}"/>
    <cellStyle name="£_4-8map_1-11mapb" xfId="274" xr:uid="{00000000-0005-0000-0000-0000CE000000}"/>
    <cellStyle name="£_4-8map_2-10map" xfId="275" xr:uid="{00000000-0005-0000-0000-0000CF000000}"/>
    <cellStyle name="£_4-8map_5-7map" xfId="276" xr:uid="{00000000-0005-0000-0000-0000D0000000}"/>
    <cellStyle name="£_4-8map_exchange2" xfId="277" xr:uid="{00000000-0005-0000-0000-0000D1000000}"/>
    <cellStyle name="£_4-8map_exchange2_5-7map" xfId="278" xr:uid="{00000000-0005-0000-0000-0000D2000000}"/>
    <cellStyle name="£_BPfinal" xfId="279" xr:uid="{00000000-0005-0000-0000-0000D3000000}"/>
    <cellStyle name="£_BPfinal_1-11mapb" xfId="280" xr:uid="{00000000-0005-0000-0000-0000D4000000}"/>
    <cellStyle name="£_BPfinal_2-10map" xfId="281" xr:uid="{00000000-0005-0000-0000-0000D5000000}"/>
    <cellStyle name="£_BPfinal_5-7map" xfId="282" xr:uid="{00000000-0005-0000-0000-0000D6000000}"/>
    <cellStyle name="£_BPfinal_exchange2" xfId="283" xr:uid="{00000000-0005-0000-0000-0000D7000000}"/>
    <cellStyle name="£_BPfinal_exchange2_5-7map" xfId="284" xr:uid="{00000000-0005-0000-0000-0000D8000000}"/>
    <cellStyle name="£_Inventory-cash#643" xfId="285" xr:uid="{00000000-0005-0000-0000-0000D9000000}"/>
    <cellStyle name="¤@??_flhkd_Key Data, new format" xfId="286" xr:uid="{00000000-0005-0000-0000-0000DA000000}"/>
    <cellStyle name="¤@¯ë_0+12 vs bgt" xfId="287" xr:uid="{00000000-0005-0000-0000-0000DB000000}"/>
    <cellStyle name="¤d¤À¦ì[0]_0+12 vs bgt" xfId="288" xr:uid="{00000000-0005-0000-0000-0000DC000000}"/>
    <cellStyle name="¤d¤À¦ì_0+12 vs bgt" xfId="289" xr:uid="{00000000-0005-0000-0000-0000DD000000}"/>
    <cellStyle name="¥" xfId="290" xr:uid="{00000000-0005-0000-0000-0000DE000000}"/>
    <cellStyle name="¥_4-8map" xfId="291" xr:uid="{00000000-0005-0000-0000-0000DF000000}"/>
    <cellStyle name="¥_99PF31-11" xfId="292" xr:uid="{00000000-0005-0000-0000-0000E0000000}"/>
    <cellStyle name="¥_99PF31-11_Inventory-cash#643" xfId="293" xr:uid="{00000000-0005-0000-0000-0000E1000000}"/>
    <cellStyle name="¥_BPfinal" xfId="294" xr:uid="{00000000-0005-0000-0000-0000E2000000}"/>
    <cellStyle name="¥_Cover" xfId="295" xr:uid="{00000000-0005-0000-0000-0000E3000000}"/>
    <cellStyle name="¥_Cover_Inventory-cash#643" xfId="296" xr:uid="{00000000-0005-0000-0000-0000E4000000}"/>
    <cellStyle name="¥_Inventory-cash#643" xfId="297" xr:uid="{00000000-0005-0000-0000-0000E5000000}"/>
    <cellStyle name="¥acc" xfId="298" xr:uid="{00000000-0005-0000-0000-0000E6000000}"/>
    <cellStyle name="•W€_!!!GO" xfId="299" xr:uid="{00000000-0005-0000-0000-0000E7000000}"/>
    <cellStyle name="•W_!!!GO" xfId="300" xr:uid="{00000000-0005-0000-0000-0000E8000000}"/>
    <cellStyle name="0" xfId="301" xr:uid="{00000000-0005-0000-0000-0000E9000000}"/>
    <cellStyle name="0.0" xfId="302" xr:uid="{00000000-0005-0000-0000-0000EA000000}"/>
    <cellStyle name="0.00" xfId="303" xr:uid="{00000000-0005-0000-0000-0000EB000000}"/>
    <cellStyle name="0_!!!GO" xfId="304" xr:uid="{00000000-0005-0000-0000-0000EC000000}"/>
    <cellStyle name="0_96 Plan" xfId="305" xr:uid="{00000000-0005-0000-0000-0000ED000000}"/>
    <cellStyle name="0_97BUSPLN" xfId="306" xr:uid="{00000000-0005-0000-0000-0000EE000000}"/>
    <cellStyle name="0_Book1" xfId="307" xr:uid="{00000000-0005-0000-0000-0000EF000000}"/>
    <cellStyle name="0_cf39" xfId="308" xr:uid="{00000000-0005-0000-0000-0000F0000000}"/>
    <cellStyle name="0_Consolidators" xfId="309" xr:uid="{00000000-0005-0000-0000-0000F1000000}"/>
    <cellStyle name="0_Economic Assumptions " xfId="310" xr:uid="{00000000-0005-0000-0000-0000F2000000}"/>
    <cellStyle name="0_Feb2001" xfId="311" xr:uid="{00000000-0005-0000-0000-0000F3000000}"/>
    <cellStyle name="0_Inventory-cash#643" xfId="312" xr:uid="{00000000-0005-0000-0000-0000F4000000}"/>
    <cellStyle name="0_Module1" xfId="313" xr:uid="{00000000-0005-0000-0000-0000F5000000}"/>
    <cellStyle name="0_Recipients" xfId="314" xr:uid="{00000000-0005-0000-0000-0000F6000000}"/>
    <cellStyle name="0_Salary Headcount" xfId="315" xr:uid="{00000000-0005-0000-0000-0000F7000000}"/>
    <cellStyle name="0_Salary Headcount_Book1" xfId="316" xr:uid="{00000000-0005-0000-0000-0000F8000000}"/>
    <cellStyle name="0_Salary Headcount_cf39" xfId="317" xr:uid="{00000000-0005-0000-0000-0000F9000000}"/>
    <cellStyle name="0_Total" xfId="318" xr:uid="{00000000-0005-0000-0000-0000FA000000}"/>
    <cellStyle name="0_Total_Book1" xfId="319" xr:uid="{00000000-0005-0000-0000-0000FB000000}"/>
    <cellStyle name="0_Total_cf39" xfId="320" xr:uid="{00000000-0005-0000-0000-0000FC000000}"/>
    <cellStyle name="0_U.S. Economics" xfId="321" xr:uid="{00000000-0005-0000-0000-0000FD000000}"/>
    <cellStyle name="0_XX97CALB" xfId="322" xr:uid="{00000000-0005-0000-0000-0000FE000000}"/>
    <cellStyle name="0_XX97CALB_Book1" xfId="323" xr:uid="{00000000-0005-0000-0000-0000FF000000}"/>
    <cellStyle name="0_XX97CALB_cf39" xfId="324" xr:uid="{00000000-0005-0000-0000-000000010000}"/>
    <cellStyle name="1" xfId="325" xr:uid="{00000000-0005-0000-0000-000001010000}"/>
    <cellStyle name="2" xfId="326" xr:uid="{00000000-0005-0000-0000-000002010000}"/>
    <cellStyle name="20% - Accent1 10" xfId="327" xr:uid="{00000000-0005-0000-0000-000003010000}"/>
    <cellStyle name="20% - Accent1 10 2" xfId="328" xr:uid="{00000000-0005-0000-0000-000004010000}"/>
    <cellStyle name="20% - Accent1 10 2 2" xfId="3001" xr:uid="{00000000-0005-0000-0000-000005010000}"/>
    <cellStyle name="20% - Accent1 10 3" xfId="3000" xr:uid="{00000000-0005-0000-0000-000006010000}"/>
    <cellStyle name="20% - Accent1 11" xfId="329" xr:uid="{00000000-0005-0000-0000-000007010000}"/>
    <cellStyle name="20% - Accent1 11 2" xfId="330" xr:uid="{00000000-0005-0000-0000-000008010000}"/>
    <cellStyle name="20% - Accent1 11 2 2" xfId="3003" xr:uid="{00000000-0005-0000-0000-000009010000}"/>
    <cellStyle name="20% - Accent1 11 3" xfId="3002" xr:uid="{00000000-0005-0000-0000-00000A010000}"/>
    <cellStyle name="20% - Accent1 12" xfId="331" xr:uid="{00000000-0005-0000-0000-00000B010000}"/>
    <cellStyle name="20% - Accent1 12 2" xfId="3004" xr:uid="{00000000-0005-0000-0000-00000C010000}"/>
    <cellStyle name="20% - Accent1 13" xfId="332" xr:uid="{00000000-0005-0000-0000-00000D010000}"/>
    <cellStyle name="20% - Accent1 13 2" xfId="3005" xr:uid="{00000000-0005-0000-0000-00000E010000}"/>
    <cellStyle name="20% - Accent1 14" xfId="333" xr:uid="{00000000-0005-0000-0000-00000F010000}"/>
    <cellStyle name="20% - Accent1 14 2" xfId="3006" xr:uid="{00000000-0005-0000-0000-000010010000}"/>
    <cellStyle name="20% - Accent1 15" xfId="334" xr:uid="{00000000-0005-0000-0000-000011010000}"/>
    <cellStyle name="20% - Accent1 15 2" xfId="3007" xr:uid="{00000000-0005-0000-0000-000012010000}"/>
    <cellStyle name="20% - Accent1 16" xfId="335" xr:uid="{00000000-0005-0000-0000-000013010000}"/>
    <cellStyle name="20% - Accent1 16 2" xfId="3008" xr:uid="{00000000-0005-0000-0000-000014010000}"/>
    <cellStyle name="20% - Accent1 17" xfId="336" xr:uid="{00000000-0005-0000-0000-000015010000}"/>
    <cellStyle name="20% - Accent1 17 2" xfId="3009" xr:uid="{00000000-0005-0000-0000-000016010000}"/>
    <cellStyle name="20% - Accent1 18" xfId="337" xr:uid="{00000000-0005-0000-0000-000017010000}"/>
    <cellStyle name="20% - Accent1 18 2" xfId="338" xr:uid="{00000000-0005-0000-0000-000018010000}"/>
    <cellStyle name="20% - Accent1 19" xfId="339" xr:uid="{00000000-0005-0000-0000-000019010000}"/>
    <cellStyle name="20% - Accent1 19 2" xfId="340" xr:uid="{00000000-0005-0000-0000-00001A010000}"/>
    <cellStyle name="20% - Accent1 2" xfId="341" xr:uid="{00000000-0005-0000-0000-00001B010000}"/>
    <cellStyle name="20% - Accent1 2 2" xfId="342" xr:uid="{00000000-0005-0000-0000-00001C010000}"/>
    <cellStyle name="20% - Accent1 2 3" xfId="343" xr:uid="{00000000-0005-0000-0000-00001D010000}"/>
    <cellStyle name="20% - Accent1 2 4" xfId="344" xr:uid="{00000000-0005-0000-0000-00001E010000}"/>
    <cellStyle name="20% - Accent1 2 5" xfId="345" xr:uid="{00000000-0005-0000-0000-00001F010000}"/>
    <cellStyle name="20% - Accent1 2 6" xfId="346" xr:uid="{00000000-0005-0000-0000-000020010000}"/>
    <cellStyle name="20% - Accent1 2 7" xfId="3010" xr:uid="{00000000-0005-0000-0000-000021010000}"/>
    <cellStyle name="20% - Accent1 20" xfId="347" xr:uid="{00000000-0005-0000-0000-000022010000}"/>
    <cellStyle name="20% - Accent1 20 2" xfId="348" xr:uid="{00000000-0005-0000-0000-000023010000}"/>
    <cellStyle name="20% - Accent1 21" xfId="349" xr:uid="{00000000-0005-0000-0000-000024010000}"/>
    <cellStyle name="20% - Accent1 21 2" xfId="350" xr:uid="{00000000-0005-0000-0000-000025010000}"/>
    <cellStyle name="20% - Accent1 22" xfId="351" xr:uid="{00000000-0005-0000-0000-000026010000}"/>
    <cellStyle name="20% - Accent1 22 2" xfId="352" xr:uid="{00000000-0005-0000-0000-000027010000}"/>
    <cellStyle name="20% - Accent1 23" xfId="353" xr:uid="{00000000-0005-0000-0000-000028010000}"/>
    <cellStyle name="20% - Accent1 23 2" xfId="354" xr:uid="{00000000-0005-0000-0000-000029010000}"/>
    <cellStyle name="20% - Accent1 24" xfId="355" xr:uid="{00000000-0005-0000-0000-00002A010000}"/>
    <cellStyle name="20% - Accent1 24 2" xfId="356" xr:uid="{00000000-0005-0000-0000-00002B010000}"/>
    <cellStyle name="20% - Accent1 25" xfId="357" xr:uid="{00000000-0005-0000-0000-00002C010000}"/>
    <cellStyle name="20% - Accent1 25 2" xfId="358" xr:uid="{00000000-0005-0000-0000-00002D010000}"/>
    <cellStyle name="20% - Accent1 26" xfId="359" xr:uid="{00000000-0005-0000-0000-00002E010000}"/>
    <cellStyle name="20% - Accent1 26 2" xfId="360" xr:uid="{00000000-0005-0000-0000-00002F010000}"/>
    <cellStyle name="20% - Accent1 27" xfId="361" xr:uid="{00000000-0005-0000-0000-000030010000}"/>
    <cellStyle name="20% - Accent1 27 2" xfId="362" xr:uid="{00000000-0005-0000-0000-000031010000}"/>
    <cellStyle name="20% - Accent1 28" xfId="363" xr:uid="{00000000-0005-0000-0000-000032010000}"/>
    <cellStyle name="20% - Accent1 28 2" xfId="364" xr:uid="{00000000-0005-0000-0000-000033010000}"/>
    <cellStyle name="20% - Accent1 29" xfId="365" xr:uid="{00000000-0005-0000-0000-000034010000}"/>
    <cellStyle name="20% - Accent1 29 2" xfId="366" xr:uid="{00000000-0005-0000-0000-000035010000}"/>
    <cellStyle name="20% - Accent1 3" xfId="367" xr:uid="{00000000-0005-0000-0000-000036010000}"/>
    <cellStyle name="20% - Accent1 3 2" xfId="3011" xr:uid="{00000000-0005-0000-0000-000037010000}"/>
    <cellStyle name="20% - Accent1 30" xfId="368" xr:uid="{00000000-0005-0000-0000-000038010000}"/>
    <cellStyle name="20% - Accent1 30 2" xfId="369" xr:uid="{00000000-0005-0000-0000-000039010000}"/>
    <cellStyle name="20% - Accent1 31" xfId="370" xr:uid="{00000000-0005-0000-0000-00003A010000}"/>
    <cellStyle name="20% - Accent1 31 2" xfId="371" xr:uid="{00000000-0005-0000-0000-00003B010000}"/>
    <cellStyle name="20% - Accent1 32" xfId="372" xr:uid="{00000000-0005-0000-0000-00003C010000}"/>
    <cellStyle name="20% - Accent1 32 2" xfId="373" xr:uid="{00000000-0005-0000-0000-00003D010000}"/>
    <cellStyle name="20% - Accent1 33" xfId="374" xr:uid="{00000000-0005-0000-0000-00003E010000}"/>
    <cellStyle name="20% - Accent1 33 2" xfId="375" xr:uid="{00000000-0005-0000-0000-00003F010000}"/>
    <cellStyle name="20% - Accent1 34" xfId="376" xr:uid="{00000000-0005-0000-0000-000040010000}"/>
    <cellStyle name="20% - Accent1 34 2" xfId="377" xr:uid="{00000000-0005-0000-0000-000041010000}"/>
    <cellStyle name="20% - Accent1 35" xfId="378" xr:uid="{00000000-0005-0000-0000-000042010000}"/>
    <cellStyle name="20% - Accent1 36" xfId="379" xr:uid="{00000000-0005-0000-0000-000043010000}"/>
    <cellStyle name="20% - Accent1 36 2" xfId="3012" xr:uid="{00000000-0005-0000-0000-000044010000}"/>
    <cellStyle name="20% - Accent1 37" xfId="380" xr:uid="{00000000-0005-0000-0000-000045010000}"/>
    <cellStyle name="20% - Accent1 37 2" xfId="3013" xr:uid="{00000000-0005-0000-0000-000046010000}"/>
    <cellStyle name="20% - Accent1 38" xfId="381" xr:uid="{00000000-0005-0000-0000-000047010000}"/>
    <cellStyle name="20% - Accent1 38 2" xfId="3014" xr:uid="{00000000-0005-0000-0000-000048010000}"/>
    <cellStyle name="20% - Accent1 39" xfId="382" xr:uid="{00000000-0005-0000-0000-000049010000}"/>
    <cellStyle name="20% - Accent1 39 2" xfId="3015" xr:uid="{00000000-0005-0000-0000-00004A010000}"/>
    <cellStyle name="20% - Accent1 4" xfId="383" xr:uid="{00000000-0005-0000-0000-00004B010000}"/>
    <cellStyle name="20% - Accent1 4 2" xfId="384" xr:uid="{00000000-0005-0000-0000-00004C010000}"/>
    <cellStyle name="20% - Accent1 4 2 2" xfId="3017" xr:uid="{00000000-0005-0000-0000-00004D010000}"/>
    <cellStyle name="20% - Accent1 4 3" xfId="3016" xr:uid="{00000000-0005-0000-0000-00004E010000}"/>
    <cellStyle name="20% - Accent1 40" xfId="385" xr:uid="{00000000-0005-0000-0000-00004F010000}"/>
    <cellStyle name="20% - Accent1 40 2" xfId="3018" xr:uid="{00000000-0005-0000-0000-000050010000}"/>
    <cellStyle name="20% - Accent1 41" xfId="386" xr:uid="{00000000-0005-0000-0000-000051010000}"/>
    <cellStyle name="20% - Accent1 41 2" xfId="3019" xr:uid="{00000000-0005-0000-0000-000052010000}"/>
    <cellStyle name="20% - Accent1 42" xfId="387" xr:uid="{00000000-0005-0000-0000-000053010000}"/>
    <cellStyle name="20% - Accent1 42 2" xfId="3020" xr:uid="{00000000-0005-0000-0000-000054010000}"/>
    <cellStyle name="20% - Accent1 43" xfId="388" xr:uid="{00000000-0005-0000-0000-000055010000}"/>
    <cellStyle name="20% - Accent1 43 2" xfId="3021" xr:uid="{00000000-0005-0000-0000-000056010000}"/>
    <cellStyle name="20% - Accent1 44" xfId="389" xr:uid="{00000000-0005-0000-0000-000057010000}"/>
    <cellStyle name="20% - Accent1 44 2" xfId="3022" xr:uid="{00000000-0005-0000-0000-000058010000}"/>
    <cellStyle name="20% - Accent1 45" xfId="390" xr:uid="{00000000-0005-0000-0000-000059010000}"/>
    <cellStyle name="20% - Accent1 45 2" xfId="3023" xr:uid="{00000000-0005-0000-0000-00005A010000}"/>
    <cellStyle name="20% - Accent1 46" xfId="391" xr:uid="{00000000-0005-0000-0000-00005B010000}"/>
    <cellStyle name="20% - Accent1 46 2" xfId="3024" xr:uid="{00000000-0005-0000-0000-00005C010000}"/>
    <cellStyle name="20% - Accent1 47" xfId="392" xr:uid="{00000000-0005-0000-0000-00005D010000}"/>
    <cellStyle name="20% - Accent1 47 2" xfId="3025" xr:uid="{00000000-0005-0000-0000-00005E010000}"/>
    <cellStyle name="20% - Accent1 48" xfId="393" xr:uid="{00000000-0005-0000-0000-00005F010000}"/>
    <cellStyle name="20% - Accent1 48 2" xfId="3026" xr:uid="{00000000-0005-0000-0000-000060010000}"/>
    <cellStyle name="20% - Accent1 49" xfId="394" xr:uid="{00000000-0005-0000-0000-000061010000}"/>
    <cellStyle name="20% - Accent1 49 2" xfId="3027" xr:uid="{00000000-0005-0000-0000-000062010000}"/>
    <cellStyle name="20% - Accent1 5" xfId="395" xr:uid="{00000000-0005-0000-0000-000063010000}"/>
    <cellStyle name="20% - Accent1 5 2" xfId="396" xr:uid="{00000000-0005-0000-0000-000064010000}"/>
    <cellStyle name="20% - Accent1 5 2 2" xfId="3029" xr:uid="{00000000-0005-0000-0000-000065010000}"/>
    <cellStyle name="20% - Accent1 5 3" xfId="3028" xr:uid="{00000000-0005-0000-0000-000066010000}"/>
    <cellStyle name="20% - Accent1 50" xfId="397" xr:uid="{00000000-0005-0000-0000-000067010000}"/>
    <cellStyle name="20% - Accent1 50 2" xfId="3030" xr:uid="{00000000-0005-0000-0000-000068010000}"/>
    <cellStyle name="20% - Accent1 51" xfId="398" xr:uid="{00000000-0005-0000-0000-000069010000}"/>
    <cellStyle name="20% - Accent1 51 2" xfId="3031" xr:uid="{00000000-0005-0000-0000-00006A010000}"/>
    <cellStyle name="20% - Accent1 52" xfId="399" xr:uid="{00000000-0005-0000-0000-00006B010000}"/>
    <cellStyle name="20% - Accent1 52 2" xfId="3032" xr:uid="{00000000-0005-0000-0000-00006C010000}"/>
    <cellStyle name="20% - Accent1 53" xfId="400" xr:uid="{00000000-0005-0000-0000-00006D010000}"/>
    <cellStyle name="20% - Accent1 53 2" xfId="3033" xr:uid="{00000000-0005-0000-0000-00006E010000}"/>
    <cellStyle name="20% - Accent1 54" xfId="401" xr:uid="{00000000-0005-0000-0000-00006F010000}"/>
    <cellStyle name="20% - Accent1 54 2" xfId="3034" xr:uid="{00000000-0005-0000-0000-000070010000}"/>
    <cellStyle name="20% - Accent1 55" xfId="402" xr:uid="{00000000-0005-0000-0000-000071010000}"/>
    <cellStyle name="20% - Accent1 55 2" xfId="3035" xr:uid="{00000000-0005-0000-0000-000072010000}"/>
    <cellStyle name="20% - Accent1 56" xfId="403" xr:uid="{00000000-0005-0000-0000-000073010000}"/>
    <cellStyle name="20% - Accent1 56 2" xfId="3036" xr:uid="{00000000-0005-0000-0000-000074010000}"/>
    <cellStyle name="20% - Accent1 6" xfId="404" xr:uid="{00000000-0005-0000-0000-000075010000}"/>
    <cellStyle name="20% - Accent1 6 2" xfId="405" xr:uid="{00000000-0005-0000-0000-000076010000}"/>
    <cellStyle name="20% - Accent1 6 2 2" xfId="3038" xr:uid="{00000000-0005-0000-0000-000077010000}"/>
    <cellStyle name="20% - Accent1 6 3" xfId="3037" xr:uid="{00000000-0005-0000-0000-000078010000}"/>
    <cellStyle name="20% - Accent1 7" xfId="406" xr:uid="{00000000-0005-0000-0000-000079010000}"/>
    <cellStyle name="20% - Accent1 7 2" xfId="407" xr:uid="{00000000-0005-0000-0000-00007A010000}"/>
    <cellStyle name="20% - Accent1 7 2 2" xfId="3040" xr:uid="{00000000-0005-0000-0000-00007B010000}"/>
    <cellStyle name="20% - Accent1 7 3" xfId="3039" xr:uid="{00000000-0005-0000-0000-00007C010000}"/>
    <cellStyle name="20% - Accent1 8" xfId="408" xr:uid="{00000000-0005-0000-0000-00007D010000}"/>
    <cellStyle name="20% - Accent1 8 2" xfId="409" xr:uid="{00000000-0005-0000-0000-00007E010000}"/>
    <cellStyle name="20% - Accent1 8 2 2" xfId="3042" xr:uid="{00000000-0005-0000-0000-00007F010000}"/>
    <cellStyle name="20% - Accent1 8 3" xfId="3041" xr:uid="{00000000-0005-0000-0000-000080010000}"/>
    <cellStyle name="20% - Accent1 9" xfId="410" xr:uid="{00000000-0005-0000-0000-000081010000}"/>
    <cellStyle name="20% - Accent1 9 2" xfId="411" xr:uid="{00000000-0005-0000-0000-000082010000}"/>
    <cellStyle name="20% - Accent1 9 2 2" xfId="3044" xr:uid="{00000000-0005-0000-0000-000083010000}"/>
    <cellStyle name="20% - Accent1 9 3" xfId="3043" xr:uid="{00000000-0005-0000-0000-000084010000}"/>
    <cellStyle name="20% - Accent2 10" xfId="412" xr:uid="{00000000-0005-0000-0000-000085010000}"/>
    <cellStyle name="20% - Accent2 10 2" xfId="413" xr:uid="{00000000-0005-0000-0000-000086010000}"/>
    <cellStyle name="20% - Accent2 10 2 2" xfId="3046" xr:uid="{00000000-0005-0000-0000-000087010000}"/>
    <cellStyle name="20% - Accent2 10 3" xfId="3045" xr:uid="{00000000-0005-0000-0000-000088010000}"/>
    <cellStyle name="20% - Accent2 11" xfId="414" xr:uid="{00000000-0005-0000-0000-000089010000}"/>
    <cellStyle name="20% - Accent2 11 2" xfId="415" xr:uid="{00000000-0005-0000-0000-00008A010000}"/>
    <cellStyle name="20% - Accent2 11 2 2" xfId="3048" xr:uid="{00000000-0005-0000-0000-00008B010000}"/>
    <cellStyle name="20% - Accent2 11 3" xfId="3047" xr:uid="{00000000-0005-0000-0000-00008C010000}"/>
    <cellStyle name="20% - Accent2 12" xfId="416" xr:uid="{00000000-0005-0000-0000-00008D010000}"/>
    <cellStyle name="20% - Accent2 12 2" xfId="3049" xr:uid="{00000000-0005-0000-0000-00008E010000}"/>
    <cellStyle name="20% - Accent2 13" xfId="417" xr:uid="{00000000-0005-0000-0000-00008F010000}"/>
    <cellStyle name="20% - Accent2 13 2" xfId="3050" xr:uid="{00000000-0005-0000-0000-000090010000}"/>
    <cellStyle name="20% - Accent2 14" xfId="418" xr:uid="{00000000-0005-0000-0000-000091010000}"/>
    <cellStyle name="20% - Accent2 14 2" xfId="3051" xr:uid="{00000000-0005-0000-0000-000092010000}"/>
    <cellStyle name="20% - Accent2 15" xfId="419" xr:uid="{00000000-0005-0000-0000-000093010000}"/>
    <cellStyle name="20% - Accent2 15 2" xfId="3052" xr:uid="{00000000-0005-0000-0000-000094010000}"/>
    <cellStyle name="20% - Accent2 16" xfId="420" xr:uid="{00000000-0005-0000-0000-000095010000}"/>
    <cellStyle name="20% - Accent2 16 2" xfId="3053" xr:uid="{00000000-0005-0000-0000-000096010000}"/>
    <cellStyle name="20% - Accent2 17" xfId="421" xr:uid="{00000000-0005-0000-0000-000097010000}"/>
    <cellStyle name="20% - Accent2 17 2" xfId="3054" xr:uid="{00000000-0005-0000-0000-000098010000}"/>
    <cellStyle name="20% - Accent2 18" xfId="422" xr:uid="{00000000-0005-0000-0000-000099010000}"/>
    <cellStyle name="20% - Accent2 18 2" xfId="423" xr:uid="{00000000-0005-0000-0000-00009A010000}"/>
    <cellStyle name="20% - Accent2 19" xfId="424" xr:uid="{00000000-0005-0000-0000-00009B010000}"/>
    <cellStyle name="20% - Accent2 19 2" xfId="425" xr:uid="{00000000-0005-0000-0000-00009C010000}"/>
    <cellStyle name="20% - Accent2 2" xfId="426" xr:uid="{00000000-0005-0000-0000-00009D010000}"/>
    <cellStyle name="20% - Accent2 2 2" xfId="427" xr:uid="{00000000-0005-0000-0000-00009E010000}"/>
    <cellStyle name="20% - Accent2 2 3" xfId="428" xr:uid="{00000000-0005-0000-0000-00009F010000}"/>
    <cellStyle name="20% - Accent2 2 4" xfId="429" xr:uid="{00000000-0005-0000-0000-0000A0010000}"/>
    <cellStyle name="20% - Accent2 2 5" xfId="430" xr:uid="{00000000-0005-0000-0000-0000A1010000}"/>
    <cellStyle name="20% - Accent2 2 6" xfId="431" xr:uid="{00000000-0005-0000-0000-0000A2010000}"/>
    <cellStyle name="20% - Accent2 2 7" xfId="3055" xr:uid="{00000000-0005-0000-0000-0000A3010000}"/>
    <cellStyle name="20% - Accent2 20" xfId="432" xr:uid="{00000000-0005-0000-0000-0000A4010000}"/>
    <cellStyle name="20% - Accent2 20 2" xfId="433" xr:uid="{00000000-0005-0000-0000-0000A5010000}"/>
    <cellStyle name="20% - Accent2 21" xfId="434" xr:uid="{00000000-0005-0000-0000-0000A6010000}"/>
    <cellStyle name="20% - Accent2 21 2" xfId="435" xr:uid="{00000000-0005-0000-0000-0000A7010000}"/>
    <cellStyle name="20% - Accent2 22" xfId="436" xr:uid="{00000000-0005-0000-0000-0000A8010000}"/>
    <cellStyle name="20% - Accent2 22 2" xfId="437" xr:uid="{00000000-0005-0000-0000-0000A9010000}"/>
    <cellStyle name="20% - Accent2 23" xfId="438" xr:uid="{00000000-0005-0000-0000-0000AA010000}"/>
    <cellStyle name="20% - Accent2 23 2" xfId="439" xr:uid="{00000000-0005-0000-0000-0000AB010000}"/>
    <cellStyle name="20% - Accent2 24" xfId="440" xr:uid="{00000000-0005-0000-0000-0000AC010000}"/>
    <cellStyle name="20% - Accent2 24 2" xfId="441" xr:uid="{00000000-0005-0000-0000-0000AD010000}"/>
    <cellStyle name="20% - Accent2 25" xfId="442" xr:uid="{00000000-0005-0000-0000-0000AE010000}"/>
    <cellStyle name="20% - Accent2 25 2" xfId="443" xr:uid="{00000000-0005-0000-0000-0000AF010000}"/>
    <cellStyle name="20% - Accent2 26" xfId="444" xr:uid="{00000000-0005-0000-0000-0000B0010000}"/>
    <cellStyle name="20% - Accent2 26 2" xfId="445" xr:uid="{00000000-0005-0000-0000-0000B1010000}"/>
    <cellStyle name="20% - Accent2 27" xfId="446" xr:uid="{00000000-0005-0000-0000-0000B2010000}"/>
    <cellStyle name="20% - Accent2 27 2" xfId="447" xr:uid="{00000000-0005-0000-0000-0000B3010000}"/>
    <cellStyle name="20% - Accent2 28" xfId="448" xr:uid="{00000000-0005-0000-0000-0000B4010000}"/>
    <cellStyle name="20% - Accent2 28 2" xfId="449" xr:uid="{00000000-0005-0000-0000-0000B5010000}"/>
    <cellStyle name="20% - Accent2 29" xfId="450" xr:uid="{00000000-0005-0000-0000-0000B6010000}"/>
    <cellStyle name="20% - Accent2 29 2" xfId="451" xr:uid="{00000000-0005-0000-0000-0000B7010000}"/>
    <cellStyle name="20% - Accent2 3" xfId="452" xr:uid="{00000000-0005-0000-0000-0000B8010000}"/>
    <cellStyle name="20% - Accent2 3 2" xfId="3056" xr:uid="{00000000-0005-0000-0000-0000B9010000}"/>
    <cellStyle name="20% - Accent2 30" xfId="453" xr:uid="{00000000-0005-0000-0000-0000BA010000}"/>
    <cellStyle name="20% - Accent2 30 2" xfId="454" xr:uid="{00000000-0005-0000-0000-0000BB010000}"/>
    <cellStyle name="20% - Accent2 31" xfId="455" xr:uid="{00000000-0005-0000-0000-0000BC010000}"/>
    <cellStyle name="20% - Accent2 31 2" xfId="456" xr:uid="{00000000-0005-0000-0000-0000BD010000}"/>
    <cellStyle name="20% - Accent2 32" xfId="457" xr:uid="{00000000-0005-0000-0000-0000BE010000}"/>
    <cellStyle name="20% - Accent2 32 2" xfId="458" xr:uid="{00000000-0005-0000-0000-0000BF010000}"/>
    <cellStyle name="20% - Accent2 33" xfId="459" xr:uid="{00000000-0005-0000-0000-0000C0010000}"/>
    <cellStyle name="20% - Accent2 33 2" xfId="460" xr:uid="{00000000-0005-0000-0000-0000C1010000}"/>
    <cellStyle name="20% - Accent2 34" xfId="461" xr:uid="{00000000-0005-0000-0000-0000C2010000}"/>
    <cellStyle name="20% - Accent2 34 2" xfId="462" xr:uid="{00000000-0005-0000-0000-0000C3010000}"/>
    <cellStyle name="20% - Accent2 35" xfId="463" xr:uid="{00000000-0005-0000-0000-0000C4010000}"/>
    <cellStyle name="20% - Accent2 36" xfId="464" xr:uid="{00000000-0005-0000-0000-0000C5010000}"/>
    <cellStyle name="20% - Accent2 36 2" xfId="3057" xr:uid="{00000000-0005-0000-0000-0000C6010000}"/>
    <cellStyle name="20% - Accent2 37" xfId="465" xr:uid="{00000000-0005-0000-0000-0000C7010000}"/>
    <cellStyle name="20% - Accent2 37 2" xfId="3058" xr:uid="{00000000-0005-0000-0000-0000C8010000}"/>
    <cellStyle name="20% - Accent2 38" xfId="466" xr:uid="{00000000-0005-0000-0000-0000C9010000}"/>
    <cellStyle name="20% - Accent2 38 2" xfId="3059" xr:uid="{00000000-0005-0000-0000-0000CA010000}"/>
    <cellStyle name="20% - Accent2 39" xfId="467" xr:uid="{00000000-0005-0000-0000-0000CB010000}"/>
    <cellStyle name="20% - Accent2 39 2" xfId="3060" xr:uid="{00000000-0005-0000-0000-0000CC010000}"/>
    <cellStyle name="20% - Accent2 4" xfId="468" xr:uid="{00000000-0005-0000-0000-0000CD010000}"/>
    <cellStyle name="20% - Accent2 4 2" xfId="469" xr:uid="{00000000-0005-0000-0000-0000CE010000}"/>
    <cellStyle name="20% - Accent2 4 2 2" xfId="3062" xr:uid="{00000000-0005-0000-0000-0000CF010000}"/>
    <cellStyle name="20% - Accent2 4 3" xfId="3061" xr:uid="{00000000-0005-0000-0000-0000D0010000}"/>
    <cellStyle name="20% - Accent2 40" xfId="470" xr:uid="{00000000-0005-0000-0000-0000D1010000}"/>
    <cellStyle name="20% - Accent2 40 2" xfId="3063" xr:uid="{00000000-0005-0000-0000-0000D2010000}"/>
    <cellStyle name="20% - Accent2 41" xfId="471" xr:uid="{00000000-0005-0000-0000-0000D3010000}"/>
    <cellStyle name="20% - Accent2 41 2" xfId="3064" xr:uid="{00000000-0005-0000-0000-0000D4010000}"/>
    <cellStyle name="20% - Accent2 42" xfId="472" xr:uid="{00000000-0005-0000-0000-0000D5010000}"/>
    <cellStyle name="20% - Accent2 42 2" xfId="3065" xr:uid="{00000000-0005-0000-0000-0000D6010000}"/>
    <cellStyle name="20% - Accent2 43" xfId="473" xr:uid="{00000000-0005-0000-0000-0000D7010000}"/>
    <cellStyle name="20% - Accent2 43 2" xfId="3066" xr:uid="{00000000-0005-0000-0000-0000D8010000}"/>
    <cellStyle name="20% - Accent2 44" xfId="474" xr:uid="{00000000-0005-0000-0000-0000D9010000}"/>
    <cellStyle name="20% - Accent2 44 2" xfId="3067" xr:uid="{00000000-0005-0000-0000-0000DA010000}"/>
    <cellStyle name="20% - Accent2 45" xfId="475" xr:uid="{00000000-0005-0000-0000-0000DB010000}"/>
    <cellStyle name="20% - Accent2 45 2" xfId="3068" xr:uid="{00000000-0005-0000-0000-0000DC010000}"/>
    <cellStyle name="20% - Accent2 46" xfId="476" xr:uid="{00000000-0005-0000-0000-0000DD010000}"/>
    <cellStyle name="20% - Accent2 46 2" xfId="3069" xr:uid="{00000000-0005-0000-0000-0000DE010000}"/>
    <cellStyle name="20% - Accent2 47" xfId="477" xr:uid="{00000000-0005-0000-0000-0000DF010000}"/>
    <cellStyle name="20% - Accent2 47 2" xfId="3070" xr:uid="{00000000-0005-0000-0000-0000E0010000}"/>
    <cellStyle name="20% - Accent2 48" xfId="478" xr:uid="{00000000-0005-0000-0000-0000E1010000}"/>
    <cellStyle name="20% - Accent2 48 2" xfId="3071" xr:uid="{00000000-0005-0000-0000-0000E2010000}"/>
    <cellStyle name="20% - Accent2 49" xfId="479" xr:uid="{00000000-0005-0000-0000-0000E3010000}"/>
    <cellStyle name="20% - Accent2 49 2" xfId="3072" xr:uid="{00000000-0005-0000-0000-0000E4010000}"/>
    <cellStyle name="20% - Accent2 5" xfId="480" xr:uid="{00000000-0005-0000-0000-0000E5010000}"/>
    <cellStyle name="20% - Accent2 5 2" xfId="481" xr:uid="{00000000-0005-0000-0000-0000E6010000}"/>
    <cellStyle name="20% - Accent2 5 2 2" xfId="3074" xr:uid="{00000000-0005-0000-0000-0000E7010000}"/>
    <cellStyle name="20% - Accent2 5 3" xfId="3073" xr:uid="{00000000-0005-0000-0000-0000E8010000}"/>
    <cellStyle name="20% - Accent2 50" xfId="482" xr:uid="{00000000-0005-0000-0000-0000E9010000}"/>
    <cellStyle name="20% - Accent2 50 2" xfId="3075" xr:uid="{00000000-0005-0000-0000-0000EA010000}"/>
    <cellStyle name="20% - Accent2 51" xfId="483" xr:uid="{00000000-0005-0000-0000-0000EB010000}"/>
    <cellStyle name="20% - Accent2 51 2" xfId="3076" xr:uid="{00000000-0005-0000-0000-0000EC010000}"/>
    <cellStyle name="20% - Accent2 52" xfId="484" xr:uid="{00000000-0005-0000-0000-0000ED010000}"/>
    <cellStyle name="20% - Accent2 52 2" xfId="3077" xr:uid="{00000000-0005-0000-0000-0000EE010000}"/>
    <cellStyle name="20% - Accent2 53" xfId="485" xr:uid="{00000000-0005-0000-0000-0000EF010000}"/>
    <cellStyle name="20% - Accent2 53 2" xfId="3078" xr:uid="{00000000-0005-0000-0000-0000F0010000}"/>
    <cellStyle name="20% - Accent2 54" xfId="486" xr:uid="{00000000-0005-0000-0000-0000F1010000}"/>
    <cellStyle name="20% - Accent2 54 2" xfId="3079" xr:uid="{00000000-0005-0000-0000-0000F2010000}"/>
    <cellStyle name="20% - Accent2 55" xfId="487" xr:uid="{00000000-0005-0000-0000-0000F3010000}"/>
    <cellStyle name="20% - Accent2 55 2" xfId="3080" xr:uid="{00000000-0005-0000-0000-0000F4010000}"/>
    <cellStyle name="20% - Accent2 56" xfId="488" xr:uid="{00000000-0005-0000-0000-0000F5010000}"/>
    <cellStyle name="20% - Accent2 56 2" xfId="3081" xr:uid="{00000000-0005-0000-0000-0000F6010000}"/>
    <cellStyle name="20% - Accent2 6" xfId="489" xr:uid="{00000000-0005-0000-0000-0000F7010000}"/>
    <cellStyle name="20% - Accent2 6 2" xfId="490" xr:uid="{00000000-0005-0000-0000-0000F8010000}"/>
    <cellStyle name="20% - Accent2 6 2 2" xfId="3083" xr:uid="{00000000-0005-0000-0000-0000F9010000}"/>
    <cellStyle name="20% - Accent2 6 3" xfId="3082" xr:uid="{00000000-0005-0000-0000-0000FA010000}"/>
    <cellStyle name="20% - Accent2 7" xfId="491" xr:uid="{00000000-0005-0000-0000-0000FB010000}"/>
    <cellStyle name="20% - Accent2 7 2" xfId="492" xr:uid="{00000000-0005-0000-0000-0000FC010000}"/>
    <cellStyle name="20% - Accent2 7 2 2" xfId="3085" xr:uid="{00000000-0005-0000-0000-0000FD010000}"/>
    <cellStyle name="20% - Accent2 7 3" xfId="3084" xr:uid="{00000000-0005-0000-0000-0000FE010000}"/>
    <cellStyle name="20% - Accent2 8" xfId="493" xr:uid="{00000000-0005-0000-0000-0000FF010000}"/>
    <cellStyle name="20% - Accent2 8 2" xfId="494" xr:uid="{00000000-0005-0000-0000-000000020000}"/>
    <cellStyle name="20% - Accent2 8 2 2" xfId="3087" xr:uid="{00000000-0005-0000-0000-000001020000}"/>
    <cellStyle name="20% - Accent2 8 3" xfId="3086" xr:uid="{00000000-0005-0000-0000-000002020000}"/>
    <cellStyle name="20% - Accent2 9" xfId="495" xr:uid="{00000000-0005-0000-0000-000003020000}"/>
    <cellStyle name="20% - Accent2 9 2" xfId="496" xr:uid="{00000000-0005-0000-0000-000004020000}"/>
    <cellStyle name="20% - Accent2 9 2 2" xfId="3089" xr:uid="{00000000-0005-0000-0000-000005020000}"/>
    <cellStyle name="20% - Accent2 9 3" xfId="3088" xr:uid="{00000000-0005-0000-0000-000006020000}"/>
    <cellStyle name="20% - Accent3 10" xfId="497" xr:uid="{00000000-0005-0000-0000-000007020000}"/>
    <cellStyle name="20% - Accent3 10 2" xfId="498" xr:uid="{00000000-0005-0000-0000-000008020000}"/>
    <cellStyle name="20% - Accent3 10 2 2" xfId="3091" xr:uid="{00000000-0005-0000-0000-000009020000}"/>
    <cellStyle name="20% - Accent3 10 3" xfId="3090" xr:uid="{00000000-0005-0000-0000-00000A020000}"/>
    <cellStyle name="20% - Accent3 11" xfId="499" xr:uid="{00000000-0005-0000-0000-00000B020000}"/>
    <cellStyle name="20% - Accent3 11 2" xfId="500" xr:uid="{00000000-0005-0000-0000-00000C020000}"/>
    <cellStyle name="20% - Accent3 11 2 2" xfId="3093" xr:uid="{00000000-0005-0000-0000-00000D020000}"/>
    <cellStyle name="20% - Accent3 11 3" xfId="3092" xr:uid="{00000000-0005-0000-0000-00000E020000}"/>
    <cellStyle name="20% - Accent3 12" xfId="501" xr:uid="{00000000-0005-0000-0000-00000F020000}"/>
    <cellStyle name="20% - Accent3 12 2" xfId="3094" xr:uid="{00000000-0005-0000-0000-000010020000}"/>
    <cellStyle name="20% - Accent3 13" xfId="502" xr:uid="{00000000-0005-0000-0000-000011020000}"/>
    <cellStyle name="20% - Accent3 13 2" xfId="3095" xr:uid="{00000000-0005-0000-0000-000012020000}"/>
    <cellStyle name="20% - Accent3 14" xfId="503" xr:uid="{00000000-0005-0000-0000-000013020000}"/>
    <cellStyle name="20% - Accent3 14 2" xfId="3096" xr:uid="{00000000-0005-0000-0000-000014020000}"/>
    <cellStyle name="20% - Accent3 15" xfId="504" xr:uid="{00000000-0005-0000-0000-000015020000}"/>
    <cellStyle name="20% - Accent3 15 2" xfId="3097" xr:uid="{00000000-0005-0000-0000-000016020000}"/>
    <cellStyle name="20% - Accent3 16" xfId="505" xr:uid="{00000000-0005-0000-0000-000017020000}"/>
    <cellStyle name="20% - Accent3 16 2" xfId="3098" xr:uid="{00000000-0005-0000-0000-000018020000}"/>
    <cellStyle name="20% - Accent3 17" xfId="506" xr:uid="{00000000-0005-0000-0000-000019020000}"/>
    <cellStyle name="20% - Accent3 17 2" xfId="3099" xr:uid="{00000000-0005-0000-0000-00001A020000}"/>
    <cellStyle name="20% - Accent3 18" xfId="507" xr:uid="{00000000-0005-0000-0000-00001B020000}"/>
    <cellStyle name="20% - Accent3 18 2" xfId="508" xr:uid="{00000000-0005-0000-0000-00001C020000}"/>
    <cellStyle name="20% - Accent3 19" xfId="509" xr:uid="{00000000-0005-0000-0000-00001D020000}"/>
    <cellStyle name="20% - Accent3 19 2" xfId="510" xr:uid="{00000000-0005-0000-0000-00001E020000}"/>
    <cellStyle name="20% - Accent3 2" xfId="511" xr:uid="{00000000-0005-0000-0000-00001F020000}"/>
    <cellStyle name="20% - Accent3 2 2" xfId="512" xr:uid="{00000000-0005-0000-0000-000020020000}"/>
    <cellStyle name="20% - Accent3 2 3" xfId="513" xr:uid="{00000000-0005-0000-0000-000021020000}"/>
    <cellStyle name="20% - Accent3 2 4" xfId="514" xr:uid="{00000000-0005-0000-0000-000022020000}"/>
    <cellStyle name="20% - Accent3 2 5" xfId="515" xr:uid="{00000000-0005-0000-0000-000023020000}"/>
    <cellStyle name="20% - Accent3 2 6" xfId="516" xr:uid="{00000000-0005-0000-0000-000024020000}"/>
    <cellStyle name="20% - Accent3 2 7" xfId="3100" xr:uid="{00000000-0005-0000-0000-000025020000}"/>
    <cellStyle name="20% - Accent3 20" xfId="517" xr:uid="{00000000-0005-0000-0000-000026020000}"/>
    <cellStyle name="20% - Accent3 20 2" xfId="518" xr:uid="{00000000-0005-0000-0000-000027020000}"/>
    <cellStyle name="20% - Accent3 21" xfId="519" xr:uid="{00000000-0005-0000-0000-000028020000}"/>
    <cellStyle name="20% - Accent3 21 2" xfId="520" xr:uid="{00000000-0005-0000-0000-000029020000}"/>
    <cellStyle name="20% - Accent3 22" xfId="521" xr:uid="{00000000-0005-0000-0000-00002A020000}"/>
    <cellStyle name="20% - Accent3 22 2" xfId="522" xr:uid="{00000000-0005-0000-0000-00002B020000}"/>
    <cellStyle name="20% - Accent3 23" xfId="523" xr:uid="{00000000-0005-0000-0000-00002C020000}"/>
    <cellStyle name="20% - Accent3 23 2" xfId="524" xr:uid="{00000000-0005-0000-0000-00002D020000}"/>
    <cellStyle name="20% - Accent3 24" xfId="525" xr:uid="{00000000-0005-0000-0000-00002E020000}"/>
    <cellStyle name="20% - Accent3 24 2" xfId="526" xr:uid="{00000000-0005-0000-0000-00002F020000}"/>
    <cellStyle name="20% - Accent3 25" xfId="527" xr:uid="{00000000-0005-0000-0000-000030020000}"/>
    <cellStyle name="20% - Accent3 25 2" xfId="528" xr:uid="{00000000-0005-0000-0000-000031020000}"/>
    <cellStyle name="20% - Accent3 26" xfId="529" xr:uid="{00000000-0005-0000-0000-000032020000}"/>
    <cellStyle name="20% - Accent3 26 2" xfId="530" xr:uid="{00000000-0005-0000-0000-000033020000}"/>
    <cellStyle name="20% - Accent3 27" xfId="531" xr:uid="{00000000-0005-0000-0000-000034020000}"/>
    <cellStyle name="20% - Accent3 27 2" xfId="532" xr:uid="{00000000-0005-0000-0000-000035020000}"/>
    <cellStyle name="20% - Accent3 28" xfId="533" xr:uid="{00000000-0005-0000-0000-000036020000}"/>
    <cellStyle name="20% - Accent3 28 2" xfId="534" xr:uid="{00000000-0005-0000-0000-000037020000}"/>
    <cellStyle name="20% - Accent3 29" xfId="535" xr:uid="{00000000-0005-0000-0000-000038020000}"/>
    <cellStyle name="20% - Accent3 29 2" xfId="536" xr:uid="{00000000-0005-0000-0000-000039020000}"/>
    <cellStyle name="20% - Accent3 3" xfId="537" xr:uid="{00000000-0005-0000-0000-00003A020000}"/>
    <cellStyle name="20% - Accent3 3 2" xfId="3101" xr:uid="{00000000-0005-0000-0000-00003B020000}"/>
    <cellStyle name="20% - Accent3 30" xfId="538" xr:uid="{00000000-0005-0000-0000-00003C020000}"/>
    <cellStyle name="20% - Accent3 30 2" xfId="539" xr:uid="{00000000-0005-0000-0000-00003D020000}"/>
    <cellStyle name="20% - Accent3 31" xfId="540" xr:uid="{00000000-0005-0000-0000-00003E020000}"/>
    <cellStyle name="20% - Accent3 31 2" xfId="541" xr:uid="{00000000-0005-0000-0000-00003F020000}"/>
    <cellStyle name="20% - Accent3 32" xfId="542" xr:uid="{00000000-0005-0000-0000-000040020000}"/>
    <cellStyle name="20% - Accent3 32 2" xfId="543" xr:uid="{00000000-0005-0000-0000-000041020000}"/>
    <cellStyle name="20% - Accent3 33" xfId="544" xr:uid="{00000000-0005-0000-0000-000042020000}"/>
    <cellStyle name="20% - Accent3 33 2" xfId="545" xr:uid="{00000000-0005-0000-0000-000043020000}"/>
    <cellStyle name="20% - Accent3 34" xfId="546" xr:uid="{00000000-0005-0000-0000-000044020000}"/>
    <cellStyle name="20% - Accent3 34 2" xfId="547" xr:uid="{00000000-0005-0000-0000-000045020000}"/>
    <cellStyle name="20% - Accent3 35" xfId="548" xr:uid="{00000000-0005-0000-0000-000046020000}"/>
    <cellStyle name="20% - Accent3 36" xfId="549" xr:uid="{00000000-0005-0000-0000-000047020000}"/>
    <cellStyle name="20% - Accent3 36 2" xfId="3102" xr:uid="{00000000-0005-0000-0000-000048020000}"/>
    <cellStyle name="20% - Accent3 37" xfId="550" xr:uid="{00000000-0005-0000-0000-000049020000}"/>
    <cellStyle name="20% - Accent3 37 2" xfId="3103" xr:uid="{00000000-0005-0000-0000-00004A020000}"/>
    <cellStyle name="20% - Accent3 38" xfId="551" xr:uid="{00000000-0005-0000-0000-00004B020000}"/>
    <cellStyle name="20% - Accent3 38 2" xfId="3104" xr:uid="{00000000-0005-0000-0000-00004C020000}"/>
    <cellStyle name="20% - Accent3 39" xfId="552" xr:uid="{00000000-0005-0000-0000-00004D020000}"/>
    <cellStyle name="20% - Accent3 39 2" xfId="3105" xr:uid="{00000000-0005-0000-0000-00004E020000}"/>
    <cellStyle name="20% - Accent3 4" xfId="553" xr:uid="{00000000-0005-0000-0000-00004F020000}"/>
    <cellStyle name="20% - Accent3 4 2" xfId="554" xr:uid="{00000000-0005-0000-0000-000050020000}"/>
    <cellStyle name="20% - Accent3 4 2 2" xfId="3107" xr:uid="{00000000-0005-0000-0000-000051020000}"/>
    <cellStyle name="20% - Accent3 4 3" xfId="3106" xr:uid="{00000000-0005-0000-0000-000052020000}"/>
    <cellStyle name="20% - Accent3 40" xfId="555" xr:uid="{00000000-0005-0000-0000-000053020000}"/>
    <cellStyle name="20% - Accent3 40 2" xfId="3108" xr:uid="{00000000-0005-0000-0000-000054020000}"/>
    <cellStyle name="20% - Accent3 41" xfId="556" xr:uid="{00000000-0005-0000-0000-000055020000}"/>
    <cellStyle name="20% - Accent3 41 2" xfId="3109" xr:uid="{00000000-0005-0000-0000-000056020000}"/>
    <cellStyle name="20% - Accent3 42" xfId="557" xr:uid="{00000000-0005-0000-0000-000057020000}"/>
    <cellStyle name="20% - Accent3 42 2" xfId="3110" xr:uid="{00000000-0005-0000-0000-000058020000}"/>
    <cellStyle name="20% - Accent3 43" xfId="558" xr:uid="{00000000-0005-0000-0000-000059020000}"/>
    <cellStyle name="20% - Accent3 43 2" xfId="3111" xr:uid="{00000000-0005-0000-0000-00005A020000}"/>
    <cellStyle name="20% - Accent3 44" xfId="559" xr:uid="{00000000-0005-0000-0000-00005B020000}"/>
    <cellStyle name="20% - Accent3 44 2" xfId="3112" xr:uid="{00000000-0005-0000-0000-00005C020000}"/>
    <cellStyle name="20% - Accent3 45" xfId="560" xr:uid="{00000000-0005-0000-0000-00005D020000}"/>
    <cellStyle name="20% - Accent3 45 2" xfId="3113" xr:uid="{00000000-0005-0000-0000-00005E020000}"/>
    <cellStyle name="20% - Accent3 46" xfId="561" xr:uid="{00000000-0005-0000-0000-00005F020000}"/>
    <cellStyle name="20% - Accent3 46 2" xfId="3114" xr:uid="{00000000-0005-0000-0000-000060020000}"/>
    <cellStyle name="20% - Accent3 47" xfId="562" xr:uid="{00000000-0005-0000-0000-000061020000}"/>
    <cellStyle name="20% - Accent3 47 2" xfId="3115" xr:uid="{00000000-0005-0000-0000-000062020000}"/>
    <cellStyle name="20% - Accent3 48" xfId="563" xr:uid="{00000000-0005-0000-0000-000063020000}"/>
    <cellStyle name="20% - Accent3 48 2" xfId="3116" xr:uid="{00000000-0005-0000-0000-000064020000}"/>
    <cellStyle name="20% - Accent3 49" xfId="564" xr:uid="{00000000-0005-0000-0000-000065020000}"/>
    <cellStyle name="20% - Accent3 49 2" xfId="3117" xr:uid="{00000000-0005-0000-0000-000066020000}"/>
    <cellStyle name="20% - Accent3 5" xfId="565" xr:uid="{00000000-0005-0000-0000-000067020000}"/>
    <cellStyle name="20% - Accent3 5 2" xfId="566" xr:uid="{00000000-0005-0000-0000-000068020000}"/>
    <cellStyle name="20% - Accent3 5 2 2" xfId="3119" xr:uid="{00000000-0005-0000-0000-000069020000}"/>
    <cellStyle name="20% - Accent3 5 3" xfId="3118" xr:uid="{00000000-0005-0000-0000-00006A020000}"/>
    <cellStyle name="20% - Accent3 50" xfId="567" xr:uid="{00000000-0005-0000-0000-00006B020000}"/>
    <cellStyle name="20% - Accent3 50 2" xfId="3120" xr:uid="{00000000-0005-0000-0000-00006C020000}"/>
    <cellStyle name="20% - Accent3 51" xfId="568" xr:uid="{00000000-0005-0000-0000-00006D020000}"/>
    <cellStyle name="20% - Accent3 51 2" xfId="3121" xr:uid="{00000000-0005-0000-0000-00006E020000}"/>
    <cellStyle name="20% - Accent3 52" xfId="569" xr:uid="{00000000-0005-0000-0000-00006F020000}"/>
    <cellStyle name="20% - Accent3 52 2" xfId="3122" xr:uid="{00000000-0005-0000-0000-000070020000}"/>
    <cellStyle name="20% - Accent3 53" xfId="570" xr:uid="{00000000-0005-0000-0000-000071020000}"/>
    <cellStyle name="20% - Accent3 53 2" xfId="3123" xr:uid="{00000000-0005-0000-0000-000072020000}"/>
    <cellStyle name="20% - Accent3 54" xfId="571" xr:uid="{00000000-0005-0000-0000-000073020000}"/>
    <cellStyle name="20% - Accent3 54 2" xfId="3124" xr:uid="{00000000-0005-0000-0000-000074020000}"/>
    <cellStyle name="20% - Accent3 55" xfId="572" xr:uid="{00000000-0005-0000-0000-000075020000}"/>
    <cellStyle name="20% - Accent3 55 2" xfId="3125" xr:uid="{00000000-0005-0000-0000-000076020000}"/>
    <cellStyle name="20% - Accent3 56" xfId="573" xr:uid="{00000000-0005-0000-0000-000077020000}"/>
    <cellStyle name="20% - Accent3 56 2" xfId="3126" xr:uid="{00000000-0005-0000-0000-000078020000}"/>
    <cellStyle name="20% - Accent3 6" xfId="574" xr:uid="{00000000-0005-0000-0000-000079020000}"/>
    <cellStyle name="20% - Accent3 6 2" xfId="575" xr:uid="{00000000-0005-0000-0000-00007A020000}"/>
    <cellStyle name="20% - Accent3 6 2 2" xfId="3128" xr:uid="{00000000-0005-0000-0000-00007B020000}"/>
    <cellStyle name="20% - Accent3 6 3" xfId="3127" xr:uid="{00000000-0005-0000-0000-00007C020000}"/>
    <cellStyle name="20% - Accent3 7" xfId="576" xr:uid="{00000000-0005-0000-0000-00007D020000}"/>
    <cellStyle name="20% - Accent3 7 2" xfId="577" xr:uid="{00000000-0005-0000-0000-00007E020000}"/>
    <cellStyle name="20% - Accent3 7 2 2" xfId="3130" xr:uid="{00000000-0005-0000-0000-00007F020000}"/>
    <cellStyle name="20% - Accent3 7 3" xfId="3129" xr:uid="{00000000-0005-0000-0000-000080020000}"/>
    <cellStyle name="20% - Accent3 8" xfId="578" xr:uid="{00000000-0005-0000-0000-000081020000}"/>
    <cellStyle name="20% - Accent3 8 2" xfId="579" xr:uid="{00000000-0005-0000-0000-000082020000}"/>
    <cellStyle name="20% - Accent3 8 2 2" xfId="3132" xr:uid="{00000000-0005-0000-0000-000083020000}"/>
    <cellStyle name="20% - Accent3 8 3" xfId="3131" xr:uid="{00000000-0005-0000-0000-000084020000}"/>
    <cellStyle name="20% - Accent3 9" xfId="580" xr:uid="{00000000-0005-0000-0000-000085020000}"/>
    <cellStyle name="20% - Accent3 9 2" xfId="581" xr:uid="{00000000-0005-0000-0000-000086020000}"/>
    <cellStyle name="20% - Accent3 9 2 2" xfId="3134" xr:uid="{00000000-0005-0000-0000-000087020000}"/>
    <cellStyle name="20% - Accent3 9 3" xfId="3133" xr:uid="{00000000-0005-0000-0000-000088020000}"/>
    <cellStyle name="20% - Accent4 10" xfId="582" xr:uid="{00000000-0005-0000-0000-000089020000}"/>
    <cellStyle name="20% - Accent4 10 2" xfId="583" xr:uid="{00000000-0005-0000-0000-00008A020000}"/>
    <cellStyle name="20% - Accent4 10 2 2" xfId="3136" xr:uid="{00000000-0005-0000-0000-00008B020000}"/>
    <cellStyle name="20% - Accent4 10 3" xfId="3135" xr:uid="{00000000-0005-0000-0000-00008C020000}"/>
    <cellStyle name="20% - Accent4 11" xfId="584" xr:uid="{00000000-0005-0000-0000-00008D020000}"/>
    <cellStyle name="20% - Accent4 11 2" xfId="585" xr:uid="{00000000-0005-0000-0000-00008E020000}"/>
    <cellStyle name="20% - Accent4 11 2 2" xfId="3138" xr:uid="{00000000-0005-0000-0000-00008F020000}"/>
    <cellStyle name="20% - Accent4 11 3" xfId="3137" xr:uid="{00000000-0005-0000-0000-000090020000}"/>
    <cellStyle name="20% - Accent4 12" xfId="586" xr:uid="{00000000-0005-0000-0000-000091020000}"/>
    <cellStyle name="20% - Accent4 12 2" xfId="3139" xr:uid="{00000000-0005-0000-0000-000092020000}"/>
    <cellStyle name="20% - Accent4 13" xfId="587" xr:uid="{00000000-0005-0000-0000-000093020000}"/>
    <cellStyle name="20% - Accent4 13 2" xfId="3140" xr:uid="{00000000-0005-0000-0000-000094020000}"/>
    <cellStyle name="20% - Accent4 14" xfId="588" xr:uid="{00000000-0005-0000-0000-000095020000}"/>
    <cellStyle name="20% - Accent4 14 2" xfId="3141" xr:uid="{00000000-0005-0000-0000-000096020000}"/>
    <cellStyle name="20% - Accent4 15" xfId="589" xr:uid="{00000000-0005-0000-0000-000097020000}"/>
    <cellStyle name="20% - Accent4 15 2" xfId="3142" xr:uid="{00000000-0005-0000-0000-000098020000}"/>
    <cellStyle name="20% - Accent4 16" xfId="590" xr:uid="{00000000-0005-0000-0000-000099020000}"/>
    <cellStyle name="20% - Accent4 16 2" xfId="3143" xr:uid="{00000000-0005-0000-0000-00009A020000}"/>
    <cellStyle name="20% - Accent4 17" xfId="591" xr:uid="{00000000-0005-0000-0000-00009B020000}"/>
    <cellStyle name="20% - Accent4 17 2" xfId="3144" xr:uid="{00000000-0005-0000-0000-00009C020000}"/>
    <cellStyle name="20% - Accent4 18" xfId="592" xr:uid="{00000000-0005-0000-0000-00009D020000}"/>
    <cellStyle name="20% - Accent4 18 2" xfId="593" xr:uid="{00000000-0005-0000-0000-00009E020000}"/>
    <cellStyle name="20% - Accent4 19" xfId="594" xr:uid="{00000000-0005-0000-0000-00009F020000}"/>
    <cellStyle name="20% - Accent4 19 2" xfId="595" xr:uid="{00000000-0005-0000-0000-0000A0020000}"/>
    <cellStyle name="20% - Accent4 2" xfId="596" xr:uid="{00000000-0005-0000-0000-0000A1020000}"/>
    <cellStyle name="20% - Accent4 2 2" xfId="597" xr:uid="{00000000-0005-0000-0000-0000A2020000}"/>
    <cellStyle name="20% - Accent4 2 3" xfId="598" xr:uid="{00000000-0005-0000-0000-0000A3020000}"/>
    <cellStyle name="20% - Accent4 2 4" xfId="599" xr:uid="{00000000-0005-0000-0000-0000A4020000}"/>
    <cellStyle name="20% - Accent4 2 5" xfId="600" xr:uid="{00000000-0005-0000-0000-0000A5020000}"/>
    <cellStyle name="20% - Accent4 2 6" xfId="601" xr:uid="{00000000-0005-0000-0000-0000A6020000}"/>
    <cellStyle name="20% - Accent4 2 7" xfId="3145" xr:uid="{00000000-0005-0000-0000-0000A7020000}"/>
    <cellStyle name="20% - Accent4 20" xfId="602" xr:uid="{00000000-0005-0000-0000-0000A8020000}"/>
    <cellStyle name="20% - Accent4 20 2" xfId="603" xr:uid="{00000000-0005-0000-0000-0000A9020000}"/>
    <cellStyle name="20% - Accent4 21" xfId="604" xr:uid="{00000000-0005-0000-0000-0000AA020000}"/>
    <cellStyle name="20% - Accent4 21 2" xfId="605" xr:uid="{00000000-0005-0000-0000-0000AB020000}"/>
    <cellStyle name="20% - Accent4 22" xfId="606" xr:uid="{00000000-0005-0000-0000-0000AC020000}"/>
    <cellStyle name="20% - Accent4 22 2" xfId="607" xr:uid="{00000000-0005-0000-0000-0000AD020000}"/>
    <cellStyle name="20% - Accent4 23" xfId="608" xr:uid="{00000000-0005-0000-0000-0000AE020000}"/>
    <cellStyle name="20% - Accent4 23 2" xfId="609" xr:uid="{00000000-0005-0000-0000-0000AF020000}"/>
    <cellStyle name="20% - Accent4 24" xfId="610" xr:uid="{00000000-0005-0000-0000-0000B0020000}"/>
    <cellStyle name="20% - Accent4 24 2" xfId="611" xr:uid="{00000000-0005-0000-0000-0000B1020000}"/>
    <cellStyle name="20% - Accent4 25" xfId="612" xr:uid="{00000000-0005-0000-0000-0000B2020000}"/>
    <cellStyle name="20% - Accent4 25 2" xfId="613" xr:uid="{00000000-0005-0000-0000-0000B3020000}"/>
    <cellStyle name="20% - Accent4 26" xfId="614" xr:uid="{00000000-0005-0000-0000-0000B4020000}"/>
    <cellStyle name="20% - Accent4 26 2" xfId="615" xr:uid="{00000000-0005-0000-0000-0000B5020000}"/>
    <cellStyle name="20% - Accent4 27" xfId="616" xr:uid="{00000000-0005-0000-0000-0000B6020000}"/>
    <cellStyle name="20% - Accent4 27 2" xfId="617" xr:uid="{00000000-0005-0000-0000-0000B7020000}"/>
    <cellStyle name="20% - Accent4 28" xfId="618" xr:uid="{00000000-0005-0000-0000-0000B8020000}"/>
    <cellStyle name="20% - Accent4 28 2" xfId="619" xr:uid="{00000000-0005-0000-0000-0000B9020000}"/>
    <cellStyle name="20% - Accent4 29" xfId="620" xr:uid="{00000000-0005-0000-0000-0000BA020000}"/>
    <cellStyle name="20% - Accent4 29 2" xfId="621" xr:uid="{00000000-0005-0000-0000-0000BB020000}"/>
    <cellStyle name="20% - Accent4 3" xfId="622" xr:uid="{00000000-0005-0000-0000-0000BC020000}"/>
    <cellStyle name="20% - Accent4 3 2" xfId="3146" xr:uid="{00000000-0005-0000-0000-0000BD020000}"/>
    <cellStyle name="20% - Accent4 30" xfId="623" xr:uid="{00000000-0005-0000-0000-0000BE020000}"/>
    <cellStyle name="20% - Accent4 30 2" xfId="624" xr:uid="{00000000-0005-0000-0000-0000BF020000}"/>
    <cellStyle name="20% - Accent4 31" xfId="625" xr:uid="{00000000-0005-0000-0000-0000C0020000}"/>
    <cellStyle name="20% - Accent4 31 2" xfId="626" xr:uid="{00000000-0005-0000-0000-0000C1020000}"/>
    <cellStyle name="20% - Accent4 32" xfId="627" xr:uid="{00000000-0005-0000-0000-0000C2020000}"/>
    <cellStyle name="20% - Accent4 32 2" xfId="628" xr:uid="{00000000-0005-0000-0000-0000C3020000}"/>
    <cellStyle name="20% - Accent4 33" xfId="629" xr:uid="{00000000-0005-0000-0000-0000C4020000}"/>
    <cellStyle name="20% - Accent4 33 2" xfId="630" xr:uid="{00000000-0005-0000-0000-0000C5020000}"/>
    <cellStyle name="20% - Accent4 34" xfId="631" xr:uid="{00000000-0005-0000-0000-0000C6020000}"/>
    <cellStyle name="20% - Accent4 34 2" xfId="632" xr:uid="{00000000-0005-0000-0000-0000C7020000}"/>
    <cellStyle name="20% - Accent4 35" xfId="633" xr:uid="{00000000-0005-0000-0000-0000C8020000}"/>
    <cellStyle name="20% - Accent4 36" xfId="634" xr:uid="{00000000-0005-0000-0000-0000C9020000}"/>
    <cellStyle name="20% - Accent4 36 2" xfId="3147" xr:uid="{00000000-0005-0000-0000-0000CA020000}"/>
    <cellStyle name="20% - Accent4 37" xfId="635" xr:uid="{00000000-0005-0000-0000-0000CB020000}"/>
    <cellStyle name="20% - Accent4 37 2" xfId="3148" xr:uid="{00000000-0005-0000-0000-0000CC020000}"/>
    <cellStyle name="20% - Accent4 38" xfId="636" xr:uid="{00000000-0005-0000-0000-0000CD020000}"/>
    <cellStyle name="20% - Accent4 38 2" xfId="3149" xr:uid="{00000000-0005-0000-0000-0000CE020000}"/>
    <cellStyle name="20% - Accent4 39" xfId="637" xr:uid="{00000000-0005-0000-0000-0000CF020000}"/>
    <cellStyle name="20% - Accent4 39 2" xfId="3150" xr:uid="{00000000-0005-0000-0000-0000D0020000}"/>
    <cellStyle name="20% - Accent4 4" xfId="638" xr:uid="{00000000-0005-0000-0000-0000D1020000}"/>
    <cellStyle name="20% - Accent4 4 2" xfId="639" xr:uid="{00000000-0005-0000-0000-0000D2020000}"/>
    <cellStyle name="20% - Accent4 4 2 2" xfId="3152" xr:uid="{00000000-0005-0000-0000-0000D3020000}"/>
    <cellStyle name="20% - Accent4 4 3" xfId="3151" xr:uid="{00000000-0005-0000-0000-0000D4020000}"/>
    <cellStyle name="20% - Accent4 40" xfId="640" xr:uid="{00000000-0005-0000-0000-0000D5020000}"/>
    <cellStyle name="20% - Accent4 40 2" xfId="3153" xr:uid="{00000000-0005-0000-0000-0000D6020000}"/>
    <cellStyle name="20% - Accent4 41" xfId="641" xr:uid="{00000000-0005-0000-0000-0000D7020000}"/>
    <cellStyle name="20% - Accent4 41 2" xfId="3154" xr:uid="{00000000-0005-0000-0000-0000D8020000}"/>
    <cellStyle name="20% - Accent4 42" xfId="642" xr:uid="{00000000-0005-0000-0000-0000D9020000}"/>
    <cellStyle name="20% - Accent4 42 2" xfId="3155" xr:uid="{00000000-0005-0000-0000-0000DA020000}"/>
    <cellStyle name="20% - Accent4 43" xfId="643" xr:uid="{00000000-0005-0000-0000-0000DB020000}"/>
    <cellStyle name="20% - Accent4 43 2" xfId="3156" xr:uid="{00000000-0005-0000-0000-0000DC020000}"/>
    <cellStyle name="20% - Accent4 44" xfId="644" xr:uid="{00000000-0005-0000-0000-0000DD020000}"/>
    <cellStyle name="20% - Accent4 44 2" xfId="3157" xr:uid="{00000000-0005-0000-0000-0000DE020000}"/>
    <cellStyle name="20% - Accent4 45" xfId="645" xr:uid="{00000000-0005-0000-0000-0000DF020000}"/>
    <cellStyle name="20% - Accent4 45 2" xfId="3158" xr:uid="{00000000-0005-0000-0000-0000E0020000}"/>
    <cellStyle name="20% - Accent4 46" xfId="646" xr:uid="{00000000-0005-0000-0000-0000E1020000}"/>
    <cellStyle name="20% - Accent4 46 2" xfId="3159" xr:uid="{00000000-0005-0000-0000-0000E2020000}"/>
    <cellStyle name="20% - Accent4 47" xfId="647" xr:uid="{00000000-0005-0000-0000-0000E3020000}"/>
    <cellStyle name="20% - Accent4 47 2" xfId="3160" xr:uid="{00000000-0005-0000-0000-0000E4020000}"/>
    <cellStyle name="20% - Accent4 48" xfId="648" xr:uid="{00000000-0005-0000-0000-0000E5020000}"/>
    <cellStyle name="20% - Accent4 48 2" xfId="3161" xr:uid="{00000000-0005-0000-0000-0000E6020000}"/>
    <cellStyle name="20% - Accent4 49" xfId="649" xr:uid="{00000000-0005-0000-0000-0000E7020000}"/>
    <cellStyle name="20% - Accent4 49 2" xfId="3162" xr:uid="{00000000-0005-0000-0000-0000E8020000}"/>
    <cellStyle name="20% - Accent4 5" xfId="650" xr:uid="{00000000-0005-0000-0000-0000E9020000}"/>
    <cellStyle name="20% - Accent4 5 2" xfId="651" xr:uid="{00000000-0005-0000-0000-0000EA020000}"/>
    <cellStyle name="20% - Accent4 5 2 2" xfId="3164" xr:uid="{00000000-0005-0000-0000-0000EB020000}"/>
    <cellStyle name="20% - Accent4 5 3" xfId="3163" xr:uid="{00000000-0005-0000-0000-0000EC020000}"/>
    <cellStyle name="20% - Accent4 50" xfId="652" xr:uid="{00000000-0005-0000-0000-0000ED020000}"/>
    <cellStyle name="20% - Accent4 50 2" xfId="3165" xr:uid="{00000000-0005-0000-0000-0000EE020000}"/>
    <cellStyle name="20% - Accent4 51" xfId="653" xr:uid="{00000000-0005-0000-0000-0000EF020000}"/>
    <cellStyle name="20% - Accent4 51 2" xfId="3166" xr:uid="{00000000-0005-0000-0000-0000F0020000}"/>
    <cellStyle name="20% - Accent4 52" xfId="654" xr:uid="{00000000-0005-0000-0000-0000F1020000}"/>
    <cellStyle name="20% - Accent4 52 2" xfId="3167" xr:uid="{00000000-0005-0000-0000-0000F2020000}"/>
    <cellStyle name="20% - Accent4 53" xfId="655" xr:uid="{00000000-0005-0000-0000-0000F3020000}"/>
    <cellStyle name="20% - Accent4 53 2" xfId="3168" xr:uid="{00000000-0005-0000-0000-0000F4020000}"/>
    <cellStyle name="20% - Accent4 54" xfId="656" xr:uid="{00000000-0005-0000-0000-0000F5020000}"/>
    <cellStyle name="20% - Accent4 54 2" xfId="3169" xr:uid="{00000000-0005-0000-0000-0000F6020000}"/>
    <cellStyle name="20% - Accent4 55" xfId="657" xr:uid="{00000000-0005-0000-0000-0000F7020000}"/>
    <cellStyle name="20% - Accent4 55 2" xfId="3170" xr:uid="{00000000-0005-0000-0000-0000F8020000}"/>
    <cellStyle name="20% - Accent4 56" xfId="658" xr:uid="{00000000-0005-0000-0000-0000F9020000}"/>
    <cellStyle name="20% - Accent4 56 2" xfId="3171" xr:uid="{00000000-0005-0000-0000-0000FA020000}"/>
    <cellStyle name="20% - Accent4 6" xfId="659" xr:uid="{00000000-0005-0000-0000-0000FB020000}"/>
    <cellStyle name="20% - Accent4 6 2" xfId="660" xr:uid="{00000000-0005-0000-0000-0000FC020000}"/>
    <cellStyle name="20% - Accent4 6 2 2" xfId="3173" xr:uid="{00000000-0005-0000-0000-0000FD020000}"/>
    <cellStyle name="20% - Accent4 6 3" xfId="3172" xr:uid="{00000000-0005-0000-0000-0000FE020000}"/>
    <cellStyle name="20% - Accent4 7" xfId="661" xr:uid="{00000000-0005-0000-0000-0000FF020000}"/>
    <cellStyle name="20% - Accent4 7 2" xfId="662" xr:uid="{00000000-0005-0000-0000-000000030000}"/>
    <cellStyle name="20% - Accent4 7 2 2" xfId="3175" xr:uid="{00000000-0005-0000-0000-000001030000}"/>
    <cellStyle name="20% - Accent4 7 3" xfId="3174" xr:uid="{00000000-0005-0000-0000-000002030000}"/>
    <cellStyle name="20% - Accent4 8" xfId="663" xr:uid="{00000000-0005-0000-0000-000003030000}"/>
    <cellStyle name="20% - Accent4 8 2" xfId="664" xr:uid="{00000000-0005-0000-0000-000004030000}"/>
    <cellStyle name="20% - Accent4 8 2 2" xfId="3177" xr:uid="{00000000-0005-0000-0000-000005030000}"/>
    <cellStyle name="20% - Accent4 8 3" xfId="3176" xr:uid="{00000000-0005-0000-0000-000006030000}"/>
    <cellStyle name="20% - Accent4 9" xfId="665" xr:uid="{00000000-0005-0000-0000-000007030000}"/>
    <cellStyle name="20% - Accent4 9 2" xfId="666" xr:uid="{00000000-0005-0000-0000-000008030000}"/>
    <cellStyle name="20% - Accent4 9 2 2" xfId="3179" xr:uid="{00000000-0005-0000-0000-000009030000}"/>
    <cellStyle name="20% - Accent4 9 3" xfId="3178" xr:uid="{00000000-0005-0000-0000-00000A030000}"/>
    <cellStyle name="20% - Accent5 10" xfId="667" xr:uid="{00000000-0005-0000-0000-00000B030000}"/>
    <cellStyle name="20% - Accent5 10 2" xfId="668" xr:uid="{00000000-0005-0000-0000-00000C030000}"/>
    <cellStyle name="20% - Accent5 10 2 2" xfId="3181" xr:uid="{00000000-0005-0000-0000-00000D030000}"/>
    <cellStyle name="20% - Accent5 10 3" xfId="3180" xr:uid="{00000000-0005-0000-0000-00000E030000}"/>
    <cellStyle name="20% - Accent5 11" xfId="669" xr:uid="{00000000-0005-0000-0000-00000F030000}"/>
    <cellStyle name="20% - Accent5 11 2" xfId="670" xr:uid="{00000000-0005-0000-0000-000010030000}"/>
    <cellStyle name="20% - Accent5 11 2 2" xfId="3183" xr:uid="{00000000-0005-0000-0000-000011030000}"/>
    <cellStyle name="20% - Accent5 11 3" xfId="3182" xr:uid="{00000000-0005-0000-0000-000012030000}"/>
    <cellStyle name="20% - Accent5 12" xfId="671" xr:uid="{00000000-0005-0000-0000-000013030000}"/>
    <cellStyle name="20% - Accent5 12 2" xfId="3184" xr:uid="{00000000-0005-0000-0000-000014030000}"/>
    <cellStyle name="20% - Accent5 13" xfId="672" xr:uid="{00000000-0005-0000-0000-000015030000}"/>
    <cellStyle name="20% - Accent5 13 2" xfId="3185" xr:uid="{00000000-0005-0000-0000-000016030000}"/>
    <cellStyle name="20% - Accent5 14" xfId="673" xr:uid="{00000000-0005-0000-0000-000017030000}"/>
    <cellStyle name="20% - Accent5 14 2" xfId="3186" xr:uid="{00000000-0005-0000-0000-000018030000}"/>
    <cellStyle name="20% - Accent5 15" xfId="674" xr:uid="{00000000-0005-0000-0000-000019030000}"/>
    <cellStyle name="20% - Accent5 15 2" xfId="3187" xr:uid="{00000000-0005-0000-0000-00001A030000}"/>
    <cellStyle name="20% - Accent5 16" xfId="675" xr:uid="{00000000-0005-0000-0000-00001B030000}"/>
    <cellStyle name="20% - Accent5 16 2" xfId="3188" xr:uid="{00000000-0005-0000-0000-00001C030000}"/>
    <cellStyle name="20% - Accent5 17" xfId="676" xr:uid="{00000000-0005-0000-0000-00001D030000}"/>
    <cellStyle name="20% - Accent5 17 2" xfId="3189" xr:uid="{00000000-0005-0000-0000-00001E030000}"/>
    <cellStyle name="20% - Accent5 18" xfId="677" xr:uid="{00000000-0005-0000-0000-00001F030000}"/>
    <cellStyle name="20% - Accent5 18 2" xfId="678" xr:uid="{00000000-0005-0000-0000-000020030000}"/>
    <cellStyle name="20% - Accent5 19" xfId="679" xr:uid="{00000000-0005-0000-0000-000021030000}"/>
    <cellStyle name="20% - Accent5 19 2" xfId="680" xr:uid="{00000000-0005-0000-0000-000022030000}"/>
    <cellStyle name="20% - Accent5 2" xfId="681" xr:uid="{00000000-0005-0000-0000-000023030000}"/>
    <cellStyle name="20% - Accent5 2 2" xfId="682" xr:uid="{00000000-0005-0000-0000-000024030000}"/>
    <cellStyle name="20% - Accent5 2 3" xfId="683" xr:uid="{00000000-0005-0000-0000-000025030000}"/>
    <cellStyle name="20% - Accent5 2 4" xfId="684" xr:uid="{00000000-0005-0000-0000-000026030000}"/>
    <cellStyle name="20% - Accent5 2 5" xfId="685" xr:uid="{00000000-0005-0000-0000-000027030000}"/>
    <cellStyle name="20% - Accent5 2 6" xfId="686" xr:uid="{00000000-0005-0000-0000-000028030000}"/>
    <cellStyle name="20% - Accent5 2 7" xfId="3190" xr:uid="{00000000-0005-0000-0000-000029030000}"/>
    <cellStyle name="20% - Accent5 20" xfId="687" xr:uid="{00000000-0005-0000-0000-00002A030000}"/>
    <cellStyle name="20% - Accent5 20 2" xfId="688" xr:uid="{00000000-0005-0000-0000-00002B030000}"/>
    <cellStyle name="20% - Accent5 21" xfId="689" xr:uid="{00000000-0005-0000-0000-00002C030000}"/>
    <cellStyle name="20% - Accent5 21 2" xfId="690" xr:uid="{00000000-0005-0000-0000-00002D030000}"/>
    <cellStyle name="20% - Accent5 22" xfId="691" xr:uid="{00000000-0005-0000-0000-00002E030000}"/>
    <cellStyle name="20% - Accent5 22 2" xfId="692" xr:uid="{00000000-0005-0000-0000-00002F030000}"/>
    <cellStyle name="20% - Accent5 23" xfId="693" xr:uid="{00000000-0005-0000-0000-000030030000}"/>
    <cellStyle name="20% - Accent5 23 2" xfId="694" xr:uid="{00000000-0005-0000-0000-000031030000}"/>
    <cellStyle name="20% - Accent5 24" xfId="695" xr:uid="{00000000-0005-0000-0000-000032030000}"/>
    <cellStyle name="20% - Accent5 24 2" xfId="696" xr:uid="{00000000-0005-0000-0000-000033030000}"/>
    <cellStyle name="20% - Accent5 25" xfId="697" xr:uid="{00000000-0005-0000-0000-000034030000}"/>
    <cellStyle name="20% - Accent5 25 2" xfId="698" xr:uid="{00000000-0005-0000-0000-000035030000}"/>
    <cellStyle name="20% - Accent5 26" xfId="699" xr:uid="{00000000-0005-0000-0000-000036030000}"/>
    <cellStyle name="20% - Accent5 26 2" xfId="700" xr:uid="{00000000-0005-0000-0000-000037030000}"/>
    <cellStyle name="20% - Accent5 27" xfId="701" xr:uid="{00000000-0005-0000-0000-000038030000}"/>
    <cellStyle name="20% - Accent5 27 2" xfId="702" xr:uid="{00000000-0005-0000-0000-000039030000}"/>
    <cellStyle name="20% - Accent5 28" xfId="703" xr:uid="{00000000-0005-0000-0000-00003A030000}"/>
    <cellStyle name="20% - Accent5 28 2" xfId="704" xr:uid="{00000000-0005-0000-0000-00003B030000}"/>
    <cellStyle name="20% - Accent5 29" xfId="705" xr:uid="{00000000-0005-0000-0000-00003C030000}"/>
    <cellStyle name="20% - Accent5 29 2" xfId="706" xr:uid="{00000000-0005-0000-0000-00003D030000}"/>
    <cellStyle name="20% - Accent5 3" xfId="707" xr:uid="{00000000-0005-0000-0000-00003E030000}"/>
    <cellStyle name="20% - Accent5 3 2" xfId="3191" xr:uid="{00000000-0005-0000-0000-00003F030000}"/>
    <cellStyle name="20% - Accent5 30" xfId="708" xr:uid="{00000000-0005-0000-0000-000040030000}"/>
    <cellStyle name="20% - Accent5 30 2" xfId="709" xr:uid="{00000000-0005-0000-0000-000041030000}"/>
    <cellStyle name="20% - Accent5 31" xfId="710" xr:uid="{00000000-0005-0000-0000-000042030000}"/>
    <cellStyle name="20% - Accent5 31 2" xfId="711" xr:uid="{00000000-0005-0000-0000-000043030000}"/>
    <cellStyle name="20% - Accent5 32" xfId="712" xr:uid="{00000000-0005-0000-0000-000044030000}"/>
    <cellStyle name="20% - Accent5 32 2" xfId="713" xr:uid="{00000000-0005-0000-0000-000045030000}"/>
    <cellStyle name="20% - Accent5 33" xfId="714" xr:uid="{00000000-0005-0000-0000-000046030000}"/>
    <cellStyle name="20% - Accent5 33 2" xfId="715" xr:uid="{00000000-0005-0000-0000-000047030000}"/>
    <cellStyle name="20% - Accent5 34" xfId="716" xr:uid="{00000000-0005-0000-0000-000048030000}"/>
    <cellStyle name="20% - Accent5 34 2" xfId="717" xr:uid="{00000000-0005-0000-0000-000049030000}"/>
    <cellStyle name="20% - Accent5 35" xfId="718" xr:uid="{00000000-0005-0000-0000-00004A030000}"/>
    <cellStyle name="20% - Accent5 36" xfId="719" xr:uid="{00000000-0005-0000-0000-00004B030000}"/>
    <cellStyle name="20% - Accent5 36 2" xfId="3192" xr:uid="{00000000-0005-0000-0000-00004C030000}"/>
    <cellStyle name="20% - Accent5 37" xfId="720" xr:uid="{00000000-0005-0000-0000-00004D030000}"/>
    <cellStyle name="20% - Accent5 37 2" xfId="3193" xr:uid="{00000000-0005-0000-0000-00004E030000}"/>
    <cellStyle name="20% - Accent5 38" xfId="721" xr:uid="{00000000-0005-0000-0000-00004F030000}"/>
    <cellStyle name="20% - Accent5 38 2" xfId="3194" xr:uid="{00000000-0005-0000-0000-000050030000}"/>
    <cellStyle name="20% - Accent5 39" xfId="722" xr:uid="{00000000-0005-0000-0000-000051030000}"/>
    <cellStyle name="20% - Accent5 39 2" xfId="3195" xr:uid="{00000000-0005-0000-0000-000052030000}"/>
    <cellStyle name="20% - Accent5 4" xfId="723" xr:uid="{00000000-0005-0000-0000-000053030000}"/>
    <cellStyle name="20% - Accent5 4 2" xfId="724" xr:uid="{00000000-0005-0000-0000-000054030000}"/>
    <cellStyle name="20% - Accent5 4 2 2" xfId="3197" xr:uid="{00000000-0005-0000-0000-000055030000}"/>
    <cellStyle name="20% - Accent5 4 3" xfId="3196" xr:uid="{00000000-0005-0000-0000-000056030000}"/>
    <cellStyle name="20% - Accent5 40" xfId="725" xr:uid="{00000000-0005-0000-0000-000057030000}"/>
    <cellStyle name="20% - Accent5 40 2" xfId="3198" xr:uid="{00000000-0005-0000-0000-000058030000}"/>
    <cellStyle name="20% - Accent5 41" xfId="726" xr:uid="{00000000-0005-0000-0000-000059030000}"/>
    <cellStyle name="20% - Accent5 41 2" xfId="3199" xr:uid="{00000000-0005-0000-0000-00005A030000}"/>
    <cellStyle name="20% - Accent5 42" xfId="727" xr:uid="{00000000-0005-0000-0000-00005B030000}"/>
    <cellStyle name="20% - Accent5 42 2" xfId="3200" xr:uid="{00000000-0005-0000-0000-00005C030000}"/>
    <cellStyle name="20% - Accent5 43" xfId="728" xr:uid="{00000000-0005-0000-0000-00005D030000}"/>
    <cellStyle name="20% - Accent5 43 2" xfId="3201" xr:uid="{00000000-0005-0000-0000-00005E030000}"/>
    <cellStyle name="20% - Accent5 44" xfId="729" xr:uid="{00000000-0005-0000-0000-00005F030000}"/>
    <cellStyle name="20% - Accent5 44 2" xfId="3202" xr:uid="{00000000-0005-0000-0000-000060030000}"/>
    <cellStyle name="20% - Accent5 45" xfId="730" xr:uid="{00000000-0005-0000-0000-000061030000}"/>
    <cellStyle name="20% - Accent5 45 2" xfId="3203" xr:uid="{00000000-0005-0000-0000-000062030000}"/>
    <cellStyle name="20% - Accent5 46" xfId="731" xr:uid="{00000000-0005-0000-0000-000063030000}"/>
    <cellStyle name="20% - Accent5 46 2" xfId="3204" xr:uid="{00000000-0005-0000-0000-000064030000}"/>
    <cellStyle name="20% - Accent5 47" xfId="732" xr:uid="{00000000-0005-0000-0000-000065030000}"/>
    <cellStyle name="20% - Accent5 47 2" xfId="3205" xr:uid="{00000000-0005-0000-0000-000066030000}"/>
    <cellStyle name="20% - Accent5 48" xfId="733" xr:uid="{00000000-0005-0000-0000-000067030000}"/>
    <cellStyle name="20% - Accent5 48 2" xfId="3206" xr:uid="{00000000-0005-0000-0000-000068030000}"/>
    <cellStyle name="20% - Accent5 49" xfId="734" xr:uid="{00000000-0005-0000-0000-000069030000}"/>
    <cellStyle name="20% - Accent5 49 2" xfId="3207" xr:uid="{00000000-0005-0000-0000-00006A030000}"/>
    <cellStyle name="20% - Accent5 5" xfId="735" xr:uid="{00000000-0005-0000-0000-00006B030000}"/>
    <cellStyle name="20% - Accent5 5 2" xfId="736" xr:uid="{00000000-0005-0000-0000-00006C030000}"/>
    <cellStyle name="20% - Accent5 5 2 2" xfId="3209" xr:uid="{00000000-0005-0000-0000-00006D030000}"/>
    <cellStyle name="20% - Accent5 5 3" xfId="3208" xr:uid="{00000000-0005-0000-0000-00006E030000}"/>
    <cellStyle name="20% - Accent5 50" xfId="737" xr:uid="{00000000-0005-0000-0000-00006F030000}"/>
    <cellStyle name="20% - Accent5 50 2" xfId="3210" xr:uid="{00000000-0005-0000-0000-000070030000}"/>
    <cellStyle name="20% - Accent5 51" xfId="738" xr:uid="{00000000-0005-0000-0000-000071030000}"/>
    <cellStyle name="20% - Accent5 51 2" xfId="3211" xr:uid="{00000000-0005-0000-0000-000072030000}"/>
    <cellStyle name="20% - Accent5 52" xfId="739" xr:uid="{00000000-0005-0000-0000-000073030000}"/>
    <cellStyle name="20% - Accent5 52 2" xfId="3212" xr:uid="{00000000-0005-0000-0000-000074030000}"/>
    <cellStyle name="20% - Accent5 53" xfId="740" xr:uid="{00000000-0005-0000-0000-000075030000}"/>
    <cellStyle name="20% - Accent5 53 2" xfId="3213" xr:uid="{00000000-0005-0000-0000-000076030000}"/>
    <cellStyle name="20% - Accent5 54" xfId="741" xr:uid="{00000000-0005-0000-0000-000077030000}"/>
    <cellStyle name="20% - Accent5 54 2" xfId="3214" xr:uid="{00000000-0005-0000-0000-000078030000}"/>
    <cellStyle name="20% - Accent5 55" xfId="742" xr:uid="{00000000-0005-0000-0000-000079030000}"/>
    <cellStyle name="20% - Accent5 55 2" xfId="3215" xr:uid="{00000000-0005-0000-0000-00007A030000}"/>
    <cellStyle name="20% - Accent5 56" xfId="743" xr:uid="{00000000-0005-0000-0000-00007B030000}"/>
    <cellStyle name="20% - Accent5 56 2" xfId="3216" xr:uid="{00000000-0005-0000-0000-00007C030000}"/>
    <cellStyle name="20% - Accent5 6" xfId="744" xr:uid="{00000000-0005-0000-0000-00007D030000}"/>
    <cellStyle name="20% - Accent5 6 2" xfId="745" xr:uid="{00000000-0005-0000-0000-00007E030000}"/>
    <cellStyle name="20% - Accent5 6 2 2" xfId="3218" xr:uid="{00000000-0005-0000-0000-00007F030000}"/>
    <cellStyle name="20% - Accent5 6 3" xfId="3217" xr:uid="{00000000-0005-0000-0000-000080030000}"/>
    <cellStyle name="20% - Accent5 7" xfId="746" xr:uid="{00000000-0005-0000-0000-000081030000}"/>
    <cellStyle name="20% - Accent5 7 2" xfId="747" xr:uid="{00000000-0005-0000-0000-000082030000}"/>
    <cellStyle name="20% - Accent5 7 2 2" xfId="3220" xr:uid="{00000000-0005-0000-0000-000083030000}"/>
    <cellStyle name="20% - Accent5 7 3" xfId="3219" xr:uid="{00000000-0005-0000-0000-000084030000}"/>
    <cellStyle name="20% - Accent5 8" xfId="748" xr:uid="{00000000-0005-0000-0000-000085030000}"/>
    <cellStyle name="20% - Accent5 8 2" xfId="749" xr:uid="{00000000-0005-0000-0000-000086030000}"/>
    <cellStyle name="20% - Accent5 8 2 2" xfId="3222" xr:uid="{00000000-0005-0000-0000-000087030000}"/>
    <cellStyle name="20% - Accent5 8 3" xfId="3221" xr:uid="{00000000-0005-0000-0000-000088030000}"/>
    <cellStyle name="20% - Accent5 9" xfId="750" xr:uid="{00000000-0005-0000-0000-000089030000}"/>
    <cellStyle name="20% - Accent5 9 2" xfId="751" xr:uid="{00000000-0005-0000-0000-00008A030000}"/>
    <cellStyle name="20% - Accent5 9 2 2" xfId="3224" xr:uid="{00000000-0005-0000-0000-00008B030000}"/>
    <cellStyle name="20% - Accent5 9 3" xfId="3223" xr:uid="{00000000-0005-0000-0000-00008C030000}"/>
    <cellStyle name="20% - Accent6 10" xfId="752" xr:uid="{00000000-0005-0000-0000-00008D030000}"/>
    <cellStyle name="20% - Accent6 10 2" xfId="753" xr:uid="{00000000-0005-0000-0000-00008E030000}"/>
    <cellStyle name="20% - Accent6 10 2 2" xfId="3226" xr:uid="{00000000-0005-0000-0000-00008F030000}"/>
    <cellStyle name="20% - Accent6 10 3" xfId="3225" xr:uid="{00000000-0005-0000-0000-000090030000}"/>
    <cellStyle name="20% - Accent6 11" xfId="754" xr:uid="{00000000-0005-0000-0000-000091030000}"/>
    <cellStyle name="20% - Accent6 11 2" xfId="755" xr:uid="{00000000-0005-0000-0000-000092030000}"/>
    <cellStyle name="20% - Accent6 11 2 2" xfId="3228" xr:uid="{00000000-0005-0000-0000-000093030000}"/>
    <cellStyle name="20% - Accent6 11 3" xfId="3227" xr:uid="{00000000-0005-0000-0000-000094030000}"/>
    <cellStyle name="20% - Accent6 12" xfId="756" xr:uid="{00000000-0005-0000-0000-000095030000}"/>
    <cellStyle name="20% - Accent6 12 2" xfId="3229" xr:uid="{00000000-0005-0000-0000-000096030000}"/>
    <cellStyle name="20% - Accent6 13" xfId="757" xr:uid="{00000000-0005-0000-0000-000097030000}"/>
    <cellStyle name="20% - Accent6 13 2" xfId="3230" xr:uid="{00000000-0005-0000-0000-000098030000}"/>
    <cellStyle name="20% - Accent6 14" xfId="758" xr:uid="{00000000-0005-0000-0000-000099030000}"/>
    <cellStyle name="20% - Accent6 14 2" xfId="3231" xr:uid="{00000000-0005-0000-0000-00009A030000}"/>
    <cellStyle name="20% - Accent6 15" xfId="759" xr:uid="{00000000-0005-0000-0000-00009B030000}"/>
    <cellStyle name="20% - Accent6 15 2" xfId="3232" xr:uid="{00000000-0005-0000-0000-00009C030000}"/>
    <cellStyle name="20% - Accent6 16" xfId="760" xr:uid="{00000000-0005-0000-0000-00009D030000}"/>
    <cellStyle name="20% - Accent6 16 2" xfId="3233" xr:uid="{00000000-0005-0000-0000-00009E030000}"/>
    <cellStyle name="20% - Accent6 17" xfId="761" xr:uid="{00000000-0005-0000-0000-00009F030000}"/>
    <cellStyle name="20% - Accent6 17 2" xfId="3234" xr:uid="{00000000-0005-0000-0000-0000A0030000}"/>
    <cellStyle name="20% - Accent6 18" xfId="762" xr:uid="{00000000-0005-0000-0000-0000A1030000}"/>
    <cellStyle name="20% - Accent6 18 2" xfId="763" xr:uid="{00000000-0005-0000-0000-0000A2030000}"/>
    <cellStyle name="20% - Accent6 19" xfId="764" xr:uid="{00000000-0005-0000-0000-0000A3030000}"/>
    <cellStyle name="20% - Accent6 19 2" xfId="765" xr:uid="{00000000-0005-0000-0000-0000A4030000}"/>
    <cellStyle name="20% - Accent6 2" xfId="766" xr:uid="{00000000-0005-0000-0000-0000A5030000}"/>
    <cellStyle name="20% - Accent6 2 2" xfId="767" xr:uid="{00000000-0005-0000-0000-0000A6030000}"/>
    <cellStyle name="20% - Accent6 2 3" xfId="768" xr:uid="{00000000-0005-0000-0000-0000A7030000}"/>
    <cellStyle name="20% - Accent6 2 4" xfId="769" xr:uid="{00000000-0005-0000-0000-0000A8030000}"/>
    <cellStyle name="20% - Accent6 2 5" xfId="770" xr:uid="{00000000-0005-0000-0000-0000A9030000}"/>
    <cellStyle name="20% - Accent6 2 6" xfId="771" xr:uid="{00000000-0005-0000-0000-0000AA030000}"/>
    <cellStyle name="20% - Accent6 2 7" xfId="3235" xr:uid="{00000000-0005-0000-0000-0000AB030000}"/>
    <cellStyle name="20% - Accent6 20" xfId="772" xr:uid="{00000000-0005-0000-0000-0000AC030000}"/>
    <cellStyle name="20% - Accent6 20 2" xfId="773" xr:uid="{00000000-0005-0000-0000-0000AD030000}"/>
    <cellStyle name="20% - Accent6 21" xfId="774" xr:uid="{00000000-0005-0000-0000-0000AE030000}"/>
    <cellStyle name="20% - Accent6 21 2" xfId="775" xr:uid="{00000000-0005-0000-0000-0000AF030000}"/>
    <cellStyle name="20% - Accent6 22" xfId="776" xr:uid="{00000000-0005-0000-0000-0000B0030000}"/>
    <cellStyle name="20% - Accent6 22 2" xfId="777" xr:uid="{00000000-0005-0000-0000-0000B1030000}"/>
    <cellStyle name="20% - Accent6 23" xfId="778" xr:uid="{00000000-0005-0000-0000-0000B2030000}"/>
    <cellStyle name="20% - Accent6 23 2" xfId="779" xr:uid="{00000000-0005-0000-0000-0000B3030000}"/>
    <cellStyle name="20% - Accent6 24" xfId="780" xr:uid="{00000000-0005-0000-0000-0000B4030000}"/>
    <cellStyle name="20% - Accent6 24 2" xfId="781" xr:uid="{00000000-0005-0000-0000-0000B5030000}"/>
    <cellStyle name="20% - Accent6 25" xfId="782" xr:uid="{00000000-0005-0000-0000-0000B6030000}"/>
    <cellStyle name="20% - Accent6 25 2" xfId="783" xr:uid="{00000000-0005-0000-0000-0000B7030000}"/>
    <cellStyle name="20% - Accent6 26" xfId="784" xr:uid="{00000000-0005-0000-0000-0000B8030000}"/>
    <cellStyle name="20% - Accent6 26 2" xfId="785" xr:uid="{00000000-0005-0000-0000-0000B9030000}"/>
    <cellStyle name="20% - Accent6 27" xfId="786" xr:uid="{00000000-0005-0000-0000-0000BA030000}"/>
    <cellStyle name="20% - Accent6 27 2" xfId="787" xr:uid="{00000000-0005-0000-0000-0000BB030000}"/>
    <cellStyle name="20% - Accent6 28" xfId="788" xr:uid="{00000000-0005-0000-0000-0000BC030000}"/>
    <cellStyle name="20% - Accent6 28 2" xfId="789" xr:uid="{00000000-0005-0000-0000-0000BD030000}"/>
    <cellStyle name="20% - Accent6 29" xfId="790" xr:uid="{00000000-0005-0000-0000-0000BE030000}"/>
    <cellStyle name="20% - Accent6 29 2" xfId="791" xr:uid="{00000000-0005-0000-0000-0000BF030000}"/>
    <cellStyle name="20% - Accent6 3" xfId="792" xr:uid="{00000000-0005-0000-0000-0000C0030000}"/>
    <cellStyle name="20% - Accent6 3 2" xfId="3236" xr:uid="{00000000-0005-0000-0000-0000C1030000}"/>
    <cellStyle name="20% - Accent6 30" xfId="793" xr:uid="{00000000-0005-0000-0000-0000C2030000}"/>
    <cellStyle name="20% - Accent6 30 2" xfId="794" xr:uid="{00000000-0005-0000-0000-0000C3030000}"/>
    <cellStyle name="20% - Accent6 31" xfId="795" xr:uid="{00000000-0005-0000-0000-0000C4030000}"/>
    <cellStyle name="20% - Accent6 31 2" xfId="796" xr:uid="{00000000-0005-0000-0000-0000C5030000}"/>
    <cellStyle name="20% - Accent6 32" xfId="797" xr:uid="{00000000-0005-0000-0000-0000C6030000}"/>
    <cellStyle name="20% - Accent6 32 2" xfId="798" xr:uid="{00000000-0005-0000-0000-0000C7030000}"/>
    <cellStyle name="20% - Accent6 33" xfId="799" xr:uid="{00000000-0005-0000-0000-0000C8030000}"/>
    <cellStyle name="20% - Accent6 33 2" xfId="800" xr:uid="{00000000-0005-0000-0000-0000C9030000}"/>
    <cellStyle name="20% - Accent6 34" xfId="801" xr:uid="{00000000-0005-0000-0000-0000CA030000}"/>
    <cellStyle name="20% - Accent6 34 2" xfId="802" xr:uid="{00000000-0005-0000-0000-0000CB030000}"/>
    <cellStyle name="20% - Accent6 35" xfId="803" xr:uid="{00000000-0005-0000-0000-0000CC030000}"/>
    <cellStyle name="20% - Accent6 36" xfId="804" xr:uid="{00000000-0005-0000-0000-0000CD030000}"/>
    <cellStyle name="20% - Accent6 36 2" xfId="3237" xr:uid="{00000000-0005-0000-0000-0000CE030000}"/>
    <cellStyle name="20% - Accent6 37" xfId="805" xr:uid="{00000000-0005-0000-0000-0000CF030000}"/>
    <cellStyle name="20% - Accent6 37 2" xfId="3238" xr:uid="{00000000-0005-0000-0000-0000D0030000}"/>
    <cellStyle name="20% - Accent6 38" xfId="806" xr:uid="{00000000-0005-0000-0000-0000D1030000}"/>
    <cellStyle name="20% - Accent6 38 2" xfId="3239" xr:uid="{00000000-0005-0000-0000-0000D2030000}"/>
    <cellStyle name="20% - Accent6 39" xfId="807" xr:uid="{00000000-0005-0000-0000-0000D3030000}"/>
    <cellStyle name="20% - Accent6 39 2" xfId="3240" xr:uid="{00000000-0005-0000-0000-0000D4030000}"/>
    <cellStyle name="20% - Accent6 4" xfId="808" xr:uid="{00000000-0005-0000-0000-0000D5030000}"/>
    <cellStyle name="20% - Accent6 4 2" xfId="809" xr:uid="{00000000-0005-0000-0000-0000D6030000}"/>
    <cellStyle name="20% - Accent6 4 2 2" xfId="3242" xr:uid="{00000000-0005-0000-0000-0000D7030000}"/>
    <cellStyle name="20% - Accent6 4 3" xfId="3241" xr:uid="{00000000-0005-0000-0000-0000D8030000}"/>
    <cellStyle name="20% - Accent6 40" xfId="810" xr:uid="{00000000-0005-0000-0000-0000D9030000}"/>
    <cellStyle name="20% - Accent6 40 2" xfId="3243" xr:uid="{00000000-0005-0000-0000-0000DA030000}"/>
    <cellStyle name="20% - Accent6 41" xfId="811" xr:uid="{00000000-0005-0000-0000-0000DB030000}"/>
    <cellStyle name="20% - Accent6 41 2" xfId="3244" xr:uid="{00000000-0005-0000-0000-0000DC030000}"/>
    <cellStyle name="20% - Accent6 42" xfId="812" xr:uid="{00000000-0005-0000-0000-0000DD030000}"/>
    <cellStyle name="20% - Accent6 42 2" xfId="3245" xr:uid="{00000000-0005-0000-0000-0000DE030000}"/>
    <cellStyle name="20% - Accent6 43" xfId="813" xr:uid="{00000000-0005-0000-0000-0000DF030000}"/>
    <cellStyle name="20% - Accent6 43 2" xfId="3246" xr:uid="{00000000-0005-0000-0000-0000E0030000}"/>
    <cellStyle name="20% - Accent6 44" xfId="814" xr:uid="{00000000-0005-0000-0000-0000E1030000}"/>
    <cellStyle name="20% - Accent6 44 2" xfId="3247" xr:uid="{00000000-0005-0000-0000-0000E2030000}"/>
    <cellStyle name="20% - Accent6 45" xfId="815" xr:uid="{00000000-0005-0000-0000-0000E3030000}"/>
    <cellStyle name="20% - Accent6 45 2" xfId="3248" xr:uid="{00000000-0005-0000-0000-0000E4030000}"/>
    <cellStyle name="20% - Accent6 46" xfId="816" xr:uid="{00000000-0005-0000-0000-0000E5030000}"/>
    <cellStyle name="20% - Accent6 46 2" xfId="3249" xr:uid="{00000000-0005-0000-0000-0000E6030000}"/>
    <cellStyle name="20% - Accent6 47" xfId="817" xr:uid="{00000000-0005-0000-0000-0000E7030000}"/>
    <cellStyle name="20% - Accent6 47 2" xfId="3250" xr:uid="{00000000-0005-0000-0000-0000E8030000}"/>
    <cellStyle name="20% - Accent6 48" xfId="818" xr:uid="{00000000-0005-0000-0000-0000E9030000}"/>
    <cellStyle name="20% - Accent6 48 2" xfId="3251" xr:uid="{00000000-0005-0000-0000-0000EA030000}"/>
    <cellStyle name="20% - Accent6 49" xfId="819" xr:uid="{00000000-0005-0000-0000-0000EB030000}"/>
    <cellStyle name="20% - Accent6 49 2" xfId="3252" xr:uid="{00000000-0005-0000-0000-0000EC030000}"/>
    <cellStyle name="20% - Accent6 5" xfId="820" xr:uid="{00000000-0005-0000-0000-0000ED030000}"/>
    <cellStyle name="20% - Accent6 5 2" xfId="821" xr:uid="{00000000-0005-0000-0000-0000EE030000}"/>
    <cellStyle name="20% - Accent6 5 2 2" xfId="3254" xr:uid="{00000000-0005-0000-0000-0000EF030000}"/>
    <cellStyle name="20% - Accent6 5 3" xfId="3253" xr:uid="{00000000-0005-0000-0000-0000F0030000}"/>
    <cellStyle name="20% - Accent6 50" xfId="822" xr:uid="{00000000-0005-0000-0000-0000F1030000}"/>
    <cellStyle name="20% - Accent6 50 2" xfId="3255" xr:uid="{00000000-0005-0000-0000-0000F2030000}"/>
    <cellStyle name="20% - Accent6 51" xfId="823" xr:uid="{00000000-0005-0000-0000-0000F3030000}"/>
    <cellStyle name="20% - Accent6 51 2" xfId="3256" xr:uid="{00000000-0005-0000-0000-0000F4030000}"/>
    <cellStyle name="20% - Accent6 52" xfId="824" xr:uid="{00000000-0005-0000-0000-0000F5030000}"/>
    <cellStyle name="20% - Accent6 52 2" xfId="3257" xr:uid="{00000000-0005-0000-0000-0000F6030000}"/>
    <cellStyle name="20% - Accent6 53" xfId="825" xr:uid="{00000000-0005-0000-0000-0000F7030000}"/>
    <cellStyle name="20% - Accent6 53 2" xfId="3258" xr:uid="{00000000-0005-0000-0000-0000F8030000}"/>
    <cellStyle name="20% - Accent6 54" xfId="826" xr:uid="{00000000-0005-0000-0000-0000F9030000}"/>
    <cellStyle name="20% - Accent6 54 2" xfId="3259" xr:uid="{00000000-0005-0000-0000-0000FA030000}"/>
    <cellStyle name="20% - Accent6 55" xfId="827" xr:uid="{00000000-0005-0000-0000-0000FB030000}"/>
    <cellStyle name="20% - Accent6 55 2" xfId="3260" xr:uid="{00000000-0005-0000-0000-0000FC030000}"/>
    <cellStyle name="20% - Accent6 56" xfId="828" xr:uid="{00000000-0005-0000-0000-0000FD030000}"/>
    <cellStyle name="20% - Accent6 56 2" xfId="3261" xr:uid="{00000000-0005-0000-0000-0000FE030000}"/>
    <cellStyle name="20% - Accent6 6" xfId="829" xr:uid="{00000000-0005-0000-0000-0000FF030000}"/>
    <cellStyle name="20% - Accent6 6 2" xfId="830" xr:uid="{00000000-0005-0000-0000-000000040000}"/>
    <cellStyle name="20% - Accent6 6 2 2" xfId="3263" xr:uid="{00000000-0005-0000-0000-000001040000}"/>
    <cellStyle name="20% - Accent6 6 3" xfId="3262" xr:uid="{00000000-0005-0000-0000-000002040000}"/>
    <cellStyle name="20% - Accent6 7" xfId="831" xr:uid="{00000000-0005-0000-0000-000003040000}"/>
    <cellStyle name="20% - Accent6 7 2" xfId="832" xr:uid="{00000000-0005-0000-0000-000004040000}"/>
    <cellStyle name="20% - Accent6 7 2 2" xfId="3265" xr:uid="{00000000-0005-0000-0000-000005040000}"/>
    <cellStyle name="20% - Accent6 7 3" xfId="3264" xr:uid="{00000000-0005-0000-0000-000006040000}"/>
    <cellStyle name="20% - Accent6 8" xfId="833" xr:uid="{00000000-0005-0000-0000-000007040000}"/>
    <cellStyle name="20% - Accent6 8 2" xfId="834" xr:uid="{00000000-0005-0000-0000-000008040000}"/>
    <cellStyle name="20% - Accent6 8 2 2" xfId="3267" xr:uid="{00000000-0005-0000-0000-000009040000}"/>
    <cellStyle name="20% - Accent6 8 3" xfId="3266" xr:uid="{00000000-0005-0000-0000-00000A040000}"/>
    <cellStyle name="20% - Accent6 9" xfId="835" xr:uid="{00000000-0005-0000-0000-00000B040000}"/>
    <cellStyle name="20% - Accent6 9 2" xfId="836" xr:uid="{00000000-0005-0000-0000-00000C040000}"/>
    <cellStyle name="20% - Accent6 9 2 2" xfId="3269" xr:uid="{00000000-0005-0000-0000-00000D040000}"/>
    <cellStyle name="20% - Accent6 9 3" xfId="3268" xr:uid="{00000000-0005-0000-0000-00000E040000}"/>
    <cellStyle name="3" xfId="837" xr:uid="{00000000-0005-0000-0000-00000F040000}"/>
    <cellStyle name="³f¹ô [0]_Module1" xfId="838" xr:uid="{00000000-0005-0000-0000-000010040000}"/>
    <cellStyle name="³f¹ô[0]_6_6 R&amp;O " xfId="839" xr:uid="{00000000-0005-0000-0000-000011040000}"/>
    <cellStyle name="³f¹ô_6_6 R&amp;O " xfId="840" xr:uid="{00000000-0005-0000-0000-000012040000}"/>
    <cellStyle name="4" xfId="841" xr:uid="{00000000-0005-0000-0000-000013040000}"/>
    <cellStyle name="40% - Accent1 10" xfId="842" xr:uid="{00000000-0005-0000-0000-000014040000}"/>
    <cellStyle name="40% - Accent1 10 2" xfId="843" xr:uid="{00000000-0005-0000-0000-000015040000}"/>
    <cellStyle name="40% - Accent1 10 2 2" xfId="3271" xr:uid="{00000000-0005-0000-0000-000016040000}"/>
    <cellStyle name="40% - Accent1 10 3" xfId="3270" xr:uid="{00000000-0005-0000-0000-000017040000}"/>
    <cellStyle name="40% - Accent1 11" xfId="844" xr:uid="{00000000-0005-0000-0000-000018040000}"/>
    <cellStyle name="40% - Accent1 11 2" xfId="845" xr:uid="{00000000-0005-0000-0000-000019040000}"/>
    <cellStyle name="40% - Accent1 11 2 2" xfId="3273" xr:uid="{00000000-0005-0000-0000-00001A040000}"/>
    <cellStyle name="40% - Accent1 11 3" xfId="3272" xr:uid="{00000000-0005-0000-0000-00001B040000}"/>
    <cellStyle name="40% - Accent1 12" xfId="846" xr:uid="{00000000-0005-0000-0000-00001C040000}"/>
    <cellStyle name="40% - Accent1 12 2" xfId="3274" xr:uid="{00000000-0005-0000-0000-00001D040000}"/>
    <cellStyle name="40% - Accent1 13" xfId="847" xr:uid="{00000000-0005-0000-0000-00001E040000}"/>
    <cellStyle name="40% - Accent1 13 2" xfId="3275" xr:uid="{00000000-0005-0000-0000-00001F040000}"/>
    <cellStyle name="40% - Accent1 14" xfId="848" xr:uid="{00000000-0005-0000-0000-000020040000}"/>
    <cellStyle name="40% - Accent1 14 2" xfId="3276" xr:uid="{00000000-0005-0000-0000-000021040000}"/>
    <cellStyle name="40% - Accent1 15" xfId="849" xr:uid="{00000000-0005-0000-0000-000022040000}"/>
    <cellStyle name="40% - Accent1 15 2" xfId="3277" xr:uid="{00000000-0005-0000-0000-000023040000}"/>
    <cellStyle name="40% - Accent1 16" xfId="850" xr:uid="{00000000-0005-0000-0000-000024040000}"/>
    <cellStyle name="40% - Accent1 16 2" xfId="3278" xr:uid="{00000000-0005-0000-0000-000025040000}"/>
    <cellStyle name="40% - Accent1 17" xfId="851" xr:uid="{00000000-0005-0000-0000-000026040000}"/>
    <cellStyle name="40% - Accent1 17 2" xfId="3279" xr:uid="{00000000-0005-0000-0000-000027040000}"/>
    <cellStyle name="40% - Accent1 18" xfId="852" xr:uid="{00000000-0005-0000-0000-000028040000}"/>
    <cellStyle name="40% - Accent1 18 2" xfId="853" xr:uid="{00000000-0005-0000-0000-000029040000}"/>
    <cellStyle name="40% - Accent1 19" xfId="854" xr:uid="{00000000-0005-0000-0000-00002A040000}"/>
    <cellStyle name="40% - Accent1 19 2" xfId="855" xr:uid="{00000000-0005-0000-0000-00002B040000}"/>
    <cellStyle name="40% - Accent1 2" xfId="856" xr:uid="{00000000-0005-0000-0000-00002C040000}"/>
    <cellStyle name="40% - Accent1 2 2" xfId="857" xr:uid="{00000000-0005-0000-0000-00002D040000}"/>
    <cellStyle name="40% - Accent1 2 3" xfId="858" xr:uid="{00000000-0005-0000-0000-00002E040000}"/>
    <cellStyle name="40% - Accent1 2 4" xfId="859" xr:uid="{00000000-0005-0000-0000-00002F040000}"/>
    <cellStyle name="40% - Accent1 2 5" xfId="860" xr:uid="{00000000-0005-0000-0000-000030040000}"/>
    <cellStyle name="40% - Accent1 2 6" xfId="861" xr:uid="{00000000-0005-0000-0000-000031040000}"/>
    <cellStyle name="40% - Accent1 2 7" xfId="3280" xr:uid="{00000000-0005-0000-0000-000032040000}"/>
    <cellStyle name="40% - Accent1 20" xfId="862" xr:uid="{00000000-0005-0000-0000-000033040000}"/>
    <cellStyle name="40% - Accent1 20 2" xfId="863" xr:uid="{00000000-0005-0000-0000-000034040000}"/>
    <cellStyle name="40% - Accent1 21" xfId="864" xr:uid="{00000000-0005-0000-0000-000035040000}"/>
    <cellStyle name="40% - Accent1 21 2" xfId="865" xr:uid="{00000000-0005-0000-0000-000036040000}"/>
    <cellStyle name="40% - Accent1 22" xfId="866" xr:uid="{00000000-0005-0000-0000-000037040000}"/>
    <cellStyle name="40% - Accent1 22 2" xfId="867" xr:uid="{00000000-0005-0000-0000-000038040000}"/>
    <cellStyle name="40% - Accent1 23" xfId="868" xr:uid="{00000000-0005-0000-0000-000039040000}"/>
    <cellStyle name="40% - Accent1 23 2" xfId="869" xr:uid="{00000000-0005-0000-0000-00003A040000}"/>
    <cellStyle name="40% - Accent1 24" xfId="870" xr:uid="{00000000-0005-0000-0000-00003B040000}"/>
    <cellStyle name="40% - Accent1 24 2" xfId="871" xr:uid="{00000000-0005-0000-0000-00003C040000}"/>
    <cellStyle name="40% - Accent1 25" xfId="872" xr:uid="{00000000-0005-0000-0000-00003D040000}"/>
    <cellStyle name="40% - Accent1 25 2" xfId="873" xr:uid="{00000000-0005-0000-0000-00003E040000}"/>
    <cellStyle name="40% - Accent1 26" xfId="874" xr:uid="{00000000-0005-0000-0000-00003F040000}"/>
    <cellStyle name="40% - Accent1 26 2" xfId="875" xr:uid="{00000000-0005-0000-0000-000040040000}"/>
    <cellStyle name="40% - Accent1 27" xfId="876" xr:uid="{00000000-0005-0000-0000-000041040000}"/>
    <cellStyle name="40% - Accent1 27 2" xfId="877" xr:uid="{00000000-0005-0000-0000-000042040000}"/>
    <cellStyle name="40% - Accent1 28" xfId="878" xr:uid="{00000000-0005-0000-0000-000043040000}"/>
    <cellStyle name="40% - Accent1 28 2" xfId="879" xr:uid="{00000000-0005-0000-0000-000044040000}"/>
    <cellStyle name="40% - Accent1 29" xfId="880" xr:uid="{00000000-0005-0000-0000-000045040000}"/>
    <cellStyle name="40% - Accent1 29 2" xfId="881" xr:uid="{00000000-0005-0000-0000-000046040000}"/>
    <cellStyle name="40% - Accent1 3" xfId="882" xr:uid="{00000000-0005-0000-0000-000047040000}"/>
    <cellStyle name="40% - Accent1 3 2" xfId="3281" xr:uid="{00000000-0005-0000-0000-000048040000}"/>
    <cellStyle name="40% - Accent1 30" xfId="883" xr:uid="{00000000-0005-0000-0000-000049040000}"/>
    <cellStyle name="40% - Accent1 30 2" xfId="884" xr:uid="{00000000-0005-0000-0000-00004A040000}"/>
    <cellStyle name="40% - Accent1 31" xfId="885" xr:uid="{00000000-0005-0000-0000-00004B040000}"/>
    <cellStyle name="40% - Accent1 31 2" xfId="886" xr:uid="{00000000-0005-0000-0000-00004C040000}"/>
    <cellStyle name="40% - Accent1 32" xfId="887" xr:uid="{00000000-0005-0000-0000-00004D040000}"/>
    <cellStyle name="40% - Accent1 32 2" xfId="888" xr:uid="{00000000-0005-0000-0000-00004E040000}"/>
    <cellStyle name="40% - Accent1 33" xfId="889" xr:uid="{00000000-0005-0000-0000-00004F040000}"/>
    <cellStyle name="40% - Accent1 33 2" xfId="890" xr:uid="{00000000-0005-0000-0000-000050040000}"/>
    <cellStyle name="40% - Accent1 34" xfId="891" xr:uid="{00000000-0005-0000-0000-000051040000}"/>
    <cellStyle name="40% - Accent1 34 2" xfId="892" xr:uid="{00000000-0005-0000-0000-000052040000}"/>
    <cellStyle name="40% - Accent1 35" xfId="893" xr:uid="{00000000-0005-0000-0000-000053040000}"/>
    <cellStyle name="40% - Accent1 36" xfId="894" xr:uid="{00000000-0005-0000-0000-000054040000}"/>
    <cellStyle name="40% - Accent1 36 2" xfId="3282" xr:uid="{00000000-0005-0000-0000-000055040000}"/>
    <cellStyle name="40% - Accent1 37" xfId="895" xr:uid="{00000000-0005-0000-0000-000056040000}"/>
    <cellStyle name="40% - Accent1 37 2" xfId="3283" xr:uid="{00000000-0005-0000-0000-000057040000}"/>
    <cellStyle name="40% - Accent1 38" xfId="896" xr:uid="{00000000-0005-0000-0000-000058040000}"/>
    <cellStyle name="40% - Accent1 38 2" xfId="3284" xr:uid="{00000000-0005-0000-0000-000059040000}"/>
    <cellStyle name="40% - Accent1 39" xfId="897" xr:uid="{00000000-0005-0000-0000-00005A040000}"/>
    <cellStyle name="40% - Accent1 39 2" xfId="3285" xr:uid="{00000000-0005-0000-0000-00005B040000}"/>
    <cellStyle name="40% - Accent1 4" xfId="898" xr:uid="{00000000-0005-0000-0000-00005C040000}"/>
    <cellStyle name="40% - Accent1 4 2" xfId="899" xr:uid="{00000000-0005-0000-0000-00005D040000}"/>
    <cellStyle name="40% - Accent1 4 2 2" xfId="3287" xr:uid="{00000000-0005-0000-0000-00005E040000}"/>
    <cellStyle name="40% - Accent1 4 3" xfId="3286" xr:uid="{00000000-0005-0000-0000-00005F040000}"/>
    <cellStyle name="40% - Accent1 40" xfId="900" xr:uid="{00000000-0005-0000-0000-000060040000}"/>
    <cellStyle name="40% - Accent1 40 2" xfId="3288" xr:uid="{00000000-0005-0000-0000-000061040000}"/>
    <cellStyle name="40% - Accent1 41" xfId="901" xr:uid="{00000000-0005-0000-0000-000062040000}"/>
    <cellStyle name="40% - Accent1 41 2" xfId="3289" xr:uid="{00000000-0005-0000-0000-000063040000}"/>
    <cellStyle name="40% - Accent1 42" xfId="902" xr:uid="{00000000-0005-0000-0000-000064040000}"/>
    <cellStyle name="40% - Accent1 42 2" xfId="3290" xr:uid="{00000000-0005-0000-0000-000065040000}"/>
    <cellStyle name="40% - Accent1 43" xfId="903" xr:uid="{00000000-0005-0000-0000-000066040000}"/>
    <cellStyle name="40% - Accent1 43 2" xfId="3291" xr:uid="{00000000-0005-0000-0000-000067040000}"/>
    <cellStyle name="40% - Accent1 44" xfId="904" xr:uid="{00000000-0005-0000-0000-000068040000}"/>
    <cellStyle name="40% - Accent1 44 2" xfId="3292" xr:uid="{00000000-0005-0000-0000-000069040000}"/>
    <cellStyle name="40% - Accent1 45" xfId="905" xr:uid="{00000000-0005-0000-0000-00006A040000}"/>
    <cellStyle name="40% - Accent1 45 2" xfId="3293" xr:uid="{00000000-0005-0000-0000-00006B040000}"/>
    <cellStyle name="40% - Accent1 46" xfId="906" xr:uid="{00000000-0005-0000-0000-00006C040000}"/>
    <cellStyle name="40% - Accent1 46 2" xfId="3294" xr:uid="{00000000-0005-0000-0000-00006D040000}"/>
    <cellStyle name="40% - Accent1 47" xfId="907" xr:uid="{00000000-0005-0000-0000-00006E040000}"/>
    <cellStyle name="40% - Accent1 47 2" xfId="3295" xr:uid="{00000000-0005-0000-0000-00006F040000}"/>
    <cellStyle name="40% - Accent1 48" xfId="908" xr:uid="{00000000-0005-0000-0000-000070040000}"/>
    <cellStyle name="40% - Accent1 48 2" xfId="3296" xr:uid="{00000000-0005-0000-0000-000071040000}"/>
    <cellStyle name="40% - Accent1 49" xfId="909" xr:uid="{00000000-0005-0000-0000-000072040000}"/>
    <cellStyle name="40% - Accent1 49 2" xfId="3297" xr:uid="{00000000-0005-0000-0000-000073040000}"/>
    <cellStyle name="40% - Accent1 5" xfId="910" xr:uid="{00000000-0005-0000-0000-000074040000}"/>
    <cellStyle name="40% - Accent1 5 2" xfId="911" xr:uid="{00000000-0005-0000-0000-000075040000}"/>
    <cellStyle name="40% - Accent1 5 2 2" xfId="3299" xr:uid="{00000000-0005-0000-0000-000076040000}"/>
    <cellStyle name="40% - Accent1 5 3" xfId="3298" xr:uid="{00000000-0005-0000-0000-000077040000}"/>
    <cellStyle name="40% - Accent1 50" xfId="912" xr:uid="{00000000-0005-0000-0000-000078040000}"/>
    <cellStyle name="40% - Accent1 50 2" xfId="3300" xr:uid="{00000000-0005-0000-0000-000079040000}"/>
    <cellStyle name="40% - Accent1 51" xfId="913" xr:uid="{00000000-0005-0000-0000-00007A040000}"/>
    <cellStyle name="40% - Accent1 51 2" xfId="3301" xr:uid="{00000000-0005-0000-0000-00007B040000}"/>
    <cellStyle name="40% - Accent1 52" xfId="914" xr:uid="{00000000-0005-0000-0000-00007C040000}"/>
    <cellStyle name="40% - Accent1 52 2" xfId="3302" xr:uid="{00000000-0005-0000-0000-00007D040000}"/>
    <cellStyle name="40% - Accent1 53" xfId="915" xr:uid="{00000000-0005-0000-0000-00007E040000}"/>
    <cellStyle name="40% - Accent1 53 2" xfId="3303" xr:uid="{00000000-0005-0000-0000-00007F040000}"/>
    <cellStyle name="40% - Accent1 54" xfId="916" xr:uid="{00000000-0005-0000-0000-000080040000}"/>
    <cellStyle name="40% - Accent1 54 2" xfId="3304" xr:uid="{00000000-0005-0000-0000-000081040000}"/>
    <cellStyle name="40% - Accent1 55" xfId="917" xr:uid="{00000000-0005-0000-0000-000082040000}"/>
    <cellStyle name="40% - Accent1 55 2" xfId="3305" xr:uid="{00000000-0005-0000-0000-000083040000}"/>
    <cellStyle name="40% - Accent1 56" xfId="918" xr:uid="{00000000-0005-0000-0000-000084040000}"/>
    <cellStyle name="40% - Accent1 56 2" xfId="3306" xr:uid="{00000000-0005-0000-0000-000085040000}"/>
    <cellStyle name="40% - Accent1 6" xfId="919" xr:uid="{00000000-0005-0000-0000-000086040000}"/>
    <cellStyle name="40% - Accent1 6 2" xfId="920" xr:uid="{00000000-0005-0000-0000-000087040000}"/>
    <cellStyle name="40% - Accent1 6 2 2" xfId="3308" xr:uid="{00000000-0005-0000-0000-000088040000}"/>
    <cellStyle name="40% - Accent1 6 3" xfId="3307" xr:uid="{00000000-0005-0000-0000-000089040000}"/>
    <cellStyle name="40% - Accent1 7" xfId="921" xr:uid="{00000000-0005-0000-0000-00008A040000}"/>
    <cellStyle name="40% - Accent1 7 2" xfId="922" xr:uid="{00000000-0005-0000-0000-00008B040000}"/>
    <cellStyle name="40% - Accent1 7 2 2" xfId="3310" xr:uid="{00000000-0005-0000-0000-00008C040000}"/>
    <cellStyle name="40% - Accent1 7 3" xfId="3309" xr:uid="{00000000-0005-0000-0000-00008D040000}"/>
    <cellStyle name="40% - Accent1 8" xfId="923" xr:uid="{00000000-0005-0000-0000-00008E040000}"/>
    <cellStyle name="40% - Accent1 8 2" xfId="924" xr:uid="{00000000-0005-0000-0000-00008F040000}"/>
    <cellStyle name="40% - Accent1 8 2 2" xfId="3312" xr:uid="{00000000-0005-0000-0000-000090040000}"/>
    <cellStyle name="40% - Accent1 8 3" xfId="3311" xr:uid="{00000000-0005-0000-0000-000091040000}"/>
    <cellStyle name="40% - Accent1 9" xfId="925" xr:uid="{00000000-0005-0000-0000-000092040000}"/>
    <cellStyle name="40% - Accent1 9 2" xfId="926" xr:uid="{00000000-0005-0000-0000-000093040000}"/>
    <cellStyle name="40% - Accent1 9 2 2" xfId="3314" xr:uid="{00000000-0005-0000-0000-000094040000}"/>
    <cellStyle name="40% - Accent1 9 3" xfId="3313" xr:uid="{00000000-0005-0000-0000-000095040000}"/>
    <cellStyle name="40% - Accent2 10" xfId="927" xr:uid="{00000000-0005-0000-0000-000096040000}"/>
    <cellStyle name="40% - Accent2 10 2" xfId="928" xr:uid="{00000000-0005-0000-0000-000097040000}"/>
    <cellStyle name="40% - Accent2 10 2 2" xfId="3316" xr:uid="{00000000-0005-0000-0000-000098040000}"/>
    <cellStyle name="40% - Accent2 10 3" xfId="3315" xr:uid="{00000000-0005-0000-0000-000099040000}"/>
    <cellStyle name="40% - Accent2 11" xfId="929" xr:uid="{00000000-0005-0000-0000-00009A040000}"/>
    <cellStyle name="40% - Accent2 11 2" xfId="930" xr:uid="{00000000-0005-0000-0000-00009B040000}"/>
    <cellStyle name="40% - Accent2 11 2 2" xfId="3318" xr:uid="{00000000-0005-0000-0000-00009C040000}"/>
    <cellStyle name="40% - Accent2 11 3" xfId="3317" xr:uid="{00000000-0005-0000-0000-00009D040000}"/>
    <cellStyle name="40% - Accent2 12" xfId="931" xr:uid="{00000000-0005-0000-0000-00009E040000}"/>
    <cellStyle name="40% - Accent2 12 2" xfId="3319" xr:uid="{00000000-0005-0000-0000-00009F040000}"/>
    <cellStyle name="40% - Accent2 13" xfId="932" xr:uid="{00000000-0005-0000-0000-0000A0040000}"/>
    <cellStyle name="40% - Accent2 13 2" xfId="3320" xr:uid="{00000000-0005-0000-0000-0000A1040000}"/>
    <cellStyle name="40% - Accent2 14" xfId="933" xr:uid="{00000000-0005-0000-0000-0000A2040000}"/>
    <cellStyle name="40% - Accent2 14 2" xfId="3321" xr:uid="{00000000-0005-0000-0000-0000A3040000}"/>
    <cellStyle name="40% - Accent2 15" xfId="934" xr:uid="{00000000-0005-0000-0000-0000A4040000}"/>
    <cellStyle name="40% - Accent2 15 2" xfId="3322" xr:uid="{00000000-0005-0000-0000-0000A5040000}"/>
    <cellStyle name="40% - Accent2 16" xfId="935" xr:uid="{00000000-0005-0000-0000-0000A6040000}"/>
    <cellStyle name="40% - Accent2 16 2" xfId="3323" xr:uid="{00000000-0005-0000-0000-0000A7040000}"/>
    <cellStyle name="40% - Accent2 17" xfId="936" xr:uid="{00000000-0005-0000-0000-0000A8040000}"/>
    <cellStyle name="40% - Accent2 17 2" xfId="3324" xr:uid="{00000000-0005-0000-0000-0000A9040000}"/>
    <cellStyle name="40% - Accent2 18" xfId="937" xr:uid="{00000000-0005-0000-0000-0000AA040000}"/>
    <cellStyle name="40% - Accent2 18 2" xfId="938" xr:uid="{00000000-0005-0000-0000-0000AB040000}"/>
    <cellStyle name="40% - Accent2 19" xfId="939" xr:uid="{00000000-0005-0000-0000-0000AC040000}"/>
    <cellStyle name="40% - Accent2 19 2" xfId="940" xr:uid="{00000000-0005-0000-0000-0000AD040000}"/>
    <cellStyle name="40% - Accent2 2" xfId="941" xr:uid="{00000000-0005-0000-0000-0000AE040000}"/>
    <cellStyle name="40% - Accent2 2 2" xfId="942" xr:uid="{00000000-0005-0000-0000-0000AF040000}"/>
    <cellStyle name="40% - Accent2 2 3" xfId="943" xr:uid="{00000000-0005-0000-0000-0000B0040000}"/>
    <cellStyle name="40% - Accent2 2 4" xfId="944" xr:uid="{00000000-0005-0000-0000-0000B1040000}"/>
    <cellStyle name="40% - Accent2 2 5" xfId="945" xr:uid="{00000000-0005-0000-0000-0000B2040000}"/>
    <cellStyle name="40% - Accent2 2 6" xfId="946" xr:uid="{00000000-0005-0000-0000-0000B3040000}"/>
    <cellStyle name="40% - Accent2 2 7" xfId="3325" xr:uid="{00000000-0005-0000-0000-0000B4040000}"/>
    <cellStyle name="40% - Accent2 20" xfId="947" xr:uid="{00000000-0005-0000-0000-0000B5040000}"/>
    <cellStyle name="40% - Accent2 20 2" xfId="948" xr:uid="{00000000-0005-0000-0000-0000B6040000}"/>
    <cellStyle name="40% - Accent2 21" xfId="949" xr:uid="{00000000-0005-0000-0000-0000B7040000}"/>
    <cellStyle name="40% - Accent2 21 2" xfId="950" xr:uid="{00000000-0005-0000-0000-0000B8040000}"/>
    <cellStyle name="40% - Accent2 22" xfId="951" xr:uid="{00000000-0005-0000-0000-0000B9040000}"/>
    <cellStyle name="40% - Accent2 22 2" xfId="952" xr:uid="{00000000-0005-0000-0000-0000BA040000}"/>
    <cellStyle name="40% - Accent2 23" xfId="953" xr:uid="{00000000-0005-0000-0000-0000BB040000}"/>
    <cellStyle name="40% - Accent2 23 2" xfId="954" xr:uid="{00000000-0005-0000-0000-0000BC040000}"/>
    <cellStyle name="40% - Accent2 24" xfId="955" xr:uid="{00000000-0005-0000-0000-0000BD040000}"/>
    <cellStyle name="40% - Accent2 24 2" xfId="956" xr:uid="{00000000-0005-0000-0000-0000BE040000}"/>
    <cellStyle name="40% - Accent2 25" xfId="957" xr:uid="{00000000-0005-0000-0000-0000BF040000}"/>
    <cellStyle name="40% - Accent2 25 2" xfId="958" xr:uid="{00000000-0005-0000-0000-0000C0040000}"/>
    <cellStyle name="40% - Accent2 26" xfId="959" xr:uid="{00000000-0005-0000-0000-0000C1040000}"/>
    <cellStyle name="40% - Accent2 26 2" xfId="960" xr:uid="{00000000-0005-0000-0000-0000C2040000}"/>
    <cellStyle name="40% - Accent2 27" xfId="961" xr:uid="{00000000-0005-0000-0000-0000C3040000}"/>
    <cellStyle name="40% - Accent2 27 2" xfId="962" xr:uid="{00000000-0005-0000-0000-0000C4040000}"/>
    <cellStyle name="40% - Accent2 28" xfId="963" xr:uid="{00000000-0005-0000-0000-0000C5040000}"/>
    <cellStyle name="40% - Accent2 28 2" xfId="964" xr:uid="{00000000-0005-0000-0000-0000C6040000}"/>
    <cellStyle name="40% - Accent2 29" xfId="965" xr:uid="{00000000-0005-0000-0000-0000C7040000}"/>
    <cellStyle name="40% - Accent2 29 2" xfId="966" xr:uid="{00000000-0005-0000-0000-0000C8040000}"/>
    <cellStyle name="40% - Accent2 3" xfId="967" xr:uid="{00000000-0005-0000-0000-0000C9040000}"/>
    <cellStyle name="40% - Accent2 3 2" xfId="3326" xr:uid="{00000000-0005-0000-0000-0000CA040000}"/>
    <cellStyle name="40% - Accent2 30" xfId="968" xr:uid="{00000000-0005-0000-0000-0000CB040000}"/>
    <cellStyle name="40% - Accent2 30 2" xfId="969" xr:uid="{00000000-0005-0000-0000-0000CC040000}"/>
    <cellStyle name="40% - Accent2 31" xfId="970" xr:uid="{00000000-0005-0000-0000-0000CD040000}"/>
    <cellStyle name="40% - Accent2 31 2" xfId="971" xr:uid="{00000000-0005-0000-0000-0000CE040000}"/>
    <cellStyle name="40% - Accent2 32" xfId="972" xr:uid="{00000000-0005-0000-0000-0000CF040000}"/>
    <cellStyle name="40% - Accent2 32 2" xfId="973" xr:uid="{00000000-0005-0000-0000-0000D0040000}"/>
    <cellStyle name="40% - Accent2 33" xfId="974" xr:uid="{00000000-0005-0000-0000-0000D1040000}"/>
    <cellStyle name="40% - Accent2 33 2" xfId="975" xr:uid="{00000000-0005-0000-0000-0000D2040000}"/>
    <cellStyle name="40% - Accent2 34" xfId="976" xr:uid="{00000000-0005-0000-0000-0000D3040000}"/>
    <cellStyle name="40% - Accent2 34 2" xfId="977" xr:uid="{00000000-0005-0000-0000-0000D4040000}"/>
    <cellStyle name="40% - Accent2 35" xfId="978" xr:uid="{00000000-0005-0000-0000-0000D5040000}"/>
    <cellStyle name="40% - Accent2 36" xfId="979" xr:uid="{00000000-0005-0000-0000-0000D6040000}"/>
    <cellStyle name="40% - Accent2 36 2" xfId="3327" xr:uid="{00000000-0005-0000-0000-0000D7040000}"/>
    <cellStyle name="40% - Accent2 37" xfId="980" xr:uid="{00000000-0005-0000-0000-0000D8040000}"/>
    <cellStyle name="40% - Accent2 37 2" xfId="3328" xr:uid="{00000000-0005-0000-0000-0000D9040000}"/>
    <cellStyle name="40% - Accent2 38" xfId="981" xr:uid="{00000000-0005-0000-0000-0000DA040000}"/>
    <cellStyle name="40% - Accent2 38 2" xfId="3329" xr:uid="{00000000-0005-0000-0000-0000DB040000}"/>
    <cellStyle name="40% - Accent2 39" xfId="982" xr:uid="{00000000-0005-0000-0000-0000DC040000}"/>
    <cellStyle name="40% - Accent2 39 2" xfId="3330" xr:uid="{00000000-0005-0000-0000-0000DD040000}"/>
    <cellStyle name="40% - Accent2 4" xfId="983" xr:uid="{00000000-0005-0000-0000-0000DE040000}"/>
    <cellStyle name="40% - Accent2 4 2" xfId="984" xr:uid="{00000000-0005-0000-0000-0000DF040000}"/>
    <cellStyle name="40% - Accent2 4 2 2" xfId="3332" xr:uid="{00000000-0005-0000-0000-0000E0040000}"/>
    <cellStyle name="40% - Accent2 4 3" xfId="3331" xr:uid="{00000000-0005-0000-0000-0000E1040000}"/>
    <cellStyle name="40% - Accent2 40" xfId="985" xr:uid="{00000000-0005-0000-0000-0000E2040000}"/>
    <cellStyle name="40% - Accent2 40 2" xfId="3333" xr:uid="{00000000-0005-0000-0000-0000E3040000}"/>
    <cellStyle name="40% - Accent2 41" xfId="986" xr:uid="{00000000-0005-0000-0000-0000E4040000}"/>
    <cellStyle name="40% - Accent2 41 2" xfId="3334" xr:uid="{00000000-0005-0000-0000-0000E5040000}"/>
    <cellStyle name="40% - Accent2 42" xfId="987" xr:uid="{00000000-0005-0000-0000-0000E6040000}"/>
    <cellStyle name="40% - Accent2 42 2" xfId="3335" xr:uid="{00000000-0005-0000-0000-0000E7040000}"/>
    <cellStyle name="40% - Accent2 43" xfId="988" xr:uid="{00000000-0005-0000-0000-0000E8040000}"/>
    <cellStyle name="40% - Accent2 43 2" xfId="3336" xr:uid="{00000000-0005-0000-0000-0000E9040000}"/>
    <cellStyle name="40% - Accent2 44" xfId="989" xr:uid="{00000000-0005-0000-0000-0000EA040000}"/>
    <cellStyle name="40% - Accent2 44 2" xfId="3337" xr:uid="{00000000-0005-0000-0000-0000EB040000}"/>
    <cellStyle name="40% - Accent2 45" xfId="990" xr:uid="{00000000-0005-0000-0000-0000EC040000}"/>
    <cellStyle name="40% - Accent2 45 2" xfId="3338" xr:uid="{00000000-0005-0000-0000-0000ED040000}"/>
    <cellStyle name="40% - Accent2 46" xfId="991" xr:uid="{00000000-0005-0000-0000-0000EE040000}"/>
    <cellStyle name="40% - Accent2 46 2" xfId="3339" xr:uid="{00000000-0005-0000-0000-0000EF040000}"/>
    <cellStyle name="40% - Accent2 47" xfId="992" xr:uid="{00000000-0005-0000-0000-0000F0040000}"/>
    <cellStyle name="40% - Accent2 47 2" xfId="3340" xr:uid="{00000000-0005-0000-0000-0000F1040000}"/>
    <cellStyle name="40% - Accent2 48" xfId="993" xr:uid="{00000000-0005-0000-0000-0000F2040000}"/>
    <cellStyle name="40% - Accent2 48 2" xfId="3341" xr:uid="{00000000-0005-0000-0000-0000F3040000}"/>
    <cellStyle name="40% - Accent2 49" xfId="994" xr:uid="{00000000-0005-0000-0000-0000F4040000}"/>
    <cellStyle name="40% - Accent2 49 2" xfId="3342" xr:uid="{00000000-0005-0000-0000-0000F5040000}"/>
    <cellStyle name="40% - Accent2 5" xfId="995" xr:uid="{00000000-0005-0000-0000-0000F6040000}"/>
    <cellStyle name="40% - Accent2 5 2" xfId="996" xr:uid="{00000000-0005-0000-0000-0000F7040000}"/>
    <cellStyle name="40% - Accent2 5 2 2" xfId="3344" xr:uid="{00000000-0005-0000-0000-0000F8040000}"/>
    <cellStyle name="40% - Accent2 5 3" xfId="3343" xr:uid="{00000000-0005-0000-0000-0000F9040000}"/>
    <cellStyle name="40% - Accent2 50" xfId="997" xr:uid="{00000000-0005-0000-0000-0000FA040000}"/>
    <cellStyle name="40% - Accent2 50 2" xfId="3345" xr:uid="{00000000-0005-0000-0000-0000FB040000}"/>
    <cellStyle name="40% - Accent2 51" xfId="998" xr:uid="{00000000-0005-0000-0000-0000FC040000}"/>
    <cellStyle name="40% - Accent2 51 2" xfId="3346" xr:uid="{00000000-0005-0000-0000-0000FD040000}"/>
    <cellStyle name="40% - Accent2 52" xfId="999" xr:uid="{00000000-0005-0000-0000-0000FE040000}"/>
    <cellStyle name="40% - Accent2 52 2" xfId="3347" xr:uid="{00000000-0005-0000-0000-0000FF040000}"/>
    <cellStyle name="40% - Accent2 53" xfId="1000" xr:uid="{00000000-0005-0000-0000-000000050000}"/>
    <cellStyle name="40% - Accent2 53 2" xfId="3348" xr:uid="{00000000-0005-0000-0000-000001050000}"/>
    <cellStyle name="40% - Accent2 54" xfId="1001" xr:uid="{00000000-0005-0000-0000-000002050000}"/>
    <cellStyle name="40% - Accent2 54 2" xfId="3349" xr:uid="{00000000-0005-0000-0000-000003050000}"/>
    <cellStyle name="40% - Accent2 55" xfId="1002" xr:uid="{00000000-0005-0000-0000-000004050000}"/>
    <cellStyle name="40% - Accent2 55 2" xfId="3350" xr:uid="{00000000-0005-0000-0000-000005050000}"/>
    <cellStyle name="40% - Accent2 56" xfId="1003" xr:uid="{00000000-0005-0000-0000-000006050000}"/>
    <cellStyle name="40% - Accent2 56 2" xfId="3351" xr:uid="{00000000-0005-0000-0000-000007050000}"/>
    <cellStyle name="40% - Accent2 6" xfId="1004" xr:uid="{00000000-0005-0000-0000-000008050000}"/>
    <cellStyle name="40% - Accent2 6 2" xfId="1005" xr:uid="{00000000-0005-0000-0000-000009050000}"/>
    <cellStyle name="40% - Accent2 6 2 2" xfId="3353" xr:uid="{00000000-0005-0000-0000-00000A050000}"/>
    <cellStyle name="40% - Accent2 6 3" xfId="3352" xr:uid="{00000000-0005-0000-0000-00000B050000}"/>
    <cellStyle name="40% - Accent2 7" xfId="1006" xr:uid="{00000000-0005-0000-0000-00000C050000}"/>
    <cellStyle name="40% - Accent2 7 2" xfId="1007" xr:uid="{00000000-0005-0000-0000-00000D050000}"/>
    <cellStyle name="40% - Accent2 7 2 2" xfId="3355" xr:uid="{00000000-0005-0000-0000-00000E050000}"/>
    <cellStyle name="40% - Accent2 7 3" xfId="3354" xr:uid="{00000000-0005-0000-0000-00000F050000}"/>
    <cellStyle name="40% - Accent2 8" xfId="1008" xr:uid="{00000000-0005-0000-0000-000010050000}"/>
    <cellStyle name="40% - Accent2 8 2" xfId="1009" xr:uid="{00000000-0005-0000-0000-000011050000}"/>
    <cellStyle name="40% - Accent2 8 2 2" xfId="3357" xr:uid="{00000000-0005-0000-0000-000012050000}"/>
    <cellStyle name="40% - Accent2 8 3" xfId="3356" xr:uid="{00000000-0005-0000-0000-000013050000}"/>
    <cellStyle name="40% - Accent2 9" xfId="1010" xr:uid="{00000000-0005-0000-0000-000014050000}"/>
    <cellStyle name="40% - Accent2 9 2" xfId="1011" xr:uid="{00000000-0005-0000-0000-000015050000}"/>
    <cellStyle name="40% - Accent2 9 2 2" xfId="3359" xr:uid="{00000000-0005-0000-0000-000016050000}"/>
    <cellStyle name="40% - Accent2 9 3" xfId="3358" xr:uid="{00000000-0005-0000-0000-000017050000}"/>
    <cellStyle name="40% - Accent3 10" xfId="1012" xr:uid="{00000000-0005-0000-0000-000018050000}"/>
    <cellStyle name="40% - Accent3 10 2" xfId="1013" xr:uid="{00000000-0005-0000-0000-000019050000}"/>
    <cellStyle name="40% - Accent3 10 2 2" xfId="3361" xr:uid="{00000000-0005-0000-0000-00001A050000}"/>
    <cellStyle name="40% - Accent3 10 3" xfId="3360" xr:uid="{00000000-0005-0000-0000-00001B050000}"/>
    <cellStyle name="40% - Accent3 11" xfId="1014" xr:uid="{00000000-0005-0000-0000-00001C050000}"/>
    <cellStyle name="40% - Accent3 11 2" xfId="1015" xr:uid="{00000000-0005-0000-0000-00001D050000}"/>
    <cellStyle name="40% - Accent3 11 2 2" xfId="3363" xr:uid="{00000000-0005-0000-0000-00001E050000}"/>
    <cellStyle name="40% - Accent3 11 3" xfId="3362" xr:uid="{00000000-0005-0000-0000-00001F050000}"/>
    <cellStyle name="40% - Accent3 12" xfId="1016" xr:uid="{00000000-0005-0000-0000-000020050000}"/>
    <cellStyle name="40% - Accent3 12 2" xfId="3364" xr:uid="{00000000-0005-0000-0000-000021050000}"/>
    <cellStyle name="40% - Accent3 13" xfId="1017" xr:uid="{00000000-0005-0000-0000-000022050000}"/>
    <cellStyle name="40% - Accent3 13 2" xfId="3365" xr:uid="{00000000-0005-0000-0000-000023050000}"/>
    <cellStyle name="40% - Accent3 14" xfId="1018" xr:uid="{00000000-0005-0000-0000-000024050000}"/>
    <cellStyle name="40% - Accent3 14 2" xfId="3366" xr:uid="{00000000-0005-0000-0000-000025050000}"/>
    <cellStyle name="40% - Accent3 15" xfId="1019" xr:uid="{00000000-0005-0000-0000-000026050000}"/>
    <cellStyle name="40% - Accent3 15 2" xfId="3367" xr:uid="{00000000-0005-0000-0000-000027050000}"/>
    <cellStyle name="40% - Accent3 16" xfId="1020" xr:uid="{00000000-0005-0000-0000-000028050000}"/>
    <cellStyle name="40% - Accent3 16 2" xfId="3368" xr:uid="{00000000-0005-0000-0000-000029050000}"/>
    <cellStyle name="40% - Accent3 17" xfId="1021" xr:uid="{00000000-0005-0000-0000-00002A050000}"/>
    <cellStyle name="40% - Accent3 17 2" xfId="3369" xr:uid="{00000000-0005-0000-0000-00002B050000}"/>
    <cellStyle name="40% - Accent3 18" xfId="1022" xr:uid="{00000000-0005-0000-0000-00002C050000}"/>
    <cellStyle name="40% - Accent3 18 2" xfId="1023" xr:uid="{00000000-0005-0000-0000-00002D050000}"/>
    <cellStyle name="40% - Accent3 19" xfId="1024" xr:uid="{00000000-0005-0000-0000-00002E050000}"/>
    <cellStyle name="40% - Accent3 19 2" xfId="1025" xr:uid="{00000000-0005-0000-0000-00002F050000}"/>
    <cellStyle name="40% - Accent3 2" xfId="1026" xr:uid="{00000000-0005-0000-0000-000030050000}"/>
    <cellStyle name="40% - Accent3 2 2" xfId="1027" xr:uid="{00000000-0005-0000-0000-000031050000}"/>
    <cellStyle name="40% - Accent3 2 3" xfId="1028" xr:uid="{00000000-0005-0000-0000-000032050000}"/>
    <cellStyle name="40% - Accent3 2 4" xfId="1029" xr:uid="{00000000-0005-0000-0000-000033050000}"/>
    <cellStyle name="40% - Accent3 2 5" xfId="1030" xr:uid="{00000000-0005-0000-0000-000034050000}"/>
    <cellStyle name="40% - Accent3 2 6" xfId="1031" xr:uid="{00000000-0005-0000-0000-000035050000}"/>
    <cellStyle name="40% - Accent3 2 7" xfId="3370" xr:uid="{00000000-0005-0000-0000-000036050000}"/>
    <cellStyle name="40% - Accent3 20" xfId="1032" xr:uid="{00000000-0005-0000-0000-000037050000}"/>
    <cellStyle name="40% - Accent3 20 2" xfId="1033" xr:uid="{00000000-0005-0000-0000-000038050000}"/>
    <cellStyle name="40% - Accent3 21" xfId="1034" xr:uid="{00000000-0005-0000-0000-000039050000}"/>
    <cellStyle name="40% - Accent3 21 2" xfId="1035" xr:uid="{00000000-0005-0000-0000-00003A050000}"/>
    <cellStyle name="40% - Accent3 22" xfId="1036" xr:uid="{00000000-0005-0000-0000-00003B050000}"/>
    <cellStyle name="40% - Accent3 22 2" xfId="1037" xr:uid="{00000000-0005-0000-0000-00003C050000}"/>
    <cellStyle name="40% - Accent3 23" xfId="1038" xr:uid="{00000000-0005-0000-0000-00003D050000}"/>
    <cellStyle name="40% - Accent3 23 2" xfId="1039" xr:uid="{00000000-0005-0000-0000-00003E050000}"/>
    <cellStyle name="40% - Accent3 24" xfId="1040" xr:uid="{00000000-0005-0000-0000-00003F050000}"/>
    <cellStyle name="40% - Accent3 24 2" xfId="1041" xr:uid="{00000000-0005-0000-0000-000040050000}"/>
    <cellStyle name="40% - Accent3 25" xfId="1042" xr:uid="{00000000-0005-0000-0000-000041050000}"/>
    <cellStyle name="40% - Accent3 25 2" xfId="1043" xr:uid="{00000000-0005-0000-0000-000042050000}"/>
    <cellStyle name="40% - Accent3 26" xfId="1044" xr:uid="{00000000-0005-0000-0000-000043050000}"/>
    <cellStyle name="40% - Accent3 26 2" xfId="1045" xr:uid="{00000000-0005-0000-0000-000044050000}"/>
    <cellStyle name="40% - Accent3 27" xfId="1046" xr:uid="{00000000-0005-0000-0000-000045050000}"/>
    <cellStyle name="40% - Accent3 27 2" xfId="1047" xr:uid="{00000000-0005-0000-0000-000046050000}"/>
    <cellStyle name="40% - Accent3 28" xfId="1048" xr:uid="{00000000-0005-0000-0000-000047050000}"/>
    <cellStyle name="40% - Accent3 28 2" xfId="1049" xr:uid="{00000000-0005-0000-0000-000048050000}"/>
    <cellStyle name="40% - Accent3 29" xfId="1050" xr:uid="{00000000-0005-0000-0000-000049050000}"/>
    <cellStyle name="40% - Accent3 29 2" xfId="1051" xr:uid="{00000000-0005-0000-0000-00004A050000}"/>
    <cellStyle name="40% - Accent3 3" xfId="1052" xr:uid="{00000000-0005-0000-0000-00004B050000}"/>
    <cellStyle name="40% - Accent3 3 2" xfId="3371" xr:uid="{00000000-0005-0000-0000-00004C050000}"/>
    <cellStyle name="40% - Accent3 30" xfId="1053" xr:uid="{00000000-0005-0000-0000-00004D050000}"/>
    <cellStyle name="40% - Accent3 30 2" xfId="1054" xr:uid="{00000000-0005-0000-0000-00004E050000}"/>
    <cellStyle name="40% - Accent3 31" xfId="1055" xr:uid="{00000000-0005-0000-0000-00004F050000}"/>
    <cellStyle name="40% - Accent3 31 2" xfId="1056" xr:uid="{00000000-0005-0000-0000-000050050000}"/>
    <cellStyle name="40% - Accent3 32" xfId="1057" xr:uid="{00000000-0005-0000-0000-000051050000}"/>
    <cellStyle name="40% - Accent3 32 2" xfId="1058" xr:uid="{00000000-0005-0000-0000-000052050000}"/>
    <cellStyle name="40% - Accent3 33" xfId="1059" xr:uid="{00000000-0005-0000-0000-000053050000}"/>
    <cellStyle name="40% - Accent3 33 2" xfId="1060" xr:uid="{00000000-0005-0000-0000-000054050000}"/>
    <cellStyle name="40% - Accent3 34" xfId="1061" xr:uid="{00000000-0005-0000-0000-000055050000}"/>
    <cellStyle name="40% - Accent3 34 2" xfId="1062" xr:uid="{00000000-0005-0000-0000-000056050000}"/>
    <cellStyle name="40% - Accent3 35" xfId="1063" xr:uid="{00000000-0005-0000-0000-000057050000}"/>
    <cellStyle name="40% - Accent3 36" xfId="1064" xr:uid="{00000000-0005-0000-0000-000058050000}"/>
    <cellStyle name="40% - Accent3 36 2" xfId="3372" xr:uid="{00000000-0005-0000-0000-000059050000}"/>
    <cellStyle name="40% - Accent3 37" xfId="1065" xr:uid="{00000000-0005-0000-0000-00005A050000}"/>
    <cellStyle name="40% - Accent3 37 2" xfId="3373" xr:uid="{00000000-0005-0000-0000-00005B050000}"/>
    <cellStyle name="40% - Accent3 38" xfId="1066" xr:uid="{00000000-0005-0000-0000-00005C050000}"/>
    <cellStyle name="40% - Accent3 38 2" xfId="3374" xr:uid="{00000000-0005-0000-0000-00005D050000}"/>
    <cellStyle name="40% - Accent3 39" xfId="1067" xr:uid="{00000000-0005-0000-0000-00005E050000}"/>
    <cellStyle name="40% - Accent3 39 2" xfId="3375" xr:uid="{00000000-0005-0000-0000-00005F050000}"/>
    <cellStyle name="40% - Accent3 4" xfId="1068" xr:uid="{00000000-0005-0000-0000-000060050000}"/>
    <cellStyle name="40% - Accent3 4 2" xfId="1069" xr:uid="{00000000-0005-0000-0000-000061050000}"/>
    <cellStyle name="40% - Accent3 4 2 2" xfId="3377" xr:uid="{00000000-0005-0000-0000-000062050000}"/>
    <cellStyle name="40% - Accent3 4 3" xfId="3376" xr:uid="{00000000-0005-0000-0000-000063050000}"/>
    <cellStyle name="40% - Accent3 40" xfId="1070" xr:uid="{00000000-0005-0000-0000-000064050000}"/>
    <cellStyle name="40% - Accent3 40 2" xfId="3378" xr:uid="{00000000-0005-0000-0000-000065050000}"/>
    <cellStyle name="40% - Accent3 41" xfId="1071" xr:uid="{00000000-0005-0000-0000-000066050000}"/>
    <cellStyle name="40% - Accent3 41 2" xfId="3379" xr:uid="{00000000-0005-0000-0000-000067050000}"/>
    <cellStyle name="40% - Accent3 42" xfId="1072" xr:uid="{00000000-0005-0000-0000-000068050000}"/>
    <cellStyle name="40% - Accent3 42 2" xfId="3380" xr:uid="{00000000-0005-0000-0000-000069050000}"/>
    <cellStyle name="40% - Accent3 43" xfId="1073" xr:uid="{00000000-0005-0000-0000-00006A050000}"/>
    <cellStyle name="40% - Accent3 43 2" xfId="3381" xr:uid="{00000000-0005-0000-0000-00006B050000}"/>
    <cellStyle name="40% - Accent3 44" xfId="1074" xr:uid="{00000000-0005-0000-0000-00006C050000}"/>
    <cellStyle name="40% - Accent3 44 2" xfId="3382" xr:uid="{00000000-0005-0000-0000-00006D050000}"/>
    <cellStyle name="40% - Accent3 45" xfId="1075" xr:uid="{00000000-0005-0000-0000-00006E050000}"/>
    <cellStyle name="40% - Accent3 45 2" xfId="3383" xr:uid="{00000000-0005-0000-0000-00006F050000}"/>
    <cellStyle name="40% - Accent3 46" xfId="1076" xr:uid="{00000000-0005-0000-0000-000070050000}"/>
    <cellStyle name="40% - Accent3 46 2" xfId="3384" xr:uid="{00000000-0005-0000-0000-000071050000}"/>
    <cellStyle name="40% - Accent3 47" xfId="1077" xr:uid="{00000000-0005-0000-0000-000072050000}"/>
    <cellStyle name="40% - Accent3 47 2" xfId="3385" xr:uid="{00000000-0005-0000-0000-000073050000}"/>
    <cellStyle name="40% - Accent3 48" xfId="1078" xr:uid="{00000000-0005-0000-0000-000074050000}"/>
    <cellStyle name="40% - Accent3 48 2" xfId="3386" xr:uid="{00000000-0005-0000-0000-000075050000}"/>
    <cellStyle name="40% - Accent3 49" xfId="1079" xr:uid="{00000000-0005-0000-0000-000076050000}"/>
    <cellStyle name="40% - Accent3 49 2" xfId="3387" xr:uid="{00000000-0005-0000-0000-000077050000}"/>
    <cellStyle name="40% - Accent3 5" xfId="1080" xr:uid="{00000000-0005-0000-0000-000078050000}"/>
    <cellStyle name="40% - Accent3 5 2" xfId="1081" xr:uid="{00000000-0005-0000-0000-000079050000}"/>
    <cellStyle name="40% - Accent3 5 2 2" xfId="3389" xr:uid="{00000000-0005-0000-0000-00007A050000}"/>
    <cellStyle name="40% - Accent3 5 3" xfId="3388" xr:uid="{00000000-0005-0000-0000-00007B050000}"/>
    <cellStyle name="40% - Accent3 50" xfId="1082" xr:uid="{00000000-0005-0000-0000-00007C050000}"/>
    <cellStyle name="40% - Accent3 50 2" xfId="3390" xr:uid="{00000000-0005-0000-0000-00007D050000}"/>
    <cellStyle name="40% - Accent3 51" xfId="1083" xr:uid="{00000000-0005-0000-0000-00007E050000}"/>
    <cellStyle name="40% - Accent3 51 2" xfId="3391" xr:uid="{00000000-0005-0000-0000-00007F050000}"/>
    <cellStyle name="40% - Accent3 52" xfId="1084" xr:uid="{00000000-0005-0000-0000-000080050000}"/>
    <cellStyle name="40% - Accent3 52 2" xfId="3392" xr:uid="{00000000-0005-0000-0000-000081050000}"/>
    <cellStyle name="40% - Accent3 53" xfId="1085" xr:uid="{00000000-0005-0000-0000-000082050000}"/>
    <cellStyle name="40% - Accent3 53 2" xfId="3393" xr:uid="{00000000-0005-0000-0000-000083050000}"/>
    <cellStyle name="40% - Accent3 54" xfId="1086" xr:uid="{00000000-0005-0000-0000-000084050000}"/>
    <cellStyle name="40% - Accent3 54 2" xfId="3394" xr:uid="{00000000-0005-0000-0000-000085050000}"/>
    <cellStyle name="40% - Accent3 55" xfId="1087" xr:uid="{00000000-0005-0000-0000-000086050000}"/>
    <cellStyle name="40% - Accent3 55 2" xfId="3395" xr:uid="{00000000-0005-0000-0000-000087050000}"/>
    <cellStyle name="40% - Accent3 56" xfId="1088" xr:uid="{00000000-0005-0000-0000-000088050000}"/>
    <cellStyle name="40% - Accent3 56 2" xfId="3396" xr:uid="{00000000-0005-0000-0000-000089050000}"/>
    <cellStyle name="40% - Accent3 6" xfId="1089" xr:uid="{00000000-0005-0000-0000-00008A050000}"/>
    <cellStyle name="40% - Accent3 6 2" xfId="1090" xr:uid="{00000000-0005-0000-0000-00008B050000}"/>
    <cellStyle name="40% - Accent3 6 2 2" xfId="3398" xr:uid="{00000000-0005-0000-0000-00008C050000}"/>
    <cellStyle name="40% - Accent3 6 3" xfId="3397" xr:uid="{00000000-0005-0000-0000-00008D050000}"/>
    <cellStyle name="40% - Accent3 7" xfId="1091" xr:uid="{00000000-0005-0000-0000-00008E050000}"/>
    <cellStyle name="40% - Accent3 7 2" xfId="1092" xr:uid="{00000000-0005-0000-0000-00008F050000}"/>
    <cellStyle name="40% - Accent3 7 2 2" xfId="3400" xr:uid="{00000000-0005-0000-0000-000090050000}"/>
    <cellStyle name="40% - Accent3 7 3" xfId="3399" xr:uid="{00000000-0005-0000-0000-000091050000}"/>
    <cellStyle name="40% - Accent3 8" xfId="1093" xr:uid="{00000000-0005-0000-0000-000092050000}"/>
    <cellStyle name="40% - Accent3 8 2" xfId="1094" xr:uid="{00000000-0005-0000-0000-000093050000}"/>
    <cellStyle name="40% - Accent3 8 2 2" xfId="3402" xr:uid="{00000000-0005-0000-0000-000094050000}"/>
    <cellStyle name="40% - Accent3 8 3" xfId="3401" xr:uid="{00000000-0005-0000-0000-000095050000}"/>
    <cellStyle name="40% - Accent3 9" xfId="1095" xr:uid="{00000000-0005-0000-0000-000096050000}"/>
    <cellStyle name="40% - Accent3 9 2" xfId="1096" xr:uid="{00000000-0005-0000-0000-000097050000}"/>
    <cellStyle name="40% - Accent3 9 2 2" xfId="3404" xr:uid="{00000000-0005-0000-0000-000098050000}"/>
    <cellStyle name="40% - Accent3 9 3" xfId="3403" xr:uid="{00000000-0005-0000-0000-000099050000}"/>
    <cellStyle name="40% - Accent4 10" xfId="1097" xr:uid="{00000000-0005-0000-0000-00009A050000}"/>
    <cellStyle name="40% - Accent4 10 2" xfId="1098" xr:uid="{00000000-0005-0000-0000-00009B050000}"/>
    <cellStyle name="40% - Accent4 10 2 2" xfId="3406" xr:uid="{00000000-0005-0000-0000-00009C050000}"/>
    <cellStyle name="40% - Accent4 10 3" xfId="3405" xr:uid="{00000000-0005-0000-0000-00009D050000}"/>
    <cellStyle name="40% - Accent4 11" xfId="1099" xr:uid="{00000000-0005-0000-0000-00009E050000}"/>
    <cellStyle name="40% - Accent4 11 2" xfId="1100" xr:uid="{00000000-0005-0000-0000-00009F050000}"/>
    <cellStyle name="40% - Accent4 11 2 2" xfId="3408" xr:uid="{00000000-0005-0000-0000-0000A0050000}"/>
    <cellStyle name="40% - Accent4 11 3" xfId="3407" xr:uid="{00000000-0005-0000-0000-0000A1050000}"/>
    <cellStyle name="40% - Accent4 12" xfId="1101" xr:uid="{00000000-0005-0000-0000-0000A2050000}"/>
    <cellStyle name="40% - Accent4 12 2" xfId="3409" xr:uid="{00000000-0005-0000-0000-0000A3050000}"/>
    <cellStyle name="40% - Accent4 13" xfId="1102" xr:uid="{00000000-0005-0000-0000-0000A4050000}"/>
    <cellStyle name="40% - Accent4 13 2" xfId="3410" xr:uid="{00000000-0005-0000-0000-0000A5050000}"/>
    <cellStyle name="40% - Accent4 14" xfId="1103" xr:uid="{00000000-0005-0000-0000-0000A6050000}"/>
    <cellStyle name="40% - Accent4 14 2" xfId="3411" xr:uid="{00000000-0005-0000-0000-0000A7050000}"/>
    <cellStyle name="40% - Accent4 15" xfId="1104" xr:uid="{00000000-0005-0000-0000-0000A8050000}"/>
    <cellStyle name="40% - Accent4 15 2" xfId="3412" xr:uid="{00000000-0005-0000-0000-0000A9050000}"/>
    <cellStyle name="40% - Accent4 16" xfId="1105" xr:uid="{00000000-0005-0000-0000-0000AA050000}"/>
    <cellStyle name="40% - Accent4 16 2" xfId="3413" xr:uid="{00000000-0005-0000-0000-0000AB050000}"/>
    <cellStyle name="40% - Accent4 17" xfId="1106" xr:uid="{00000000-0005-0000-0000-0000AC050000}"/>
    <cellStyle name="40% - Accent4 17 2" xfId="3414" xr:uid="{00000000-0005-0000-0000-0000AD050000}"/>
    <cellStyle name="40% - Accent4 18" xfId="1107" xr:uid="{00000000-0005-0000-0000-0000AE050000}"/>
    <cellStyle name="40% - Accent4 18 2" xfId="1108" xr:uid="{00000000-0005-0000-0000-0000AF050000}"/>
    <cellStyle name="40% - Accent4 19" xfId="1109" xr:uid="{00000000-0005-0000-0000-0000B0050000}"/>
    <cellStyle name="40% - Accent4 19 2" xfId="1110" xr:uid="{00000000-0005-0000-0000-0000B1050000}"/>
    <cellStyle name="40% - Accent4 2" xfId="1111" xr:uid="{00000000-0005-0000-0000-0000B2050000}"/>
    <cellStyle name="40% - Accent4 2 2" xfId="1112" xr:uid="{00000000-0005-0000-0000-0000B3050000}"/>
    <cellStyle name="40% - Accent4 2 3" xfId="1113" xr:uid="{00000000-0005-0000-0000-0000B4050000}"/>
    <cellStyle name="40% - Accent4 2 4" xfId="1114" xr:uid="{00000000-0005-0000-0000-0000B5050000}"/>
    <cellStyle name="40% - Accent4 2 5" xfId="1115" xr:uid="{00000000-0005-0000-0000-0000B6050000}"/>
    <cellStyle name="40% - Accent4 2 6" xfId="1116" xr:uid="{00000000-0005-0000-0000-0000B7050000}"/>
    <cellStyle name="40% - Accent4 2 7" xfId="3415" xr:uid="{00000000-0005-0000-0000-0000B8050000}"/>
    <cellStyle name="40% - Accent4 20" xfId="1117" xr:uid="{00000000-0005-0000-0000-0000B9050000}"/>
    <cellStyle name="40% - Accent4 20 2" xfId="1118" xr:uid="{00000000-0005-0000-0000-0000BA050000}"/>
    <cellStyle name="40% - Accent4 21" xfId="1119" xr:uid="{00000000-0005-0000-0000-0000BB050000}"/>
    <cellStyle name="40% - Accent4 21 2" xfId="1120" xr:uid="{00000000-0005-0000-0000-0000BC050000}"/>
    <cellStyle name="40% - Accent4 22" xfId="1121" xr:uid="{00000000-0005-0000-0000-0000BD050000}"/>
    <cellStyle name="40% - Accent4 22 2" xfId="1122" xr:uid="{00000000-0005-0000-0000-0000BE050000}"/>
    <cellStyle name="40% - Accent4 23" xfId="1123" xr:uid="{00000000-0005-0000-0000-0000BF050000}"/>
    <cellStyle name="40% - Accent4 23 2" xfId="1124" xr:uid="{00000000-0005-0000-0000-0000C0050000}"/>
    <cellStyle name="40% - Accent4 24" xfId="1125" xr:uid="{00000000-0005-0000-0000-0000C1050000}"/>
    <cellStyle name="40% - Accent4 24 2" xfId="1126" xr:uid="{00000000-0005-0000-0000-0000C2050000}"/>
    <cellStyle name="40% - Accent4 25" xfId="1127" xr:uid="{00000000-0005-0000-0000-0000C3050000}"/>
    <cellStyle name="40% - Accent4 25 2" xfId="1128" xr:uid="{00000000-0005-0000-0000-0000C4050000}"/>
    <cellStyle name="40% - Accent4 26" xfId="1129" xr:uid="{00000000-0005-0000-0000-0000C5050000}"/>
    <cellStyle name="40% - Accent4 26 2" xfId="1130" xr:uid="{00000000-0005-0000-0000-0000C6050000}"/>
    <cellStyle name="40% - Accent4 27" xfId="1131" xr:uid="{00000000-0005-0000-0000-0000C7050000}"/>
    <cellStyle name="40% - Accent4 27 2" xfId="1132" xr:uid="{00000000-0005-0000-0000-0000C8050000}"/>
    <cellStyle name="40% - Accent4 28" xfId="1133" xr:uid="{00000000-0005-0000-0000-0000C9050000}"/>
    <cellStyle name="40% - Accent4 28 2" xfId="1134" xr:uid="{00000000-0005-0000-0000-0000CA050000}"/>
    <cellStyle name="40% - Accent4 29" xfId="1135" xr:uid="{00000000-0005-0000-0000-0000CB050000}"/>
    <cellStyle name="40% - Accent4 29 2" xfId="1136" xr:uid="{00000000-0005-0000-0000-0000CC050000}"/>
    <cellStyle name="40% - Accent4 3" xfId="1137" xr:uid="{00000000-0005-0000-0000-0000CD050000}"/>
    <cellStyle name="40% - Accent4 3 2" xfId="3416" xr:uid="{00000000-0005-0000-0000-0000CE050000}"/>
    <cellStyle name="40% - Accent4 30" xfId="1138" xr:uid="{00000000-0005-0000-0000-0000CF050000}"/>
    <cellStyle name="40% - Accent4 30 2" xfId="1139" xr:uid="{00000000-0005-0000-0000-0000D0050000}"/>
    <cellStyle name="40% - Accent4 31" xfId="1140" xr:uid="{00000000-0005-0000-0000-0000D1050000}"/>
    <cellStyle name="40% - Accent4 31 2" xfId="1141" xr:uid="{00000000-0005-0000-0000-0000D2050000}"/>
    <cellStyle name="40% - Accent4 32" xfId="1142" xr:uid="{00000000-0005-0000-0000-0000D3050000}"/>
    <cellStyle name="40% - Accent4 32 2" xfId="1143" xr:uid="{00000000-0005-0000-0000-0000D4050000}"/>
    <cellStyle name="40% - Accent4 33" xfId="1144" xr:uid="{00000000-0005-0000-0000-0000D5050000}"/>
    <cellStyle name="40% - Accent4 33 2" xfId="1145" xr:uid="{00000000-0005-0000-0000-0000D6050000}"/>
    <cellStyle name="40% - Accent4 34" xfId="1146" xr:uid="{00000000-0005-0000-0000-0000D7050000}"/>
    <cellStyle name="40% - Accent4 34 2" xfId="1147" xr:uid="{00000000-0005-0000-0000-0000D8050000}"/>
    <cellStyle name="40% - Accent4 35" xfId="1148" xr:uid="{00000000-0005-0000-0000-0000D9050000}"/>
    <cellStyle name="40% - Accent4 36" xfId="1149" xr:uid="{00000000-0005-0000-0000-0000DA050000}"/>
    <cellStyle name="40% - Accent4 36 2" xfId="3417" xr:uid="{00000000-0005-0000-0000-0000DB050000}"/>
    <cellStyle name="40% - Accent4 37" xfId="1150" xr:uid="{00000000-0005-0000-0000-0000DC050000}"/>
    <cellStyle name="40% - Accent4 37 2" xfId="3418" xr:uid="{00000000-0005-0000-0000-0000DD050000}"/>
    <cellStyle name="40% - Accent4 38" xfId="1151" xr:uid="{00000000-0005-0000-0000-0000DE050000}"/>
    <cellStyle name="40% - Accent4 38 2" xfId="3419" xr:uid="{00000000-0005-0000-0000-0000DF050000}"/>
    <cellStyle name="40% - Accent4 39" xfId="1152" xr:uid="{00000000-0005-0000-0000-0000E0050000}"/>
    <cellStyle name="40% - Accent4 39 2" xfId="3420" xr:uid="{00000000-0005-0000-0000-0000E1050000}"/>
    <cellStyle name="40% - Accent4 4" xfId="1153" xr:uid="{00000000-0005-0000-0000-0000E2050000}"/>
    <cellStyle name="40% - Accent4 4 2" xfId="1154" xr:uid="{00000000-0005-0000-0000-0000E3050000}"/>
    <cellStyle name="40% - Accent4 4 2 2" xfId="3422" xr:uid="{00000000-0005-0000-0000-0000E4050000}"/>
    <cellStyle name="40% - Accent4 4 3" xfId="3421" xr:uid="{00000000-0005-0000-0000-0000E5050000}"/>
    <cellStyle name="40% - Accent4 40" xfId="1155" xr:uid="{00000000-0005-0000-0000-0000E6050000}"/>
    <cellStyle name="40% - Accent4 40 2" xfId="3423" xr:uid="{00000000-0005-0000-0000-0000E7050000}"/>
    <cellStyle name="40% - Accent4 41" xfId="1156" xr:uid="{00000000-0005-0000-0000-0000E8050000}"/>
    <cellStyle name="40% - Accent4 41 2" xfId="3424" xr:uid="{00000000-0005-0000-0000-0000E9050000}"/>
    <cellStyle name="40% - Accent4 42" xfId="1157" xr:uid="{00000000-0005-0000-0000-0000EA050000}"/>
    <cellStyle name="40% - Accent4 42 2" xfId="3425" xr:uid="{00000000-0005-0000-0000-0000EB050000}"/>
    <cellStyle name="40% - Accent4 43" xfId="1158" xr:uid="{00000000-0005-0000-0000-0000EC050000}"/>
    <cellStyle name="40% - Accent4 43 2" xfId="3426" xr:uid="{00000000-0005-0000-0000-0000ED050000}"/>
    <cellStyle name="40% - Accent4 44" xfId="1159" xr:uid="{00000000-0005-0000-0000-0000EE050000}"/>
    <cellStyle name="40% - Accent4 44 2" xfId="3427" xr:uid="{00000000-0005-0000-0000-0000EF050000}"/>
    <cellStyle name="40% - Accent4 45" xfId="1160" xr:uid="{00000000-0005-0000-0000-0000F0050000}"/>
    <cellStyle name="40% - Accent4 45 2" xfId="3428" xr:uid="{00000000-0005-0000-0000-0000F1050000}"/>
    <cellStyle name="40% - Accent4 46" xfId="1161" xr:uid="{00000000-0005-0000-0000-0000F2050000}"/>
    <cellStyle name="40% - Accent4 46 2" xfId="3429" xr:uid="{00000000-0005-0000-0000-0000F3050000}"/>
    <cellStyle name="40% - Accent4 47" xfId="1162" xr:uid="{00000000-0005-0000-0000-0000F4050000}"/>
    <cellStyle name="40% - Accent4 47 2" xfId="3430" xr:uid="{00000000-0005-0000-0000-0000F5050000}"/>
    <cellStyle name="40% - Accent4 48" xfId="1163" xr:uid="{00000000-0005-0000-0000-0000F6050000}"/>
    <cellStyle name="40% - Accent4 48 2" xfId="3431" xr:uid="{00000000-0005-0000-0000-0000F7050000}"/>
    <cellStyle name="40% - Accent4 49" xfId="1164" xr:uid="{00000000-0005-0000-0000-0000F8050000}"/>
    <cellStyle name="40% - Accent4 49 2" xfId="3432" xr:uid="{00000000-0005-0000-0000-0000F9050000}"/>
    <cellStyle name="40% - Accent4 5" xfId="1165" xr:uid="{00000000-0005-0000-0000-0000FA050000}"/>
    <cellStyle name="40% - Accent4 5 2" xfId="1166" xr:uid="{00000000-0005-0000-0000-0000FB050000}"/>
    <cellStyle name="40% - Accent4 5 2 2" xfId="3434" xr:uid="{00000000-0005-0000-0000-0000FC050000}"/>
    <cellStyle name="40% - Accent4 5 3" xfId="3433" xr:uid="{00000000-0005-0000-0000-0000FD050000}"/>
    <cellStyle name="40% - Accent4 50" xfId="1167" xr:uid="{00000000-0005-0000-0000-0000FE050000}"/>
    <cellStyle name="40% - Accent4 50 2" xfId="3435" xr:uid="{00000000-0005-0000-0000-0000FF050000}"/>
    <cellStyle name="40% - Accent4 51" xfId="1168" xr:uid="{00000000-0005-0000-0000-000000060000}"/>
    <cellStyle name="40% - Accent4 51 2" xfId="3436" xr:uid="{00000000-0005-0000-0000-000001060000}"/>
    <cellStyle name="40% - Accent4 52" xfId="1169" xr:uid="{00000000-0005-0000-0000-000002060000}"/>
    <cellStyle name="40% - Accent4 52 2" xfId="3437" xr:uid="{00000000-0005-0000-0000-000003060000}"/>
    <cellStyle name="40% - Accent4 53" xfId="1170" xr:uid="{00000000-0005-0000-0000-000004060000}"/>
    <cellStyle name="40% - Accent4 53 2" xfId="3438" xr:uid="{00000000-0005-0000-0000-000005060000}"/>
    <cellStyle name="40% - Accent4 54" xfId="1171" xr:uid="{00000000-0005-0000-0000-000006060000}"/>
    <cellStyle name="40% - Accent4 54 2" xfId="3439" xr:uid="{00000000-0005-0000-0000-000007060000}"/>
    <cellStyle name="40% - Accent4 55" xfId="1172" xr:uid="{00000000-0005-0000-0000-000008060000}"/>
    <cellStyle name="40% - Accent4 55 2" xfId="3440" xr:uid="{00000000-0005-0000-0000-000009060000}"/>
    <cellStyle name="40% - Accent4 56" xfId="1173" xr:uid="{00000000-0005-0000-0000-00000A060000}"/>
    <cellStyle name="40% - Accent4 56 2" xfId="3441" xr:uid="{00000000-0005-0000-0000-00000B060000}"/>
    <cellStyle name="40% - Accent4 6" xfId="1174" xr:uid="{00000000-0005-0000-0000-00000C060000}"/>
    <cellStyle name="40% - Accent4 6 2" xfId="1175" xr:uid="{00000000-0005-0000-0000-00000D060000}"/>
    <cellStyle name="40% - Accent4 6 2 2" xfId="3443" xr:uid="{00000000-0005-0000-0000-00000E060000}"/>
    <cellStyle name="40% - Accent4 6 3" xfId="3442" xr:uid="{00000000-0005-0000-0000-00000F060000}"/>
    <cellStyle name="40% - Accent4 7" xfId="1176" xr:uid="{00000000-0005-0000-0000-000010060000}"/>
    <cellStyle name="40% - Accent4 7 2" xfId="1177" xr:uid="{00000000-0005-0000-0000-000011060000}"/>
    <cellStyle name="40% - Accent4 7 2 2" xfId="3445" xr:uid="{00000000-0005-0000-0000-000012060000}"/>
    <cellStyle name="40% - Accent4 7 3" xfId="3444" xr:uid="{00000000-0005-0000-0000-000013060000}"/>
    <cellStyle name="40% - Accent4 8" xfId="1178" xr:uid="{00000000-0005-0000-0000-000014060000}"/>
    <cellStyle name="40% - Accent4 8 2" xfId="1179" xr:uid="{00000000-0005-0000-0000-000015060000}"/>
    <cellStyle name="40% - Accent4 8 2 2" xfId="3447" xr:uid="{00000000-0005-0000-0000-000016060000}"/>
    <cellStyle name="40% - Accent4 8 3" xfId="3446" xr:uid="{00000000-0005-0000-0000-000017060000}"/>
    <cellStyle name="40% - Accent4 9" xfId="1180" xr:uid="{00000000-0005-0000-0000-000018060000}"/>
    <cellStyle name="40% - Accent4 9 2" xfId="1181" xr:uid="{00000000-0005-0000-0000-000019060000}"/>
    <cellStyle name="40% - Accent4 9 2 2" xfId="3449" xr:uid="{00000000-0005-0000-0000-00001A060000}"/>
    <cellStyle name="40% - Accent4 9 3" xfId="3448" xr:uid="{00000000-0005-0000-0000-00001B060000}"/>
    <cellStyle name="40% - Accent5 10" xfId="1182" xr:uid="{00000000-0005-0000-0000-00001C060000}"/>
    <cellStyle name="40% - Accent5 10 2" xfId="1183" xr:uid="{00000000-0005-0000-0000-00001D060000}"/>
    <cellStyle name="40% - Accent5 10 2 2" xfId="3451" xr:uid="{00000000-0005-0000-0000-00001E060000}"/>
    <cellStyle name="40% - Accent5 10 3" xfId="3450" xr:uid="{00000000-0005-0000-0000-00001F060000}"/>
    <cellStyle name="40% - Accent5 11" xfId="1184" xr:uid="{00000000-0005-0000-0000-000020060000}"/>
    <cellStyle name="40% - Accent5 11 2" xfId="1185" xr:uid="{00000000-0005-0000-0000-000021060000}"/>
    <cellStyle name="40% - Accent5 11 2 2" xfId="3453" xr:uid="{00000000-0005-0000-0000-000022060000}"/>
    <cellStyle name="40% - Accent5 11 3" xfId="3452" xr:uid="{00000000-0005-0000-0000-000023060000}"/>
    <cellStyle name="40% - Accent5 12" xfId="1186" xr:uid="{00000000-0005-0000-0000-000024060000}"/>
    <cellStyle name="40% - Accent5 12 2" xfId="3454" xr:uid="{00000000-0005-0000-0000-000025060000}"/>
    <cellStyle name="40% - Accent5 13" xfId="1187" xr:uid="{00000000-0005-0000-0000-000026060000}"/>
    <cellStyle name="40% - Accent5 13 2" xfId="3455" xr:uid="{00000000-0005-0000-0000-000027060000}"/>
    <cellStyle name="40% - Accent5 14" xfId="1188" xr:uid="{00000000-0005-0000-0000-000028060000}"/>
    <cellStyle name="40% - Accent5 14 2" xfId="3456" xr:uid="{00000000-0005-0000-0000-000029060000}"/>
    <cellStyle name="40% - Accent5 15" xfId="1189" xr:uid="{00000000-0005-0000-0000-00002A060000}"/>
    <cellStyle name="40% - Accent5 15 2" xfId="3457" xr:uid="{00000000-0005-0000-0000-00002B060000}"/>
    <cellStyle name="40% - Accent5 16" xfId="1190" xr:uid="{00000000-0005-0000-0000-00002C060000}"/>
    <cellStyle name="40% - Accent5 16 2" xfId="3458" xr:uid="{00000000-0005-0000-0000-00002D060000}"/>
    <cellStyle name="40% - Accent5 17" xfId="1191" xr:uid="{00000000-0005-0000-0000-00002E060000}"/>
    <cellStyle name="40% - Accent5 17 2" xfId="3459" xr:uid="{00000000-0005-0000-0000-00002F060000}"/>
    <cellStyle name="40% - Accent5 18" xfId="1192" xr:uid="{00000000-0005-0000-0000-000030060000}"/>
    <cellStyle name="40% - Accent5 18 2" xfId="1193" xr:uid="{00000000-0005-0000-0000-000031060000}"/>
    <cellStyle name="40% - Accent5 19" xfId="1194" xr:uid="{00000000-0005-0000-0000-000032060000}"/>
    <cellStyle name="40% - Accent5 19 2" xfId="1195" xr:uid="{00000000-0005-0000-0000-000033060000}"/>
    <cellStyle name="40% - Accent5 2" xfId="1196" xr:uid="{00000000-0005-0000-0000-000034060000}"/>
    <cellStyle name="40% - Accent5 2 2" xfId="1197" xr:uid="{00000000-0005-0000-0000-000035060000}"/>
    <cellStyle name="40% - Accent5 2 3" xfId="1198" xr:uid="{00000000-0005-0000-0000-000036060000}"/>
    <cellStyle name="40% - Accent5 2 4" xfId="1199" xr:uid="{00000000-0005-0000-0000-000037060000}"/>
    <cellStyle name="40% - Accent5 2 5" xfId="1200" xr:uid="{00000000-0005-0000-0000-000038060000}"/>
    <cellStyle name="40% - Accent5 2 6" xfId="1201" xr:uid="{00000000-0005-0000-0000-000039060000}"/>
    <cellStyle name="40% - Accent5 2 7" xfId="3460" xr:uid="{00000000-0005-0000-0000-00003A060000}"/>
    <cellStyle name="40% - Accent5 20" xfId="1202" xr:uid="{00000000-0005-0000-0000-00003B060000}"/>
    <cellStyle name="40% - Accent5 20 2" xfId="1203" xr:uid="{00000000-0005-0000-0000-00003C060000}"/>
    <cellStyle name="40% - Accent5 21" xfId="1204" xr:uid="{00000000-0005-0000-0000-00003D060000}"/>
    <cellStyle name="40% - Accent5 21 2" xfId="1205" xr:uid="{00000000-0005-0000-0000-00003E060000}"/>
    <cellStyle name="40% - Accent5 22" xfId="1206" xr:uid="{00000000-0005-0000-0000-00003F060000}"/>
    <cellStyle name="40% - Accent5 22 2" xfId="1207" xr:uid="{00000000-0005-0000-0000-000040060000}"/>
    <cellStyle name="40% - Accent5 23" xfId="1208" xr:uid="{00000000-0005-0000-0000-000041060000}"/>
    <cellStyle name="40% - Accent5 23 2" xfId="1209" xr:uid="{00000000-0005-0000-0000-000042060000}"/>
    <cellStyle name="40% - Accent5 24" xfId="1210" xr:uid="{00000000-0005-0000-0000-000043060000}"/>
    <cellStyle name="40% - Accent5 24 2" xfId="1211" xr:uid="{00000000-0005-0000-0000-000044060000}"/>
    <cellStyle name="40% - Accent5 25" xfId="1212" xr:uid="{00000000-0005-0000-0000-000045060000}"/>
    <cellStyle name="40% - Accent5 25 2" xfId="1213" xr:uid="{00000000-0005-0000-0000-000046060000}"/>
    <cellStyle name="40% - Accent5 26" xfId="1214" xr:uid="{00000000-0005-0000-0000-000047060000}"/>
    <cellStyle name="40% - Accent5 26 2" xfId="1215" xr:uid="{00000000-0005-0000-0000-000048060000}"/>
    <cellStyle name="40% - Accent5 27" xfId="1216" xr:uid="{00000000-0005-0000-0000-000049060000}"/>
    <cellStyle name="40% - Accent5 27 2" xfId="1217" xr:uid="{00000000-0005-0000-0000-00004A060000}"/>
    <cellStyle name="40% - Accent5 28" xfId="1218" xr:uid="{00000000-0005-0000-0000-00004B060000}"/>
    <cellStyle name="40% - Accent5 28 2" xfId="1219" xr:uid="{00000000-0005-0000-0000-00004C060000}"/>
    <cellStyle name="40% - Accent5 29" xfId="1220" xr:uid="{00000000-0005-0000-0000-00004D060000}"/>
    <cellStyle name="40% - Accent5 29 2" xfId="1221" xr:uid="{00000000-0005-0000-0000-00004E060000}"/>
    <cellStyle name="40% - Accent5 3" xfId="1222" xr:uid="{00000000-0005-0000-0000-00004F060000}"/>
    <cellStyle name="40% - Accent5 3 2" xfId="3461" xr:uid="{00000000-0005-0000-0000-000050060000}"/>
    <cellStyle name="40% - Accent5 30" xfId="1223" xr:uid="{00000000-0005-0000-0000-000051060000}"/>
    <cellStyle name="40% - Accent5 30 2" xfId="1224" xr:uid="{00000000-0005-0000-0000-000052060000}"/>
    <cellStyle name="40% - Accent5 31" xfId="1225" xr:uid="{00000000-0005-0000-0000-000053060000}"/>
    <cellStyle name="40% - Accent5 31 2" xfId="1226" xr:uid="{00000000-0005-0000-0000-000054060000}"/>
    <cellStyle name="40% - Accent5 32" xfId="1227" xr:uid="{00000000-0005-0000-0000-000055060000}"/>
    <cellStyle name="40% - Accent5 32 2" xfId="1228" xr:uid="{00000000-0005-0000-0000-000056060000}"/>
    <cellStyle name="40% - Accent5 33" xfId="1229" xr:uid="{00000000-0005-0000-0000-000057060000}"/>
    <cellStyle name="40% - Accent5 33 2" xfId="1230" xr:uid="{00000000-0005-0000-0000-000058060000}"/>
    <cellStyle name="40% - Accent5 34" xfId="1231" xr:uid="{00000000-0005-0000-0000-000059060000}"/>
    <cellStyle name="40% - Accent5 34 2" xfId="1232" xr:uid="{00000000-0005-0000-0000-00005A060000}"/>
    <cellStyle name="40% - Accent5 35" xfId="1233" xr:uid="{00000000-0005-0000-0000-00005B060000}"/>
    <cellStyle name="40% - Accent5 36" xfId="1234" xr:uid="{00000000-0005-0000-0000-00005C060000}"/>
    <cellStyle name="40% - Accent5 36 2" xfId="3462" xr:uid="{00000000-0005-0000-0000-00005D060000}"/>
    <cellStyle name="40% - Accent5 37" xfId="1235" xr:uid="{00000000-0005-0000-0000-00005E060000}"/>
    <cellStyle name="40% - Accent5 37 2" xfId="3463" xr:uid="{00000000-0005-0000-0000-00005F060000}"/>
    <cellStyle name="40% - Accent5 38" xfId="1236" xr:uid="{00000000-0005-0000-0000-000060060000}"/>
    <cellStyle name="40% - Accent5 38 2" xfId="3464" xr:uid="{00000000-0005-0000-0000-000061060000}"/>
    <cellStyle name="40% - Accent5 39" xfId="1237" xr:uid="{00000000-0005-0000-0000-000062060000}"/>
    <cellStyle name="40% - Accent5 39 2" xfId="3465" xr:uid="{00000000-0005-0000-0000-000063060000}"/>
    <cellStyle name="40% - Accent5 4" xfId="1238" xr:uid="{00000000-0005-0000-0000-000064060000}"/>
    <cellStyle name="40% - Accent5 4 2" xfId="1239" xr:uid="{00000000-0005-0000-0000-000065060000}"/>
    <cellStyle name="40% - Accent5 4 2 2" xfId="3467" xr:uid="{00000000-0005-0000-0000-000066060000}"/>
    <cellStyle name="40% - Accent5 4 3" xfId="3466" xr:uid="{00000000-0005-0000-0000-000067060000}"/>
    <cellStyle name="40% - Accent5 40" xfId="1240" xr:uid="{00000000-0005-0000-0000-000068060000}"/>
    <cellStyle name="40% - Accent5 40 2" xfId="3468" xr:uid="{00000000-0005-0000-0000-000069060000}"/>
    <cellStyle name="40% - Accent5 41" xfId="1241" xr:uid="{00000000-0005-0000-0000-00006A060000}"/>
    <cellStyle name="40% - Accent5 41 2" xfId="3469" xr:uid="{00000000-0005-0000-0000-00006B060000}"/>
    <cellStyle name="40% - Accent5 42" xfId="1242" xr:uid="{00000000-0005-0000-0000-00006C060000}"/>
    <cellStyle name="40% - Accent5 42 2" xfId="3470" xr:uid="{00000000-0005-0000-0000-00006D060000}"/>
    <cellStyle name="40% - Accent5 43" xfId="1243" xr:uid="{00000000-0005-0000-0000-00006E060000}"/>
    <cellStyle name="40% - Accent5 43 2" xfId="3471" xr:uid="{00000000-0005-0000-0000-00006F060000}"/>
    <cellStyle name="40% - Accent5 44" xfId="1244" xr:uid="{00000000-0005-0000-0000-000070060000}"/>
    <cellStyle name="40% - Accent5 44 2" xfId="3472" xr:uid="{00000000-0005-0000-0000-000071060000}"/>
    <cellStyle name="40% - Accent5 45" xfId="1245" xr:uid="{00000000-0005-0000-0000-000072060000}"/>
    <cellStyle name="40% - Accent5 45 2" xfId="3473" xr:uid="{00000000-0005-0000-0000-000073060000}"/>
    <cellStyle name="40% - Accent5 46" xfId="1246" xr:uid="{00000000-0005-0000-0000-000074060000}"/>
    <cellStyle name="40% - Accent5 46 2" xfId="3474" xr:uid="{00000000-0005-0000-0000-000075060000}"/>
    <cellStyle name="40% - Accent5 47" xfId="1247" xr:uid="{00000000-0005-0000-0000-000076060000}"/>
    <cellStyle name="40% - Accent5 47 2" xfId="3475" xr:uid="{00000000-0005-0000-0000-000077060000}"/>
    <cellStyle name="40% - Accent5 48" xfId="1248" xr:uid="{00000000-0005-0000-0000-000078060000}"/>
    <cellStyle name="40% - Accent5 48 2" xfId="3476" xr:uid="{00000000-0005-0000-0000-000079060000}"/>
    <cellStyle name="40% - Accent5 49" xfId="1249" xr:uid="{00000000-0005-0000-0000-00007A060000}"/>
    <cellStyle name="40% - Accent5 49 2" xfId="3477" xr:uid="{00000000-0005-0000-0000-00007B060000}"/>
    <cellStyle name="40% - Accent5 5" xfId="1250" xr:uid="{00000000-0005-0000-0000-00007C060000}"/>
    <cellStyle name="40% - Accent5 5 2" xfId="1251" xr:uid="{00000000-0005-0000-0000-00007D060000}"/>
    <cellStyle name="40% - Accent5 5 2 2" xfId="3479" xr:uid="{00000000-0005-0000-0000-00007E060000}"/>
    <cellStyle name="40% - Accent5 5 3" xfId="3478" xr:uid="{00000000-0005-0000-0000-00007F060000}"/>
    <cellStyle name="40% - Accent5 50" xfId="1252" xr:uid="{00000000-0005-0000-0000-000080060000}"/>
    <cellStyle name="40% - Accent5 50 2" xfId="3480" xr:uid="{00000000-0005-0000-0000-000081060000}"/>
    <cellStyle name="40% - Accent5 51" xfId="1253" xr:uid="{00000000-0005-0000-0000-000082060000}"/>
    <cellStyle name="40% - Accent5 51 2" xfId="3481" xr:uid="{00000000-0005-0000-0000-000083060000}"/>
    <cellStyle name="40% - Accent5 52" xfId="1254" xr:uid="{00000000-0005-0000-0000-000084060000}"/>
    <cellStyle name="40% - Accent5 52 2" xfId="3482" xr:uid="{00000000-0005-0000-0000-000085060000}"/>
    <cellStyle name="40% - Accent5 53" xfId="1255" xr:uid="{00000000-0005-0000-0000-000086060000}"/>
    <cellStyle name="40% - Accent5 53 2" xfId="3483" xr:uid="{00000000-0005-0000-0000-000087060000}"/>
    <cellStyle name="40% - Accent5 54" xfId="1256" xr:uid="{00000000-0005-0000-0000-000088060000}"/>
    <cellStyle name="40% - Accent5 54 2" xfId="3484" xr:uid="{00000000-0005-0000-0000-000089060000}"/>
    <cellStyle name="40% - Accent5 55" xfId="1257" xr:uid="{00000000-0005-0000-0000-00008A060000}"/>
    <cellStyle name="40% - Accent5 55 2" xfId="3485" xr:uid="{00000000-0005-0000-0000-00008B060000}"/>
    <cellStyle name="40% - Accent5 56" xfId="1258" xr:uid="{00000000-0005-0000-0000-00008C060000}"/>
    <cellStyle name="40% - Accent5 56 2" xfId="3486" xr:uid="{00000000-0005-0000-0000-00008D060000}"/>
    <cellStyle name="40% - Accent5 6" xfId="1259" xr:uid="{00000000-0005-0000-0000-00008E060000}"/>
    <cellStyle name="40% - Accent5 6 2" xfId="1260" xr:uid="{00000000-0005-0000-0000-00008F060000}"/>
    <cellStyle name="40% - Accent5 6 2 2" xfId="3488" xr:uid="{00000000-0005-0000-0000-000090060000}"/>
    <cellStyle name="40% - Accent5 6 3" xfId="3487" xr:uid="{00000000-0005-0000-0000-000091060000}"/>
    <cellStyle name="40% - Accent5 7" xfId="1261" xr:uid="{00000000-0005-0000-0000-000092060000}"/>
    <cellStyle name="40% - Accent5 7 2" xfId="1262" xr:uid="{00000000-0005-0000-0000-000093060000}"/>
    <cellStyle name="40% - Accent5 7 2 2" xfId="3490" xr:uid="{00000000-0005-0000-0000-000094060000}"/>
    <cellStyle name="40% - Accent5 7 3" xfId="3489" xr:uid="{00000000-0005-0000-0000-000095060000}"/>
    <cellStyle name="40% - Accent5 8" xfId="1263" xr:uid="{00000000-0005-0000-0000-000096060000}"/>
    <cellStyle name="40% - Accent5 8 2" xfId="1264" xr:uid="{00000000-0005-0000-0000-000097060000}"/>
    <cellStyle name="40% - Accent5 8 2 2" xfId="3492" xr:uid="{00000000-0005-0000-0000-000098060000}"/>
    <cellStyle name="40% - Accent5 8 3" xfId="3491" xr:uid="{00000000-0005-0000-0000-000099060000}"/>
    <cellStyle name="40% - Accent5 9" xfId="1265" xr:uid="{00000000-0005-0000-0000-00009A060000}"/>
    <cellStyle name="40% - Accent5 9 2" xfId="1266" xr:uid="{00000000-0005-0000-0000-00009B060000}"/>
    <cellStyle name="40% - Accent5 9 2 2" xfId="3494" xr:uid="{00000000-0005-0000-0000-00009C060000}"/>
    <cellStyle name="40% - Accent5 9 3" xfId="3493" xr:uid="{00000000-0005-0000-0000-00009D060000}"/>
    <cellStyle name="40% - Accent6 10" xfId="1267" xr:uid="{00000000-0005-0000-0000-00009E060000}"/>
    <cellStyle name="40% - Accent6 10 2" xfId="1268" xr:uid="{00000000-0005-0000-0000-00009F060000}"/>
    <cellStyle name="40% - Accent6 10 2 2" xfId="3496" xr:uid="{00000000-0005-0000-0000-0000A0060000}"/>
    <cellStyle name="40% - Accent6 10 3" xfId="3495" xr:uid="{00000000-0005-0000-0000-0000A1060000}"/>
    <cellStyle name="40% - Accent6 11" xfId="1269" xr:uid="{00000000-0005-0000-0000-0000A2060000}"/>
    <cellStyle name="40% - Accent6 11 2" xfId="1270" xr:uid="{00000000-0005-0000-0000-0000A3060000}"/>
    <cellStyle name="40% - Accent6 11 2 2" xfId="3498" xr:uid="{00000000-0005-0000-0000-0000A4060000}"/>
    <cellStyle name="40% - Accent6 11 3" xfId="3497" xr:uid="{00000000-0005-0000-0000-0000A5060000}"/>
    <cellStyle name="40% - Accent6 12" xfId="1271" xr:uid="{00000000-0005-0000-0000-0000A6060000}"/>
    <cellStyle name="40% - Accent6 12 2" xfId="3499" xr:uid="{00000000-0005-0000-0000-0000A7060000}"/>
    <cellStyle name="40% - Accent6 13" xfId="1272" xr:uid="{00000000-0005-0000-0000-0000A8060000}"/>
    <cellStyle name="40% - Accent6 13 2" xfId="3500" xr:uid="{00000000-0005-0000-0000-0000A9060000}"/>
    <cellStyle name="40% - Accent6 14" xfId="1273" xr:uid="{00000000-0005-0000-0000-0000AA060000}"/>
    <cellStyle name="40% - Accent6 14 2" xfId="3501" xr:uid="{00000000-0005-0000-0000-0000AB060000}"/>
    <cellStyle name="40% - Accent6 15" xfId="1274" xr:uid="{00000000-0005-0000-0000-0000AC060000}"/>
    <cellStyle name="40% - Accent6 15 2" xfId="3502" xr:uid="{00000000-0005-0000-0000-0000AD060000}"/>
    <cellStyle name="40% - Accent6 16" xfId="1275" xr:uid="{00000000-0005-0000-0000-0000AE060000}"/>
    <cellStyle name="40% - Accent6 16 2" xfId="3503" xr:uid="{00000000-0005-0000-0000-0000AF060000}"/>
    <cellStyle name="40% - Accent6 17" xfId="1276" xr:uid="{00000000-0005-0000-0000-0000B0060000}"/>
    <cellStyle name="40% - Accent6 17 2" xfId="3504" xr:uid="{00000000-0005-0000-0000-0000B1060000}"/>
    <cellStyle name="40% - Accent6 18" xfId="1277" xr:uid="{00000000-0005-0000-0000-0000B2060000}"/>
    <cellStyle name="40% - Accent6 18 2" xfId="1278" xr:uid="{00000000-0005-0000-0000-0000B3060000}"/>
    <cellStyle name="40% - Accent6 19" xfId="1279" xr:uid="{00000000-0005-0000-0000-0000B4060000}"/>
    <cellStyle name="40% - Accent6 19 2" xfId="1280" xr:uid="{00000000-0005-0000-0000-0000B5060000}"/>
    <cellStyle name="40% - Accent6 2" xfId="1281" xr:uid="{00000000-0005-0000-0000-0000B6060000}"/>
    <cellStyle name="40% - Accent6 2 2" xfId="1282" xr:uid="{00000000-0005-0000-0000-0000B7060000}"/>
    <cellStyle name="40% - Accent6 2 3" xfId="1283" xr:uid="{00000000-0005-0000-0000-0000B8060000}"/>
    <cellStyle name="40% - Accent6 2 4" xfId="1284" xr:uid="{00000000-0005-0000-0000-0000B9060000}"/>
    <cellStyle name="40% - Accent6 2 5" xfId="1285" xr:uid="{00000000-0005-0000-0000-0000BA060000}"/>
    <cellStyle name="40% - Accent6 2 6" xfId="1286" xr:uid="{00000000-0005-0000-0000-0000BB060000}"/>
    <cellStyle name="40% - Accent6 2 7" xfId="3505" xr:uid="{00000000-0005-0000-0000-0000BC060000}"/>
    <cellStyle name="40% - Accent6 20" xfId="1287" xr:uid="{00000000-0005-0000-0000-0000BD060000}"/>
    <cellStyle name="40% - Accent6 20 2" xfId="1288" xr:uid="{00000000-0005-0000-0000-0000BE060000}"/>
    <cellStyle name="40% - Accent6 21" xfId="1289" xr:uid="{00000000-0005-0000-0000-0000BF060000}"/>
    <cellStyle name="40% - Accent6 21 2" xfId="1290" xr:uid="{00000000-0005-0000-0000-0000C0060000}"/>
    <cellStyle name="40% - Accent6 22" xfId="1291" xr:uid="{00000000-0005-0000-0000-0000C1060000}"/>
    <cellStyle name="40% - Accent6 22 2" xfId="1292" xr:uid="{00000000-0005-0000-0000-0000C2060000}"/>
    <cellStyle name="40% - Accent6 23" xfId="1293" xr:uid="{00000000-0005-0000-0000-0000C3060000}"/>
    <cellStyle name="40% - Accent6 23 2" xfId="1294" xr:uid="{00000000-0005-0000-0000-0000C4060000}"/>
    <cellStyle name="40% - Accent6 24" xfId="1295" xr:uid="{00000000-0005-0000-0000-0000C5060000}"/>
    <cellStyle name="40% - Accent6 24 2" xfId="1296" xr:uid="{00000000-0005-0000-0000-0000C6060000}"/>
    <cellStyle name="40% - Accent6 25" xfId="1297" xr:uid="{00000000-0005-0000-0000-0000C7060000}"/>
    <cellStyle name="40% - Accent6 25 2" xfId="1298" xr:uid="{00000000-0005-0000-0000-0000C8060000}"/>
    <cellStyle name="40% - Accent6 26" xfId="1299" xr:uid="{00000000-0005-0000-0000-0000C9060000}"/>
    <cellStyle name="40% - Accent6 26 2" xfId="1300" xr:uid="{00000000-0005-0000-0000-0000CA060000}"/>
    <cellStyle name="40% - Accent6 27" xfId="1301" xr:uid="{00000000-0005-0000-0000-0000CB060000}"/>
    <cellStyle name="40% - Accent6 27 2" xfId="1302" xr:uid="{00000000-0005-0000-0000-0000CC060000}"/>
    <cellStyle name="40% - Accent6 28" xfId="1303" xr:uid="{00000000-0005-0000-0000-0000CD060000}"/>
    <cellStyle name="40% - Accent6 28 2" xfId="1304" xr:uid="{00000000-0005-0000-0000-0000CE060000}"/>
    <cellStyle name="40% - Accent6 29" xfId="1305" xr:uid="{00000000-0005-0000-0000-0000CF060000}"/>
    <cellStyle name="40% - Accent6 29 2" xfId="1306" xr:uid="{00000000-0005-0000-0000-0000D0060000}"/>
    <cellStyle name="40% - Accent6 3" xfId="1307" xr:uid="{00000000-0005-0000-0000-0000D1060000}"/>
    <cellStyle name="40% - Accent6 3 2" xfId="3506" xr:uid="{00000000-0005-0000-0000-0000D2060000}"/>
    <cellStyle name="40% - Accent6 30" xfId="1308" xr:uid="{00000000-0005-0000-0000-0000D3060000}"/>
    <cellStyle name="40% - Accent6 30 2" xfId="1309" xr:uid="{00000000-0005-0000-0000-0000D4060000}"/>
    <cellStyle name="40% - Accent6 31" xfId="1310" xr:uid="{00000000-0005-0000-0000-0000D5060000}"/>
    <cellStyle name="40% - Accent6 31 2" xfId="1311" xr:uid="{00000000-0005-0000-0000-0000D6060000}"/>
    <cellStyle name="40% - Accent6 32" xfId="1312" xr:uid="{00000000-0005-0000-0000-0000D7060000}"/>
    <cellStyle name="40% - Accent6 32 2" xfId="1313" xr:uid="{00000000-0005-0000-0000-0000D8060000}"/>
    <cellStyle name="40% - Accent6 33" xfId="1314" xr:uid="{00000000-0005-0000-0000-0000D9060000}"/>
    <cellStyle name="40% - Accent6 33 2" xfId="1315" xr:uid="{00000000-0005-0000-0000-0000DA060000}"/>
    <cellStyle name="40% - Accent6 34" xfId="1316" xr:uid="{00000000-0005-0000-0000-0000DB060000}"/>
    <cellStyle name="40% - Accent6 34 2" xfId="1317" xr:uid="{00000000-0005-0000-0000-0000DC060000}"/>
    <cellStyle name="40% - Accent6 35" xfId="1318" xr:uid="{00000000-0005-0000-0000-0000DD060000}"/>
    <cellStyle name="40% - Accent6 36" xfId="1319" xr:uid="{00000000-0005-0000-0000-0000DE060000}"/>
    <cellStyle name="40% - Accent6 36 2" xfId="3507" xr:uid="{00000000-0005-0000-0000-0000DF060000}"/>
    <cellStyle name="40% - Accent6 37" xfId="1320" xr:uid="{00000000-0005-0000-0000-0000E0060000}"/>
    <cellStyle name="40% - Accent6 37 2" xfId="3508" xr:uid="{00000000-0005-0000-0000-0000E1060000}"/>
    <cellStyle name="40% - Accent6 38" xfId="1321" xr:uid="{00000000-0005-0000-0000-0000E2060000}"/>
    <cellStyle name="40% - Accent6 38 2" xfId="3509" xr:uid="{00000000-0005-0000-0000-0000E3060000}"/>
    <cellStyle name="40% - Accent6 39" xfId="1322" xr:uid="{00000000-0005-0000-0000-0000E4060000}"/>
    <cellStyle name="40% - Accent6 39 2" xfId="3510" xr:uid="{00000000-0005-0000-0000-0000E5060000}"/>
    <cellStyle name="40% - Accent6 4" xfId="1323" xr:uid="{00000000-0005-0000-0000-0000E6060000}"/>
    <cellStyle name="40% - Accent6 4 2" xfId="1324" xr:uid="{00000000-0005-0000-0000-0000E7060000}"/>
    <cellStyle name="40% - Accent6 4 2 2" xfId="3512" xr:uid="{00000000-0005-0000-0000-0000E8060000}"/>
    <cellStyle name="40% - Accent6 4 3" xfId="3511" xr:uid="{00000000-0005-0000-0000-0000E9060000}"/>
    <cellStyle name="40% - Accent6 40" xfId="1325" xr:uid="{00000000-0005-0000-0000-0000EA060000}"/>
    <cellStyle name="40% - Accent6 40 2" xfId="3513" xr:uid="{00000000-0005-0000-0000-0000EB060000}"/>
    <cellStyle name="40% - Accent6 41" xfId="1326" xr:uid="{00000000-0005-0000-0000-0000EC060000}"/>
    <cellStyle name="40% - Accent6 41 2" xfId="3514" xr:uid="{00000000-0005-0000-0000-0000ED060000}"/>
    <cellStyle name="40% - Accent6 42" xfId="1327" xr:uid="{00000000-0005-0000-0000-0000EE060000}"/>
    <cellStyle name="40% - Accent6 42 2" xfId="3515" xr:uid="{00000000-0005-0000-0000-0000EF060000}"/>
    <cellStyle name="40% - Accent6 43" xfId="1328" xr:uid="{00000000-0005-0000-0000-0000F0060000}"/>
    <cellStyle name="40% - Accent6 43 2" xfId="3516" xr:uid="{00000000-0005-0000-0000-0000F1060000}"/>
    <cellStyle name="40% - Accent6 44" xfId="1329" xr:uid="{00000000-0005-0000-0000-0000F2060000}"/>
    <cellStyle name="40% - Accent6 44 2" xfId="3517" xr:uid="{00000000-0005-0000-0000-0000F3060000}"/>
    <cellStyle name="40% - Accent6 45" xfId="1330" xr:uid="{00000000-0005-0000-0000-0000F4060000}"/>
    <cellStyle name="40% - Accent6 45 2" xfId="3518" xr:uid="{00000000-0005-0000-0000-0000F5060000}"/>
    <cellStyle name="40% - Accent6 46" xfId="1331" xr:uid="{00000000-0005-0000-0000-0000F6060000}"/>
    <cellStyle name="40% - Accent6 46 2" xfId="3519" xr:uid="{00000000-0005-0000-0000-0000F7060000}"/>
    <cellStyle name="40% - Accent6 47" xfId="1332" xr:uid="{00000000-0005-0000-0000-0000F8060000}"/>
    <cellStyle name="40% - Accent6 47 2" xfId="3520" xr:uid="{00000000-0005-0000-0000-0000F9060000}"/>
    <cellStyle name="40% - Accent6 48" xfId="1333" xr:uid="{00000000-0005-0000-0000-0000FA060000}"/>
    <cellStyle name="40% - Accent6 48 2" xfId="3521" xr:uid="{00000000-0005-0000-0000-0000FB060000}"/>
    <cellStyle name="40% - Accent6 49" xfId="1334" xr:uid="{00000000-0005-0000-0000-0000FC060000}"/>
    <cellStyle name="40% - Accent6 49 2" xfId="3522" xr:uid="{00000000-0005-0000-0000-0000FD060000}"/>
    <cellStyle name="40% - Accent6 5" xfId="1335" xr:uid="{00000000-0005-0000-0000-0000FE060000}"/>
    <cellStyle name="40% - Accent6 5 2" xfId="1336" xr:uid="{00000000-0005-0000-0000-0000FF060000}"/>
    <cellStyle name="40% - Accent6 5 2 2" xfId="3524" xr:uid="{00000000-0005-0000-0000-000000070000}"/>
    <cellStyle name="40% - Accent6 5 3" xfId="3523" xr:uid="{00000000-0005-0000-0000-000001070000}"/>
    <cellStyle name="40% - Accent6 50" xfId="1337" xr:uid="{00000000-0005-0000-0000-000002070000}"/>
    <cellStyle name="40% - Accent6 50 2" xfId="3525" xr:uid="{00000000-0005-0000-0000-000003070000}"/>
    <cellStyle name="40% - Accent6 51" xfId="1338" xr:uid="{00000000-0005-0000-0000-000004070000}"/>
    <cellStyle name="40% - Accent6 51 2" xfId="3526" xr:uid="{00000000-0005-0000-0000-000005070000}"/>
    <cellStyle name="40% - Accent6 52" xfId="1339" xr:uid="{00000000-0005-0000-0000-000006070000}"/>
    <cellStyle name="40% - Accent6 52 2" xfId="3527" xr:uid="{00000000-0005-0000-0000-000007070000}"/>
    <cellStyle name="40% - Accent6 53" xfId="1340" xr:uid="{00000000-0005-0000-0000-000008070000}"/>
    <cellStyle name="40% - Accent6 53 2" xfId="3528" xr:uid="{00000000-0005-0000-0000-000009070000}"/>
    <cellStyle name="40% - Accent6 54" xfId="1341" xr:uid="{00000000-0005-0000-0000-00000A070000}"/>
    <cellStyle name="40% - Accent6 54 2" xfId="3529" xr:uid="{00000000-0005-0000-0000-00000B070000}"/>
    <cellStyle name="40% - Accent6 55" xfId="1342" xr:uid="{00000000-0005-0000-0000-00000C070000}"/>
    <cellStyle name="40% - Accent6 55 2" xfId="3530" xr:uid="{00000000-0005-0000-0000-00000D070000}"/>
    <cellStyle name="40% - Accent6 56" xfId="1343" xr:uid="{00000000-0005-0000-0000-00000E070000}"/>
    <cellStyle name="40% - Accent6 56 2" xfId="3531" xr:uid="{00000000-0005-0000-0000-00000F070000}"/>
    <cellStyle name="40% - Accent6 6" xfId="1344" xr:uid="{00000000-0005-0000-0000-000010070000}"/>
    <cellStyle name="40% - Accent6 6 2" xfId="1345" xr:uid="{00000000-0005-0000-0000-000011070000}"/>
    <cellStyle name="40% - Accent6 6 2 2" xfId="3533" xr:uid="{00000000-0005-0000-0000-000012070000}"/>
    <cellStyle name="40% - Accent6 6 3" xfId="3532" xr:uid="{00000000-0005-0000-0000-000013070000}"/>
    <cellStyle name="40% - Accent6 7" xfId="1346" xr:uid="{00000000-0005-0000-0000-000014070000}"/>
    <cellStyle name="40% - Accent6 7 2" xfId="1347" xr:uid="{00000000-0005-0000-0000-000015070000}"/>
    <cellStyle name="40% - Accent6 7 2 2" xfId="3535" xr:uid="{00000000-0005-0000-0000-000016070000}"/>
    <cellStyle name="40% - Accent6 7 3" xfId="3534" xr:uid="{00000000-0005-0000-0000-000017070000}"/>
    <cellStyle name="40% - Accent6 8" xfId="1348" xr:uid="{00000000-0005-0000-0000-000018070000}"/>
    <cellStyle name="40% - Accent6 8 2" xfId="1349" xr:uid="{00000000-0005-0000-0000-000019070000}"/>
    <cellStyle name="40% - Accent6 8 2 2" xfId="3537" xr:uid="{00000000-0005-0000-0000-00001A070000}"/>
    <cellStyle name="40% - Accent6 8 3" xfId="3536" xr:uid="{00000000-0005-0000-0000-00001B070000}"/>
    <cellStyle name="40% - Accent6 9" xfId="1350" xr:uid="{00000000-0005-0000-0000-00001C070000}"/>
    <cellStyle name="40% - Accent6 9 2" xfId="1351" xr:uid="{00000000-0005-0000-0000-00001D070000}"/>
    <cellStyle name="40% - Accent6 9 2 2" xfId="3539" xr:uid="{00000000-0005-0000-0000-00001E070000}"/>
    <cellStyle name="40% - Accent6 9 3" xfId="3538" xr:uid="{00000000-0005-0000-0000-00001F070000}"/>
    <cellStyle name="60% - Accent1 10" xfId="1352" xr:uid="{00000000-0005-0000-0000-000020070000}"/>
    <cellStyle name="60% - Accent1 10 2" xfId="1353" xr:uid="{00000000-0005-0000-0000-000021070000}"/>
    <cellStyle name="60% - Accent1 11" xfId="1354" xr:uid="{00000000-0005-0000-0000-000022070000}"/>
    <cellStyle name="60% - Accent1 11 2" xfId="1355" xr:uid="{00000000-0005-0000-0000-000023070000}"/>
    <cellStyle name="60% - Accent1 12" xfId="1356" xr:uid="{00000000-0005-0000-0000-000024070000}"/>
    <cellStyle name="60% - Accent1 13" xfId="1357" xr:uid="{00000000-0005-0000-0000-000025070000}"/>
    <cellStyle name="60% - Accent1 14" xfId="1358" xr:uid="{00000000-0005-0000-0000-000026070000}"/>
    <cellStyle name="60% - Accent1 15" xfId="1359" xr:uid="{00000000-0005-0000-0000-000027070000}"/>
    <cellStyle name="60% - Accent1 16" xfId="1360" xr:uid="{00000000-0005-0000-0000-000028070000}"/>
    <cellStyle name="60% - Accent1 17" xfId="1361" xr:uid="{00000000-0005-0000-0000-000029070000}"/>
    <cellStyle name="60% - Accent1 18" xfId="1362" xr:uid="{00000000-0005-0000-0000-00002A070000}"/>
    <cellStyle name="60% - Accent1 19" xfId="1363" xr:uid="{00000000-0005-0000-0000-00002B070000}"/>
    <cellStyle name="60% - Accent1 2" xfId="1364" xr:uid="{00000000-0005-0000-0000-00002C070000}"/>
    <cellStyle name="60% - Accent1 20" xfId="1365" xr:uid="{00000000-0005-0000-0000-00002D070000}"/>
    <cellStyle name="60% - Accent1 21" xfId="1366" xr:uid="{00000000-0005-0000-0000-00002E070000}"/>
    <cellStyle name="60% - Accent1 22" xfId="1367" xr:uid="{00000000-0005-0000-0000-00002F070000}"/>
    <cellStyle name="60% - Accent1 23" xfId="1368" xr:uid="{00000000-0005-0000-0000-000030070000}"/>
    <cellStyle name="60% - Accent1 24" xfId="1369" xr:uid="{00000000-0005-0000-0000-000031070000}"/>
    <cellStyle name="60% - Accent1 25" xfId="1370" xr:uid="{00000000-0005-0000-0000-000032070000}"/>
    <cellStyle name="60% - Accent1 26" xfId="1371" xr:uid="{00000000-0005-0000-0000-000033070000}"/>
    <cellStyle name="60% - Accent1 27" xfId="1372" xr:uid="{00000000-0005-0000-0000-000034070000}"/>
    <cellStyle name="60% - Accent1 28" xfId="1373" xr:uid="{00000000-0005-0000-0000-000035070000}"/>
    <cellStyle name="60% - Accent1 29" xfId="1374" xr:uid="{00000000-0005-0000-0000-000036070000}"/>
    <cellStyle name="60% - Accent1 3" xfId="1375" xr:uid="{00000000-0005-0000-0000-000037070000}"/>
    <cellStyle name="60% - Accent1 30" xfId="1376" xr:uid="{00000000-0005-0000-0000-000038070000}"/>
    <cellStyle name="60% - Accent1 31" xfId="1377" xr:uid="{00000000-0005-0000-0000-000039070000}"/>
    <cellStyle name="60% - Accent1 32" xfId="1378" xr:uid="{00000000-0005-0000-0000-00003A070000}"/>
    <cellStyle name="60% - Accent1 33" xfId="1379" xr:uid="{00000000-0005-0000-0000-00003B070000}"/>
    <cellStyle name="60% - Accent1 34" xfId="1380" xr:uid="{00000000-0005-0000-0000-00003C070000}"/>
    <cellStyle name="60% - Accent1 35" xfId="1381" xr:uid="{00000000-0005-0000-0000-00003D070000}"/>
    <cellStyle name="60% - Accent1 36" xfId="1382" xr:uid="{00000000-0005-0000-0000-00003E070000}"/>
    <cellStyle name="60% - Accent1 37" xfId="1383" xr:uid="{00000000-0005-0000-0000-00003F070000}"/>
    <cellStyle name="60% - Accent1 38" xfId="1384" xr:uid="{00000000-0005-0000-0000-000040070000}"/>
    <cellStyle name="60% - Accent1 4" xfId="1385" xr:uid="{00000000-0005-0000-0000-000041070000}"/>
    <cellStyle name="60% - Accent1 4 2" xfId="1386" xr:uid="{00000000-0005-0000-0000-000042070000}"/>
    <cellStyle name="60% - Accent1 5" xfId="1387" xr:uid="{00000000-0005-0000-0000-000043070000}"/>
    <cellStyle name="60% - Accent1 5 2" xfId="1388" xr:uid="{00000000-0005-0000-0000-000044070000}"/>
    <cellStyle name="60% - Accent1 6" xfId="1389" xr:uid="{00000000-0005-0000-0000-000045070000}"/>
    <cellStyle name="60% - Accent1 6 2" xfId="1390" xr:uid="{00000000-0005-0000-0000-000046070000}"/>
    <cellStyle name="60% - Accent1 7" xfId="1391" xr:uid="{00000000-0005-0000-0000-000047070000}"/>
    <cellStyle name="60% - Accent1 7 2" xfId="1392" xr:uid="{00000000-0005-0000-0000-000048070000}"/>
    <cellStyle name="60% - Accent1 8" xfId="1393" xr:uid="{00000000-0005-0000-0000-000049070000}"/>
    <cellStyle name="60% - Accent1 8 2" xfId="1394" xr:uid="{00000000-0005-0000-0000-00004A070000}"/>
    <cellStyle name="60% - Accent1 9" xfId="1395" xr:uid="{00000000-0005-0000-0000-00004B070000}"/>
    <cellStyle name="60% - Accent1 9 2" xfId="1396" xr:uid="{00000000-0005-0000-0000-00004C070000}"/>
    <cellStyle name="60% - Accent2 10" xfId="1397" xr:uid="{00000000-0005-0000-0000-00004D070000}"/>
    <cellStyle name="60% - Accent2 10 2" xfId="1398" xr:uid="{00000000-0005-0000-0000-00004E070000}"/>
    <cellStyle name="60% - Accent2 11" xfId="1399" xr:uid="{00000000-0005-0000-0000-00004F070000}"/>
    <cellStyle name="60% - Accent2 11 2" xfId="1400" xr:uid="{00000000-0005-0000-0000-000050070000}"/>
    <cellStyle name="60% - Accent2 12" xfId="1401" xr:uid="{00000000-0005-0000-0000-000051070000}"/>
    <cellStyle name="60% - Accent2 13" xfId="1402" xr:uid="{00000000-0005-0000-0000-000052070000}"/>
    <cellStyle name="60% - Accent2 14" xfId="1403" xr:uid="{00000000-0005-0000-0000-000053070000}"/>
    <cellStyle name="60% - Accent2 15" xfId="1404" xr:uid="{00000000-0005-0000-0000-000054070000}"/>
    <cellStyle name="60% - Accent2 16" xfId="1405" xr:uid="{00000000-0005-0000-0000-000055070000}"/>
    <cellStyle name="60% - Accent2 17" xfId="1406" xr:uid="{00000000-0005-0000-0000-000056070000}"/>
    <cellStyle name="60% - Accent2 18" xfId="1407" xr:uid="{00000000-0005-0000-0000-000057070000}"/>
    <cellStyle name="60% - Accent2 19" xfId="1408" xr:uid="{00000000-0005-0000-0000-000058070000}"/>
    <cellStyle name="60% - Accent2 2" xfId="1409" xr:uid="{00000000-0005-0000-0000-000059070000}"/>
    <cellStyle name="60% - Accent2 20" xfId="1410" xr:uid="{00000000-0005-0000-0000-00005A070000}"/>
    <cellStyle name="60% - Accent2 21" xfId="1411" xr:uid="{00000000-0005-0000-0000-00005B070000}"/>
    <cellStyle name="60% - Accent2 22" xfId="1412" xr:uid="{00000000-0005-0000-0000-00005C070000}"/>
    <cellStyle name="60% - Accent2 23" xfId="1413" xr:uid="{00000000-0005-0000-0000-00005D070000}"/>
    <cellStyle name="60% - Accent2 24" xfId="1414" xr:uid="{00000000-0005-0000-0000-00005E070000}"/>
    <cellStyle name="60% - Accent2 25" xfId="1415" xr:uid="{00000000-0005-0000-0000-00005F070000}"/>
    <cellStyle name="60% - Accent2 26" xfId="1416" xr:uid="{00000000-0005-0000-0000-000060070000}"/>
    <cellStyle name="60% - Accent2 27" xfId="1417" xr:uid="{00000000-0005-0000-0000-000061070000}"/>
    <cellStyle name="60% - Accent2 28" xfId="1418" xr:uid="{00000000-0005-0000-0000-000062070000}"/>
    <cellStyle name="60% - Accent2 29" xfId="1419" xr:uid="{00000000-0005-0000-0000-000063070000}"/>
    <cellStyle name="60% - Accent2 3" xfId="1420" xr:uid="{00000000-0005-0000-0000-000064070000}"/>
    <cellStyle name="60% - Accent2 30" xfId="1421" xr:uid="{00000000-0005-0000-0000-000065070000}"/>
    <cellStyle name="60% - Accent2 31" xfId="1422" xr:uid="{00000000-0005-0000-0000-000066070000}"/>
    <cellStyle name="60% - Accent2 32" xfId="1423" xr:uid="{00000000-0005-0000-0000-000067070000}"/>
    <cellStyle name="60% - Accent2 33" xfId="1424" xr:uid="{00000000-0005-0000-0000-000068070000}"/>
    <cellStyle name="60% - Accent2 34" xfId="1425" xr:uid="{00000000-0005-0000-0000-000069070000}"/>
    <cellStyle name="60% - Accent2 35" xfId="1426" xr:uid="{00000000-0005-0000-0000-00006A070000}"/>
    <cellStyle name="60% - Accent2 36" xfId="1427" xr:uid="{00000000-0005-0000-0000-00006B070000}"/>
    <cellStyle name="60% - Accent2 37" xfId="1428" xr:uid="{00000000-0005-0000-0000-00006C070000}"/>
    <cellStyle name="60% - Accent2 38" xfId="1429" xr:uid="{00000000-0005-0000-0000-00006D070000}"/>
    <cellStyle name="60% - Accent2 4" xfId="1430" xr:uid="{00000000-0005-0000-0000-00006E070000}"/>
    <cellStyle name="60% - Accent2 4 2" xfId="1431" xr:uid="{00000000-0005-0000-0000-00006F070000}"/>
    <cellStyle name="60% - Accent2 5" xfId="1432" xr:uid="{00000000-0005-0000-0000-000070070000}"/>
    <cellStyle name="60% - Accent2 5 2" xfId="1433" xr:uid="{00000000-0005-0000-0000-000071070000}"/>
    <cellStyle name="60% - Accent2 6" xfId="1434" xr:uid="{00000000-0005-0000-0000-000072070000}"/>
    <cellStyle name="60% - Accent2 6 2" xfId="1435" xr:uid="{00000000-0005-0000-0000-000073070000}"/>
    <cellStyle name="60% - Accent2 7" xfId="1436" xr:uid="{00000000-0005-0000-0000-000074070000}"/>
    <cellStyle name="60% - Accent2 7 2" xfId="1437" xr:uid="{00000000-0005-0000-0000-000075070000}"/>
    <cellStyle name="60% - Accent2 8" xfId="1438" xr:uid="{00000000-0005-0000-0000-000076070000}"/>
    <cellStyle name="60% - Accent2 8 2" xfId="1439" xr:uid="{00000000-0005-0000-0000-000077070000}"/>
    <cellStyle name="60% - Accent2 9" xfId="1440" xr:uid="{00000000-0005-0000-0000-000078070000}"/>
    <cellStyle name="60% - Accent2 9 2" xfId="1441" xr:uid="{00000000-0005-0000-0000-000079070000}"/>
    <cellStyle name="60% - Accent3 10" xfId="1442" xr:uid="{00000000-0005-0000-0000-00007A070000}"/>
    <cellStyle name="60% - Accent3 10 2" xfId="1443" xr:uid="{00000000-0005-0000-0000-00007B070000}"/>
    <cellStyle name="60% - Accent3 11" xfId="1444" xr:uid="{00000000-0005-0000-0000-00007C070000}"/>
    <cellStyle name="60% - Accent3 11 2" xfId="1445" xr:uid="{00000000-0005-0000-0000-00007D070000}"/>
    <cellStyle name="60% - Accent3 12" xfId="1446" xr:uid="{00000000-0005-0000-0000-00007E070000}"/>
    <cellStyle name="60% - Accent3 13" xfId="1447" xr:uid="{00000000-0005-0000-0000-00007F070000}"/>
    <cellStyle name="60% - Accent3 14" xfId="1448" xr:uid="{00000000-0005-0000-0000-000080070000}"/>
    <cellStyle name="60% - Accent3 15" xfId="1449" xr:uid="{00000000-0005-0000-0000-000081070000}"/>
    <cellStyle name="60% - Accent3 16" xfId="1450" xr:uid="{00000000-0005-0000-0000-000082070000}"/>
    <cellStyle name="60% - Accent3 17" xfId="1451" xr:uid="{00000000-0005-0000-0000-000083070000}"/>
    <cellStyle name="60% - Accent3 18" xfId="1452" xr:uid="{00000000-0005-0000-0000-000084070000}"/>
    <cellStyle name="60% - Accent3 19" xfId="1453" xr:uid="{00000000-0005-0000-0000-000085070000}"/>
    <cellStyle name="60% - Accent3 2" xfId="1454" xr:uid="{00000000-0005-0000-0000-000086070000}"/>
    <cellStyle name="60% - Accent3 20" xfId="1455" xr:uid="{00000000-0005-0000-0000-000087070000}"/>
    <cellStyle name="60% - Accent3 21" xfId="1456" xr:uid="{00000000-0005-0000-0000-000088070000}"/>
    <cellStyle name="60% - Accent3 22" xfId="1457" xr:uid="{00000000-0005-0000-0000-000089070000}"/>
    <cellStyle name="60% - Accent3 23" xfId="1458" xr:uid="{00000000-0005-0000-0000-00008A070000}"/>
    <cellStyle name="60% - Accent3 24" xfId="1459" xr:uid="{00000000-0005-0000-0000-00008B070000}"/>
    <cellStyle name="60% - Accent3 25" xfId="1460" xr:uid="{00000000-0005-0000-0000-00008C070000}"/>
    <cellStyle name="60% - Accent3 26" xfId="1461" xr:uid="{00000000-0005-0000-0000-00008D070000}"/>
    <cellStyle name="60% - Accent3 27" xfId="1462" xr:uid="{00000000-0005-0000-0000-00008E070000}"/>
    <cellStyle name="60% - Accent3 28" xfId="1463" xr:uid="{00000000-0005-0000-0000-00008F070000}"/>
    <cellStyle name="60% - Accent3 29" xfId="1464" xr:uid="{00000000-0005-0000-0000-000090070000}"/>
    <cellStyle name="60% - Accent3 3" xfId="1465" xr:uid="{00000000-0005-0000-0000-000091070000}"/>
    <cellStyle name="60% - Accent3 30" xfId="1466" xr:uid="{00000000-0005-0000-0000-000092070000}"/>
    <cellStyle name="60% - Accent3 31" xfId="1467" xr:uid="{00000000-0005-0000-0000-000093070000}"/>
    <cellStyle name="60% - Accent3 32" xfId="1468" xr:uid="{00000000-0005-0000-0000-000094070000}"/>
    <cellStyle name="60% - Accent3 33" xfId="1469" xr:uid="{00000000-0005-0000-0000-000095070000}"/>
    <cellStyle name="60% - Accent3 34" xfId="1470" xr:uid="{00000000-0005-0000-0000-000096070000}"/>
    <cellStyle name="60% - Accent3 35" xfId="1471" xr:uid="{00000000-0005-0000-0000-000097070000}"/>
    <cellStyle name="60% - Accent3 36" xfId="1472" xr:uid="{00000000-0005-0000-0000-000098070000}"/>
    <cellStyle name="60% - Accent3 37" xfId="1473" xr:uid="{00000000-0005-0000-0000-000099070000}"/>
    <cellStyle name="60% - Accent3 38" xfId="1474" xr:uid="{00000000-0005-0000-0000-00009A070000}"/>
    <cellStyle name="60% - Accent3 4" xfId="1475" xr:uid="{00000000-0005-0000-0000-00009B070000}"/>
    <cellStyle name="60% - Accent3 4 2" xfId="1476" xr:uid="{00000000-0005-0000-0000-00009C070000}"/>
    <cellStyle name="60% - Accent3 5" xfId="1477" xr:uid="{00000000-0005-0000-0000-00009D070000}"/>
    <cellStyle name="60% - Accent3 5 2" xfId="1478" xr:uid="{00000000-0005-0000-0000-00009E070000}"/>
    <cellStyle name="60% - Accent3 6" xfId="1479" xr:uid="{00000000-0005-0000-0000-00009F070000}"/>
    <cellStyle name="60% - Accent3 6 2" xfId="1480" xr:uid="{00000000-0005-0000-0000-0000A0070000}"/>
    <cellStyle name="60% - Accent3 7" xfId="1481" xr:uid="{00000000-0005-0000-0000-0000A1070000}"/>
    <cellStyle name="60% - Accent3 7 2" xfId="1482" xr:uid="{00000000-0005-0000-0000-0000A2070000}"/>
    <cellStyle name="60% - Accent3 8" xfId="1483" xr:uid="{00000000-0005-0000-0000-0000A3070000}"/>
    <cellStyle name="60% - Accent3 8 2" xfId="1484" xr:uid="{00000000-0005-0000-0000-0000A4070000}"/>
    <cellStyle name="60% - Accent3 9" xfId="1485" xr:uid="{00000000-0005-0000-0000-0000A5070000}"/>
    <cellStyle name="60% - Accent3 9 2" xfId="1486" xr:uid="{00000000-0005-0000-0000-0000A6070000}"/>
    <cellStyle name="60% - Accent4 10" xfId="1487" xr:uid="{00000000-0005-0000-0000-0000A7070000}"/>
    <cellStyle name="60% - Accent4 10 2" xfId="1488" xr:uid="{00000000-0005-0000-0000-0000A8070000}"/>
    <cellStyle name="60% - Accent4 11" xfId="1489" xr:uid="{00000000-0005-0000-0000-0000A9070000}"/>
    <cellStyle name="60% - Accent4 11 2" xfId="1490" xr:uid="{00000000-0005-0000-0000-0000AA070000}"/>
    <cellStyle name="60% - Accent4 12" xfId="1491" xr:uid="{00000000-0005-0000-0000-0000AB070000}"/>
    <cellStyle name="60% - Accent4 13" xfId="1492" xr:uid="{00000000-0005-0000-0000-0000AC070000}"/>
    <cellStyle name="60% - Accent4 14" xfId="1493" xr:uid="{00000000-0005-0000-0000-0000AD070000}"/>
    <cellStyle name="60% - Accent4 15" xfId="1494" xr:uid="{00000000-0005-0000-0000-0000AE070000}"/>
    <cellStyle name="60% - Accent4 16" xfId="1495" xr:uid="{00000000-0005-0000-0000-0000AF070000}"/>
    <cellStyle name="60% - Accent4 17" xfId="1496" xr:uid="{00000000-0005-0000-0000-0000B0070000}"/>
    <cellStyle name="60% - Accent4 18" xfId="1497" xr:uid="{00000000-0005-0000-0000-0000B1070000}"/>
    <cellStyle name="60% - Accent4 19" xfId="1498" xr:uid="{00000000-0005-0000-0000-0000B2070000}"/>
    <cellStyle name="60% - Accent4 2" xfId="1499" xr:uid="{00000000-0005-0000-0000-0000B3070000}"/>
    <cellStyle name="60% - Accent4 20" xfId="1500" xr:uid="{00000000-0005-0000-0000-0000B4070000}"/>
    <cellStyle name="60% - Accent4 21" xfId="1501" xr:uid="{00000000-0005-0000-0000-0000B5070000}"/>
    <cellStyle name="60% - Accent4 22" xfId="1502" xr:uid="{00000000-0005-0000-0000-0000B6070000}"/>
    <cellStyle name="60% - Accent4 23" xfId="1503" xr:uid="{00000000-0005-0000-0000-0000B7070000}"/>
    <cellStyle name="60% - Accent4 24" xfId="1504" xr:uid="{00000000-0005-0000-0000-0000B8070000}"/>
    <cellStyle name="60% - Accent4 25" xfId="1505" xr:uid="{00000000-0005-0000-0000-0000B9070000}"/>
    <cellStyle name="60% - Accent4 26" xfId="1506" xr:uid="{00000000-0005-0000-0000-0000BA070000}"/>
    <cellStyle name="60% - Accent4 27" xfId="1507" xr:uid="{00000000-0005-0000-0000-0000BB070000}"/>
    <cellStyle name="60% - Accent4 28" xfId="1508" xr:uid="{00000000-0005-0000-0000-0000BC070000}"/>
    <cellStyle name="60% - Accent4 29" xfId="1509" xr:uid="{00000000-0005-0000-0000-0000BD070000}"/>
    <cellStyle name="60% - Accent4 3" xfId="1510" xr:uid="{00000000-0005-0000-0000-0000BE070000}"/>
    <cellStyle name="60% - Accent4 30" xfId="1511" xr:uid="{00000000-0005-0000-0000-0000BF070000}"/>
    <cellStyle name="60% - Accent4 31" xfId="1512" xr:uid="{00000000-0005-0000-0000-0000C0070000}"/>
    <cellStyle name="60% - Accent4 32" xfId="1513" xr:uid="{00000000-0005-0000-0000-0000C1070000}"/>
    <cellStyle name="60% - Accent4 33" xfId="1514" xr:uid="{00000000-0005-0000-0000-0000C2070000}"/>
    <cellStyle name="60% - Accent4 34" xfId="1515" xr:uid="{00000000-0005-0000-0000-0000C3070000}"/>
    <cellStyle name="60% - Accent4 35" xfId="1516" xr:uid="{00000000-0005-0000-0000-0000C4070000}"/>
    <cellStyle name="60% - Accent4 36" xfId="1517" xr:uid="{00000000-0005-0000-0000-0000C5070000}"/>
    <cellStyle name="60% - Accent4 37" xfId="1518" xr:uid="{00000000-0005-0000-0000-0000C6070000}"/>
    <cellStyle name="60% - Accent4 38" xfId="1519" xr:uid="{00000000-0005-0000-0000-0000C7070000}"/>
    <cellStyle name="60% - Accent4 4" xfId="1520" xr:uid="{00000000-0005-0000-0000-0000C8070000}"/>
    <cellStyle name="60% - Accent4 4 2" xfId="1521" xr:uid="{00000000-0005-0000-0000-0000C9070000}"/>
    <cellStyle name="60% - Accent4 5" xfId="1522" xr:uid="{00000000-0005-0000-0000-0000CA070000}"/>
    <cellStyle name="60% - Accent4 5 2" xfId="1523" xr:uid="{00000000-0005-0000-0000-0000CB070000}"/>
    <cellStyle name="60% - Accent4 6" xfId="1524" xr:uid="{00000000-0005-0000-0000-0000CC070000}"/>
    <cellStyle name="60% - Accent4 6 2" xfId="1525" xr:uid="{00000000-0005-0000-0000-0000CD070000}"/>
    <cellStyle name="60% - Accent4 7" xfId="1526" xr:uid="{00000000-0005-0000-0000-0000CE070000}"/>
    <cellStyle name="60% - Accent4 7 2" xfId="1527" xr:uid="{00000000-0005-0000-0000-0000CF070000}"/>
    <cellStyle name="60% - Accent4 8" xfId="1528" xr:uid="{00000000-0005-0000-0000-0000D0070000}"/>
    <cellStyle name="60% - Accent4 8 2" xfId="1529" xr:uid="{00000000-0005-0000-0000-0000D1070000}"/>
    <cellStyle name="60% - Accent4 9" xfId="1530" xr:uid="{00000000-0005-0000-0000-0000D2070000}"/>
    <cellStyle name="60% - Accent4 9 2" xfId="1531" xr:uid="{00000000-0005-0000-0000-0000D3070000}"/>
    <cellStyle name="60% - Accent5 10" xfId="1532" xr:uid="{00000000-0005-0000-0000-0000D4070000}"/>
    <cellStyle name="60% - Accent5 10 2" xfId="1533" xr:uid="{00000000-0005-0000-0000-0000D5070000}"/>
    <cellStyle name="60% - Accent5 11" xfId="1534" xr:uid="{00000000-0005-0000-0000-0000D6070000}"/>
    <cellStyle name="60% - Accent5 11 2" xfId="1535" xr:uid="{00000000-0005-0000-0000-0000D7070000}"/>
    <cellStyle name="60% - Accent5 12" xfId="1536" xr:uid="{00000000-0005-0000-0000-0000D8070000}"/>
    <cellStyle name="60% - Accent5 13" xfId="1537" xr:uid="{00000000-0005-0000-0000-0000D9070000}"/>
    <cellStyle name="60% - Accent5 14" xfId="1538" xr:uid="{00000000-0005-0000-0000-0000DA070000}"/>
    <cellStyle name="60% - Accent5 15" xfId="1539" xr:uid="{00000000-0005-0000-0000-0000DB070000}"/>
    <cellStyle name="60% - Accent5 16" xfId="1540" xr:uid="{00000000-0005-0000-0000-0000DC070000}"/>
    <cellStyle name="60% - Accent5 17" xfId="1541" xr:uid="{00000000-0005-0000-0000-0000DD070000}"/>
    <cellStyle name="60% - Accent5 18" xfId="1542" xr:uid="{00000000-0005-0000-0000-0000DE070000}"/>
    <cellStyle name="60% - Accent5 19" xfId="1543" xr:uid="{00000000-0005-0000-0000-0000DF070000}"/>
    <cellStyle name="60% - Accent5 2" xfId="1544" xr:uid="{00000000-0005-0000-0000-0000E0070000}"/>
    <cellStyle name="60% - Accent5 20" xfId="1545" xr:uid="{00000000-0005-0000-0000-0000E1070000}"/>
    <cellStyle name="60% - Accent5 21" xfId="1546" xr:uid="{00000000-0005-0000-0000-0000E2070000}"/>
    <cellStyle name="60% - Accent5 22" xfId="1547" xr:uid="{00000000-0005-0000-0000-0000E3070000}"/>
    <cellStyle name="60% - Accent5 23" xfId="1548" xr:uid="{00000000-0005-0000-0000-0000E4070000}"/>
    <cellStyle name="60% - Accent5 24" xfId="1549" xr:uid="{00000000-0005-0000-0000-0000E5070000}"/>
    <cellStyle name="60% - Accent5 25" xfId="1550" xr:uid="{00000000-0005-0000-0000-0000E6070000}"/>
    <cellStyle name="60% - Accent5 26" xfId="1551" xr:uid="{00000000-0005-0000-0000-0000E7070000}"/>
    <cellStyle name="60% - Accent5 27" xfId="1552" xr:uid="{00000000-0005-0000-0000-0000E8070000}"/>
    <cellStyle name="60% - Accent5 28" xfId="1553" xr:uid="{00000000-0005-0000-0000-0000E9070000}"/>
    <cellStyle name="60% - Accent5 29" xfId="1554" xr:uid="{00000000-0005-0000-0000-0000EA070000}"/>
    <cellStyle name="60% - Accent5 3" xfId="1555" xr:uid="{00000000-0005-0000-0000-0000EB070000}"/>
    <cellStyle name="60% - Accent5 30" xfId="1556" xr:uid="{00000000-0005-0000-0000-0000EC070000}"/>
    <cellStyle name="60% - Accent5 31" xfId="1557" xr:uid="{00000000-0005-0000-0000-0000ED070000}"/>
    <cellStyle name="60% - Accent5 32" xfId="1558" xr:uid="{00000000-0005-0000-0000-0000EE070000}"/>
    <cellStyle name="60% - Accent5 33" xfId="1559" xr:uid="{00000000-0005-0000-0000-0000EF070000}"/>
    <cellStyle name="60% - Accent5 34" xfId="1560" xr:uid="{00000000-0005-0000-0000-0000F0070000}"/>
    <cellStyle name="60% - Accent5 35" xfId="1561" xr:uid="{00000000-0005-0000-0000-0000F1070000}"/>
    <cellStyle name="60% - Accent5 36" xfId="1562" xr:uid="{00000000-0005-0000-0000-0000F2070000}"/>
    <cellStyle name="60% - Accent5 37" xfId="1563" xr:uid="{00000000-0005-0000-0000-0000F3070000}"/>
    <cellStyle name="60% - Accent5 38" xfId="1564" xr:uid="{00000000-0005-0000-0000-0000F4070000}"/>
    <cellStyle name="60% - Accent5 4" xfId="1565" xr:uid="{00000000-0005-0000-0000-0000F5070000}"/>
    <cellStyle name="60% - Accent5 4 2" xfId="1566" xr:uid="{00000000-0005-0000-0000-0000F6070000}"/>
    <cellStyle name="60% - Accent5 5" xfId="1567" xr:uid="{00000000-0005-0000-0000-0000F7070000}"/>
    <cellStyle name="60% - Accent5 5 2" xfId="1568" xr:uid="{00000000-0005-0000-0000-0000F8070000}"/>
    <cellStyle name="60% - Accent5 6" xfId="1569" xr:uid="{00000000-0005-0000-0000-0000F9070000}"/>
    <cellStyle name="60% - Accent5 6 2" xfId="1570" xr:uid="{00000000-0005-0000-0000-0000FA070000}"/>
    <cellStyle name="60% - Accent5 7" xfId="1571" xr:uid="{00000000-0005-0000-0000-0000FB070000}"/>
    <cellStyle name="60% - Accent5 7 2" xfId="1572" xr:uid="{00000000-0005-0000-0000-0000FC070000}"/>
    <cellStyle name="60% - Accent5 8" xfId="1573" xr:uid="{00000000-0005-0000-0000-0000FD070000}"/>
    <cellStyle name="60% - Accent5 8 2" xfId="1574" xr:uid="{00000000-0005-0000-0000-0000FE070000}"/>
    <cellStyle name="60% - Accent5 9" xfId="1575" xr:uid="{00000000-0005-0000-0000-0000FF070000}"/>
    <cellStyle name="60% - Accent5 9 2" xfId="1576" xr:uid="{00000000-0005-0000-0000-000000080000}"/>
    <cellStyle name="60% - Accent6 10" xfId="1577" xr:uid="{00000000-0005-0000-0000-000001080000}"/>
    <cellStyle name="60% - Accent6 10 2" xfId="1578" xr:uid="{00000000-0005-0000-0000-000002080000}"/>
    <cellStyle name="60% - Accent6 11" xfId="1579" xr:uid="{00000000-0005-0000-0000-000003080000}"/>
    <cellStyle name="60% - Accent6 11 2" xfId="1580" xr:uid="{00000000-0005-0000-0000-000004080000}"/>
    <cellStyle name="60% - Accent6 12" xfId="1581" xr:uid="{00000000-0005-0000-0000-000005080000}"/>
    <cellStyle name="60% - Accent6 13" xfId="1582" xr:uid="{00000000-0005-0000-0000-000006080000}"/>
    <cellStyle name="60% - Accent6 14" xfId="1583" xr:uid="{00000000-0005-0000-0000-000007080000}"/>
    <cellStyle name="60% - Accent6 15" xfId="1584" xr:uid="{00000000-0005-0000-0000-000008080000}"/>
    <cellStyle name="60% - Accent6 16" xfId="1585" xr:uid="{00000000-0005-0000-0000-000009080000}"/>
    <cellStyle name="60% - Accent6 17" xfId="1586" xr:uid="{00000000-0005-0000-0000-00000A080000}"/>
    <cellStyle name="60% - Accent6 18" xfId="1587" xr:uid="{00000000-0005-0000-0000-00000B080000}"/>
    <cellStyle name="60% - Accent6 19" xfId="1588" xr:uid="{00000000-0005-0000-0000-00000C080000}"/>
    <cellStyle name="60% - Accent6 2" xfId="1589" xr:uid="{00000000-0005-0000-0000-00000D080000}"/>
    <cellStyle name="60% - Accent6 20" xfId="1590" xr:uid="{00000000-0005-0000-0000-00000E080000}"/>
    <cellStyle name="60% - Accent6 21" xfId="1591" xr:uid="{00000000-0005-0000-0000-00000F080000}"/>
    <cellStyle name="60% - Accent6 22" xfId="1592" xr:uid="{00000000-0005-0000-0000-000010080000}"/>
    <cellStyle name="60% - Accent6 23" xfId="1593" xr:uid="{00000000-0005-0000-0000-000011080000}"/>
    <cellStyle name="60% - Accent6 24" xfId="1594" xr:uid="{00000000-0005-0000-0000-000012080000}"/>
    <cellStyle name="60% - Accent6 25" xfId="1595" xr:uid="{00000000-0005-0000-0000-000013080000}"/>
    <cellStyle name="60% - Accent6 26" xfId="1596" xr:uid="{00000000-0005-0000-0000-000014080000}"/>
    <cellStyle name="60% - Accent6 27" xfId="1597" xr:uid="{00000000-0005-0000-0000-000015080000}"/>
    <cellStyle name="60% - Accent6 28" xfId="1598" xr:uid="{00000000-0005-0000-0000-000016080000}"/>
    <cellStyle name="60% - Accent6 29" xfId="1599" xr:uid="{00000000-0005-0000-0000-000017080000}"/>
    <cellStyle name="60% - Accent6 3" xfId="1600" xr:uid="{00000000-0005-0000-0000-000018080000}"/>
    <cellStyle name="60% - Accent6 30" xfId="1601" xr:uid="{00000000-0005-0000-0000-000019080000}"/>
    <cellStyle name="60% - Accent6 31" xfId="1602" xr:uid="{00000000-0005-0000-0000-00001A080000}"/>
    <cellStyle name="60% - Accent6 32" xfId="1603" xr:uid="{00000000-0005-0000-0000-00001B080000}"/>
    <cellStyle name="60% - Accent6 33" xfId="1604" xr:uid="{00000000-0005-0000-0000-00001C080000}"/>
    <cellStyle name="60% - Accent6 34" xfId="1605" xr:uid="{00000000-0005-0000-0000-00001D080000}"/>
    <cellStyle name="60% - Accent6 35" xfId="1606" xr:uid="{00000000-0005-0000-0000-00001E080000}"/>
    <cellStyle name="60% - Accent6 36" xfId="1607" xr:uid="{00000000-0005-0000-0000-00001F080000}"/>
    <cellStyle name="60% - Accent6 37" xfId="1608" xr:uid="{00000000-0005-0000-0000-000020080000}"/>
    <cellStyle name="60% - Accent6 38" xfId="1609" xr:uid="{00000000-0005-0000-0000-000021080000}"/>
    <cellStyle name="60% - Accent6 4" xfId="1610" xr:uid="{00000000-0005-0000-0000-000022080000}"/>
    <cellStyle name="60% - Accent6 4 2" xfId="1611" xr:uid="{00000000-0005-0000-0000-000023080000}"/>
    <cellStyle name="60% - Accent6 5" xfId="1612" xr:uid="{00000000-0005-0000-0000-000024080000}"/>
    <cellStyle name="60% - Accent6 5 2" xfId="1613" xr:uid="{00000000-0005-0000-0000-000025080000}"/>
    <cellStyle name="60% - Accent6 6" xfId="1614" xr:uid="{00000000-0005-0000-0000-000026080000}"/>
    <cellStyle name="60% - Accent6 6 2" xfId="1615" xr:uid="{00000000-0005-0000-0000-000027080000}"/>
    <cellStyle name="60% - Accent6 7" xfId="1616" xr:uid="{00000000-0005-0000-0000-000028080000}"/>
    <cellStyle name="60% - Accent6 7 2" xfId="1617" xr:uid="{00000000-0005-0000-0000-000029080000}"/>
    <cellStyle name="60% - Accent6 8" xfId="1618" xr:uid="{00000000-0005-0000-0000-00002A080000}"/>
    <cellStyle name="60% - Accent6 8 2" xfId="1619" xr:uid="{00000000-0005-0000-0000-00002B080000}"/>
    <cellStyle name="60% - Accent6 9" xfId="1620" xr:uid="{00000000-0005-0000-0000-00002C080000}"/>
    <cellStyle name="60% - Accent6 9 2" xfId="1621" xr:uid="{00000000-0005-0000-0000-00002D080000}"/>
    <cellStyle name="ac" xfId="1622" xr:uid="{00000000-0005-0000-0000-00002E080000}"/>
    <cellStyle name="Accent1 10" xfId="1623" xr:uid="{00000000-0005-0000-0000-00002F080000}"/>
    <cellStyle name="Accent1 10 2" xfId="1624" xr:uid="{00000000-0005-0000-0000-000030080000}"/>
    <cellStyle name="Accent1 11" xfId="1625" xr:uid="{00000000-0005-0000-0000-000031080000}"/>
    <cellStyle name="Accent1 11 2" xfId="1626" xr:uid="{00000000-0005-0000-0000-000032080000}"/>
    <cellStyle name="Accent1 12" xfId="1627" xr:uid="{00000000-0005-0000-0000-000033080000}"/>
    <cellStyle name="Accent1 13" xfId="1628" xr:uid="{00000000-0005-0000-0000-000034080000}"/>
    <cellStyle name="Accent1 14" xfId="1629" xr:uid="{00000000-0005-0000-0000-000035080000}"/>
    <cellStyle name="Accent1 15" xfId="1630" xr:uid="{00000000-0005-0000-0000-000036080000}"/>
    <cellStyle name="Accent1 16" xfId="1631" xr:uid="{00000000-0005-0000-0000-000037080000}"/>
    <cellStyle name="Accent1 17" xfId="1632" xr:uid="{00000000-0005-0000-0000-000038080000}"/>
    <cellStyle name="Accent1 18" xfId="1633" xr:uid="{00000000-0005-0000-0000-000039080000}"/>
    <cellStyle name="Accent1 19" xfId="1634" xr:uid="{00000000-0005-0000-0000-00003A080000}"/>
    <cellStyle name="Accent1 2" xfId="1635" xr:uid="{00000000-0005-0000-0000-00003B080000}"/>
    <cellStyle name="Accent1 20" xfId="1636" xr:uid="{00000000-0005-0000-0000-00003C080000}"/>
    <cellStyle name="Accent1 21" xfId="1637" xr:uid="{00000000-0005-0000-0000-00003D080000}"/>
    <cellStyle name="Accent1 22" xfId="1638" xr:uid="{00000000-0005-0000-0000-00003E080000}"/>
    <cellStyle name="Accent1 23" xfId="1639" xr:uid="{00000000-0005-0000-0000-00003F080000}"/>
    <cellStyle name="Accent1 24" xfId="1640" xr:uid="{00000000-0005-0000-0000-000040080000}"/>
    <cellStyle name="Accent1 25" xfId="1641" xr:uid="{00000000-0005-0000-0000-000041080000}"/>
    <cellStyle name="Accent1 26" xfId="1642" xr:uid="{00000000-0005-0000-0000-000042080000}"/>
    <cellStyle name="Accent1 27" xfId="1643" xr:uid="{00000000-0005-0000-0000-000043080000}"/>
    <cellStyle name="Accent1 28" xfId="1644" xr:uid="{00000000-0005-0000-0000-000044080000}"/>
    <cellStyle name="Accent1 29" xfId="1645" xr:uid="{00000000-0005-0000-0000-000045080000}"/>
    <cellStyle name="Accent1 3" xfId="1646" xr:uid="{00000000-0005-0000-0000-000046080000}"/>
    <cellStyle name="Accent1 30" xfId="1647" xr:uid="{00000000-0005-0000-0000-000047080000}"/>
    <cellStyle name="Accent1 31" xfId="1648" xr:uid="{00000000-0005-0000-0000-000048080000}"/>
    <cellStyle name="Accent1 32" xfId="1649" xr:uid="{00000000-0005-0000-0000-000049080000}"/>
    <cellStyle name="Accent1 33" xfId="1650" xr:uid="{00000000-0005-0000-0000-00004A080000}"/>
    <cellStyle name="Accent1 34" xfId="1651" xr:uid="{00000000-0005-0000-0000-00004B080000}"/>
    <cellStyle name="Accent1 35" xfId="1652" xr:uid="{00000000-0005-0000-0000-00004C080000}"/>
    <cellStyle name="Accent1 36" xfId="1653" xr:uid="{00000000-0005-0000-0000-00004D080000}"/>
    <cellStyle name="Accent1 37" xfId="1654" xr:uid="{00000000-0005-0000-0000-00004E080000}"/>
    <cellStyle name="Accent1 38" xfId="1655" xr:uid="{00000000-0005-0000-0000-00004F080000}"/>
    <cellStyle name="Accent1 4" xfId="1656" xr:uid="{00000000-0005-0000-0000-000050080000}"/>
    <cellStyle name="Accent1 4 2" xfId="1657" xr:uid="{00000000-0005-0000-0000-000051080000}"/>
    <cellStyle name="Accent1 5" xfId="1658" xr:uid="{00000000-0005-0000-0000-000052080000}"/>
    <cellStyle name="Accent1 5 2" xfId="1659" xr:uid="{00000000-0005-0000-0000-000053080000}"/>
    <cellStyle name="Accent1 6" xfId="1660" xr:uid="{00000000-0005-0000-0000-000054080000}"/>
    <cellStyle name="Accent1 6 2" xfId="1661" xr:uid="{00000000-0005-0000-0000-000055080000}"/>
    <cellStyle name="Accent1 7" xfId="1662" xr:uid="{00000000-0005-0000-0000-000056080000}"/>
    <cellStyle name="Accent1 7 2" xfId="1663" xr:uid="{00000000-0005-0000-0000-000057080000}"/>
    <cellStyle name="Accent1 8" xfId="1664" xr:uid="{00000000-0005-0000-0000-000058080000}"/>
    <cellStyle name="Accent1 8 2" xfId="1665" xr:uid="{00000000-0005-0000-0000-000059080000}"/>
    <cellStyle name="Accent1 9" xfId="1666" xr:uid="{00000000-0005-0000-0000-00005A080000}"/>
    <cellStyle name="Accent1 9 2" xfId="1667" xr:uid="{00000000-0005-0000-0000-00005B080000}"/>
    <cellStyle name="Accent2 10" xfId="1668" xr:uid="{00000000-0005-0000-0000-00005C080000}"/>
    <cellStyle name="Accent2 10 2" xfId="1669" xr:uid="{00000000-0005-0000-0000-00005D080000}"/>
    <cellStyle name="Accent2 11" xfId="1670" xr:uid="{00000000-0005-0000-0000-00005E080000}"/>
    <cellStyle name="Accent2 11 2" xfId="1671" xr:uid="{00000000-0005-0000-0000-00005F080000}"/>
    <cellStyle name="Accent2 12" xfId="1672" xr:uid="{00000000-0005-0000-0000-000060080000}"/>
    <cellStyle name="Accent2 13" xfId="1673" xr:uid="{00000000-0005-0000-0000-000061080000}"/>
    <cellStyle name="Accent2 14" xfId="1674" xr:uid="{00000000-0005-0000-0000-000062080000}"/>
    <cellStyle name="Accent2 15" xfId="1675" xr:uid="{00000000-0005-0000-0000-000063080000}"/>
    <cellStyle name="Accent2 16" xfId="1676" xr:uid="{00000000-0005-0000-0000-000064080000}"/>
    <cellStyle name="Accent2 17" xfId="1677" xr:uid="{00000000-0005-0000-0000-000065080000}"/>
    <cellStyle name="Accent2 18" xfId="1678" xr:uid="{00000000-0005-0000-0000-000066080000}"/>
    <cellStyle name="Accent2 19" xfId="1679" xr:uid="{00000000-0005-0000-0000-000067080000}"/>
    <cellStyle name="Accent2 2" xfId="1680" xr:uid="{00000000-0005-0000-0000-000068080000}"/>
    <cellStyle name="Accent2 20" xfId="1681" xr:uid="{00000000-0005-0000-0000-000069080000}"/>
    <cellStyle name="Accent2 21" xfId="1682" xr:uid="{00000000-0005-0000-0000-00006A080000}"/>
    <cellStyle name="Accent2 22" xfId="1683" xr:uid="{00000000-0005-0000-0000-00006B080000}"/>
    <cellStyle name="Accent2 23" xfId="1684" xr:uid="{00000000-0005-0000-0000-00006C080000}"/>
    <cellStyle name="Accent2 24" xfId="1685" xr:uid="{00000000-0005-0000-0000-00006D080000}"/>
    <cellStyle name="Accent2 25" xfId="1686" xr:uid="{00000000-0005-0000-0000-00006E080000}"/>
    <cellStyle name="Accent2 26" xfId="1687" xr:uid="{00000000-0005-0000-0000-00006F080000}"/>
    <cellStyle name="Accent2 27" xfId="1688" xr:uid="{00000000-0005-0000-0000-000070080000}"/>
    <cellStyle name="Accent2 28" xfId="1689" xr:uid="{00000000-0005-0000-0000-000071080000}"/>
    <cellStyle name="Accent2 29" xfId="1690" xr:uid="{00000000-0005-0000-0000-000072080000}"/>
    <cellStyle name="Accent2 3" xfId="1691" xr:uid="{00000000-0005-0000-0000-000073080000}"/>
    <cellStyle name="Accent2 30" xfId="1692" xr:uid="{00000000-0005-0000-0000-000074080000}"/>
    <cellStyle name="Accent2 31" xfId="1693" xr:uid="{00000000-0005-0000-0000-000075080000}"/>
    <cellStyle name="Accent2 32" xfId="1694" xr:uid="{00000000-0005-0000-0000-000076080000}"/>
    <cellStyle name="Accent2 33" xfId="1695" xr:uid="{00000000-0005-0000-0000-000077080000}"/>
    <cellStyle name="Accent2 34" xfId="1696" xr:uid="{00000000-0005-0000-0000-000078080000}"/>
    <cellStyle name="Accent2 35" xfId="1697" xr:uid="{00000000-0005-0000-0000-000079080000}"/>
    <cellStyle name="Accent2 36" xfId="1698" xr:uid="{00000000-0005-0000-0000-00007A080000}"/>
    <cellStyle name="Accent2 37" xfId="1699" xr:uid="{00000000-0005-0000-0000-00007B080000}"/>
    <cellStyle name="Accent2 38" xfId="1700" xr:uid="{00000000-0005-0000-0000-00007C080000}"/>
    <cellStyle name="Accent2 4" xfId="1701" xr:uid="{00000000-0005-0000-0000-00007D080000}"/>
    <cellStyle name="Accent2 4 2" xfId="1702" xr:uid="{00000000-0005-0000-0000-00007E080000}"/>
    <cellStyle name="Accent2 5" xfId="1703" xr:uid="{00000000-0005-0000-0000-00007F080000}"/>
    <cellStyle name="Accent2 5 2" xfId="1704" xr:uid="{00000000-0005-0000-0000-000080080000}"/>
    <cellStyle name="Accent2 6" xfId="1705" xr:uid="{00000000-0005-0000-0000-000081080000}"/>
    <cellStyle name="Accent2 6 2" xfId="1706" xr:uid="{00000000-0005-0000-0000-000082080000}"/>
    <cellStyle name="Accent2 7" xfId="1707" xr:uid="{00000000-0005-0000-0000-000083080000}"/>
    <cellStyle name="Accent2 7 2" xfId="1708" xr:uid="{00000000-0005-0000-0000-000084080000}"/>
    <cellStyle name="Accent2 8" xfId="1709" xr:uid="{00000000-0005-0000-0000-000085080000}"/>
    <cellStyle name="Accent2 8 2" xfId="1710" xr:uid="{00000000-0005-0000-0000-000086080000}"/>
    <cellStyle name="Accent2 9" xfId="1711" xr:uid="{00000000-0005-0000-0000-000087080000}"/>
    <cellStyle name="Accent2 9 2" xfId="1712" xr:uid="{00000000-0005-0000-0000-000088080000}"/>
    <cellStyle name="Accent3 10" xfId="1713" xr:uid="{00000000-0005-0000-0000-000089080000}"/>
    <cellStyle name="Accent3 10 2" xfId="1714" xr:uid="{00000000-0005-0000-0000-00008A080000}"/>
    <cellStyle name="Accent3 11" xfId="1715" xr:uid="{00000000-0005-0000-0000-00008B080000}"/>
    <cellStyle name="Accent3 11 2" xfId="1716" xr:uid="{00000000-0005-0000-0000-00008C080000}"/>
    <cellStyle name="Accent3 12" xfId="1717" xr:uid="{00000000-0005-0000-0000-00008D080000}"/>
    <cellStyle name="Accent3 13" xfId="1718" xr:uid="{00000000-0005-0000-0000-00008E080000}"/>
    <cellStyle name="Accent3 14" xfId="1719" xr:uid="{00000000-0005-0000-0000-00008F080000}"/>
    <cellStyle name="Accent3 15" xfId="1720" xr:uid="{00000000-0005-0000-0000-000090080000}"/>
    <cellStyle name="Accent3 16" xfId="1721" xr:uid="{00000000-0005-0000-0000-000091080000}"/>
    <cellStyle name="Accent3 17" xfId="1722" xr:uid="{00000000-0005-0000-0000-000092080000}"/>
    <cellStyle name="Accent3 18" xfId="1723" xr:uid="{00000000-0005-0000-0000-000093080000}"/>
    <cellStyle name="Accent3 19" xfId="1724" xr:uid="{00000000-0005-0000-0000-000094080000}"/>
    <cellStyle name="Accent3 2" xfId="1725" xr:uid="{00000000-0005-0000-0000-000095080000}"/>
    <cellStyle name="Accent3 20" xfId="1726" xr:uid="{00000000-0005-0000-0000-000096080000}"/>
    <cellStyle name="Accent3 21" xfId="1727" xr:uid="{00000000-0005-0000-0000-000097080000}"/>
    <cellStyle name="Accent3 22" xfId="1728" xr:uid="{00000000-0005-0000-0000-000098080000}"/>
    <cellStyle name="Accent3 23" xfId="1729" xr:uid="{00000000-0005-0000-0000-000099080000}"/>
    <cellStyle name="Accent3 24" xfId="1730" xr:uid="{00000000-0005-0000-0000-00009A080000}"/>
    <cellStyle name="Accent3 25" xfId="1731" xr:uid="{00000000-0005-0000-0000-00009B080000}"/>
    <cellStyle name="Accent3 26" xfId="1732" xr:uid="{00000000-0005-0000-0000-00009C080000}"/>
    <cellStyle name="Accent3 27" xfId="1733" xr:uid="{00000000-0005-0000-0000-00009D080000}"/>
    <cellStyle name="Accent3 28" xfId="1734" xr:uid="{00000000-0005-0000-0000-00009E080000}"/>
    <cellStyle name="Accent3 29" xfId="1735" xr:uid="{00000000-0005-0000-0000-00009F080000}"/>
    <cellStyle name="Accent3 3" xfId="1736" xr:uid="{00000000-0005-0000-0000-0000A0080000}"/>
    <cellStyle name="Accent3 30" xfId="1737" xr:uid="{00000000-0005-0000-0000-0000A1080000}"/>
    <cellStyle name="Accent3 31" xfId="1738" xr:uid="{00000000-0005-0000-0000-0000A2080000}"/>
    <cellStyle name="Accent3 32" xfId="1739" xr:uid="{00000000-0005-0000-0000-0000A3080000}"/>
    <cellStyle name="Accent3 33" xfId="1740" xr:uid="{00000000-0005-0000-0000-0000A4080000}"/>
    <cellStyle name="Accent3 34" xfId="1741" xr:uid="{00000000-0005-0000-0000-0000A5080000}"/>
    <cellStyle name="Accent3 35" xfId="1742" xr:uid="{00000000-0005-0000-0000-0000A6080000}"/>
    <cellStyle name="Accent3 36" xfId="1743" xr:uid="{00000000-0005-0000-0000-0000A7080000}"/>
    <cellStyle name="Accent3 37" xfId="1744" xr:uid="{00000000-0005-0000-0000-0000A8080000}"/>
    <cellStyle name="Accent3 38" xfId="1745" xr:uid="{00000000-0005-0000-0000-0000A9080000}"/>
    <cellStyle name="Accent3 4" xfId="1746" xr:uid="{00000000-0005-0000-0000-0000AA080000}"/>
    <cellStyle name="Accent3 4 2" xfId="1747" xr:uid="{00000000-0005-0000-0000-0000AB080000}"/>
    <cellStyle name="Accent3 5" xfId="1748" xr:uid="{00000000-0005-0000-0000-0000AC080000}"/>
    <cellStyle name="Accent3 5 2" xfId="1749" xr:uid="{00000000-0005-0000-0000-0000AD080000}"/>
    <cellStyle name="Accent3 6" xfId="1750" xr:uid="{00000000-0005-0000-0000-0000AE080000}"/>
    <cellStyle name="Accent3 6 2" xfId="1751" xr:uid="{00000000-0005-0000-0000-0000AF080000}"/>
    <cellStyle name="Accent3 7" xfId="1752" xr:uid="{00000000-0005-0000-0000-0000B0080000}"/>
    <cellStyle name="Accent3 7 2" xfId="1753" xr:uid="{00000000-0005-0000-0000-0000B1080000}"/>
    <cellStyle name="Accent3 8" xfId="1754" xr:uid="{00000000-0005-0000-0000-0000B2080000}"/>
    <cellStyle name="Accent3 8 2" xfId="1755" xr:uid="{00000000-0005-0000-0000-0000B3080000}"/>
    <cellStyle name="Accent3 9" xfId="1756" xr:uid="{00000000-0005-0000-0000-0000B4080000}"/>
    <cellStyle name="Accent3 9 2" xfId="1757" xr:uid="{00000000-0005-0000-0000-0000B5080000}"/>
    <cellStyle name="Accent4 10" xfId="1758" xr:uid="{00000000-0005-0000-0000-0000B6080000}"/>
    <cellStyle name="Accent4 10 2" xfId="1759" xr:uid="{00000000-0005-0000-0000-0000B7080000}"/>
    <cellStyle name="Accent4 11" xfId="1760" xr:uid="{00000000-0005-0000-0000-0000B8080000}"/>
    <cellStyle name="Accent4 11 2" xfId="1761" xr:uid="{00000000-0005-0000-0000-0000B9080000}"/>
    <cellStyle name="Accent4 12" xfId="1762" xr:uid="{00000000-0005-0000-0000-0000BA080000}"/>
    <cellStyle name="Accent4 13" xfId="1763" xr:uid="{00000000-0005-0000-0000-0000BB080000}"/>
    <cellStyle name="Accent4 14" xfId="1764" xr:uid="{00000000-0005-0000-0000-0000BC080000}"/>
    <cellStyle name="Accent4 15" xfId="1765" xr:uid="{00000000-0005-0000-0000-0000BD080000}"/>
    <cellStyle name="Accent4 16" xfId="1766" xr:uid="{00000000-0005-0000-0000-0000BE080000}"/>
    <cellStyle name="Accent4 17" xfId="1767" xr:uid="{00000000-0005-0000-0000-0000BF080000}"/>
    <cellStyle name="Accent4 18" xfId="1768" xr:uid="{00000000-0005-0000-0000-0000C0080000}"/>
    <cellStyle name="Accent4 19" xfId="1769" xr:uid="{00000000-0005-0000-0000-0000C1080000}"/>
    <cellStyle name="Accent4 2" xfId="1770" xr:uid="{00000000-0005-0000-0000-0000C2080000}"/>
    <cellStyle name="Accent4 20" xfId="1771" xr:uid="{00000000-0005-0000-0000-0000C3080000}"/>
    <cellStyle name="Accent4 21" xfId="1772" xr:uid="{00000000-0005-0000-0000-0000C4080000}"/>
    <cellStyle name="Accent4 22" xfId="1773" xr:uid="{00000000-0005-0000-0000-0000C5080000}"/>
    <cellStyle name="Accent4 23" xfId="1774" xr:uid="{00000000-0005-0000-0000-0000C6080000}"/>
    <cellStyle name="Accent4 24" xfId="1775" xr:uid="{00000000-0005-0000-0000-0000C7080000}"/>
    <cellStyle name="Accent4 25" xfId="1776" xr:uid="{00000000-0005-0000-0000-0000C8080000}"/>
    <cellStyle name="Accent4 26" xfId="1777" xr:uid="{00000000-0005-0000-0000-0000C9080000}"/>
    <cellStyle name="Accent4 27" xfId="1778" xr:uid="{00000000-0005-0000-0000-0000CA080000}"/>
    <cellStyle name="Accent4 28" xfId="1779" xr:uid="{00000000-0005-0000-0000-0000CB080000}"/>
    <cellStyle name="Accent4 29" xfId="1780" xr:uid="{00000000-0005-0000-0000-0000CC080000}"/>
    <cellStyle name="Accent4 3" xfId="1781" xr:uid="{00000000-0005-0000-0000-0000CD080000}"/>
    <cellStyle name="Accent4 30" xfId="1782" xr:uid="{00000000-0005-0000-0000-0000CE080000}"/>
    <cellStyle name="Accent4 31" xfId="1783" xr:uid="{00000000-0005-0000-0000-0000CF080000}"/>
    <cellStyle name="Accent4 32" xfId="1784" xr:uid="{00000000-0005-0000-0000-0000D0080000}"/>
    <cellStyle name="Accent4 33" xfId="1785" xr:uid="{00000000-0005-0000-0000-0000D1080000}"/>
    <cellStyle name="Accent4 34" xfId="1786" xr:uid="{00000000-0005-0000-0000-0000D2080000}"/>
    <cellStyle name="Accent4 35" xfId="1787" xr:uid="{00000000-0005-0000-0000-0000D3080000}"/>
    <cellStyle name="Accent4 36" xfId="1788" xr:uid="{00000000-0005-0000-0000-0000D4080000}"/>
    <cellStyle name="Accent4 37" xfId="1789" xr:uid="{00000000-0005-0000-0000-0000D5080000}"/>
    <cellStyle name="Accent4 38" xfId="1790" xr:uid="{00000000-0005-0000-0000-0000D6080000}"/>
    <cellStyle name="Accent4 4" xfId="1791" xr:uid="{00000000-0005-0000-0000-0000D7080000}"/>
    <cellStyle name="Accent4 4 2" xfId="1792" xr:uid="{00000000-0005-0000-0000-0000D8080000}"/>
    <cellStyle name="Accent4 5" xfId="1793" xr:uid="{00000000-0005-0000-0000-0000D9080000}"/>
    <cellStyle name="Accent4 5 2" xfId="1794" xr:uid="{00000000-0005-0000-0000-0000DA080000}"/>
    <cellStyle name="Accent4 6" xfId="1795" xr:uid="{00000000-0005-0000-0000-0000DB080000}"/>
    <cellStyle name="Accent4 6 2" xfId="1796" xr:uid="{00000000-0005-0000-0000-0000DC080000}"/>
    <cellStyle name="Accent4 7" xfId="1797" xr:uid="{00000000-0005-0000-0000-0000DD080000}"/>
    <cellStyle name="Accent4 7 2" xfId="1798" xr:uid="{00000000-0005-0000-0000-0000DE080000}"/>
    <cellStyle name="Accent4 8" xfId="1799" xr:uid="{00000000-0005-0000-0000-0000DF080000}"/>
    <cellStyle name="Accent4 8 2" xfId="1800" xr:uid="{00000000-0005-0000-0000-0000E0080000}"/>
    <cellStyle name="Accent4 9" xfId="1801" xr:uid="{00000000-0005-0000-0000-0000E1080000}"/>
    <cellStyle name="Accent4 9 2" xfId="1802" xr:uid="{00000000-0005-0000-0000-0000E2080000}"/>
    <cellStyle name="Accent5 10" xfId="1803" xr:uid="{00000000-0005-0000-0000-0000E3080000}"/>
    <cellStyle name="Accent5 10 2" xfId="1804" xr:uid="{00000000-0005-0000-0000-0000E4080000}"/>
    <cellStyle name="Accent5 11" xfId="1805" xr:uid="{00000000-0005-0000-0000-0000E5080000}"/>
    <cellStyle name="Accent5 11 2" xfId="1806" xr:uid="{00000000-0005-0000-0000-0000E6080000}"/>
    <cellStyle name="Accent5 12" xfId="1807" xr:uid="{00000000-0005-0000-0000-0000E7080000}"/>
    <cellStyle name="Accent5 13" xfId="1808" xr:uid="{00000000-0005-0000-0000-0000E8080000}"/>
    <cellStyle name="Accent5 14" xfId="1809" xr:uid="{00000000-0005-0000-0000-0000E9080000}"/>
    <cellStyle name="Accent5 15" xfId="1810" xr:uid="{00000000-0005-0000-0000-0000EA080000}"/>
    <cellStyle name="Accent5 16" xfId="1811" xr:uid="{00000000-0005-0000-0000-0000EB080000}"/>
    <cellStyle name="Accent5 17" xfId="1812" xr:uid="{00000000-0005-0000-0000-0000EC080000}"/>
    <cellStyle name="Accent5 18" xfId="1813" xr:uid="{00000000-0005-0000-0000-0000ED080000}"/>
    <cellStyle name="Accent5 19" xfId="1814" xr:uid="{00000000-0005-0000-0000-0000EE080000}"/>
    <cellStyle name="Accent5 2" xfId="1815" xr:uid="{00000000-0005-0000-0000-0000EF080000}"/>
    <cellStyle name="Accent5 20" xfId="1816" xr:uid="{00000000-0005-0000-0000-0000F0080000}"/>
    <cellStyle name="Accent5 21" xfId="1817" xr:uid="{00000000-0005-0000-0000-0000F1080000}"/>
    <cellStyle name="Accent5 22" xfId="1818" xr:uid="{00000000-0005-0000-0000-0000F2080000}"/>
    <cellStyle name="Accent5 23" xfId="1819" xr:uid="{00000000-0005-0000-0000-0000F3080000}"/>
    <cellStyle name="Accent5 24" xfId="1820" xr:uid="{00000000-0005-0000-0000-0000F4080000}"/>
    <cellStyle name="Accent5 25" xfId="1821" xr:uid="{00000000-0005-0000-0000-0000F5080000}"/>
    <cellStyle name="Accent5 26" xfId="1822" xr:uid="{00000000-0005-0000-0000-0000F6080000}"/>
    <cellStyle name="Accent5 27" xfId="1823" xr:uid="{00000000-0005-0000-0000-0000F7080000}"/>
    <cellStyle name="Accent5 28" xfId="1824" xr:uid="{00000000-0005-0000-0000-0000F8080000}"/>
    <cellStyle name="Accent5 29" xfId="1825" xr:uid="{00000000-0005-0000-0000-0000F9080000}"/>
    <cellStyle name="Accent5 3" xfId="1826" xr:uid="{00000000-0005-0000-0000-0000FA080000}"/>
    <cellStyle name="Accent5 30" xfId="1827" xr:uid="{00000000-0005-0000-0000-0000FB080000}"/>
    <cellStyle name="Accent5 31" xfId="1828" xr:uid="{00000000-0005-0000-0000-0000FC080000}"/>
    <cellStyle name="Accent5 32" xfId="1829" xr:uid="{00000000-0005-0000-0000-0000FD080000}"/>
    <cellStyle name="Accent5 33" xfId="1830" xr:uid="{00000000-0005-0000-0000-0000FE080000}"/>
    <cellStyle name="Accent5 34" xfId="1831" xr:uid="{00000000-0005-0000-0000-0000FF080000}"/>
    <cellStyle name="Accent5 35" xfId="1832" xr:uid="{00000000-0005-0000-0000-000000090000}"/>
    <cellStyle name="Accent5 36" xfId="1833" xr:uid="{00000000-0005-0000-0000-000001090000}"/>
    <cellStyle name="Accent5 37" xfId="1834" xr:uid="{00000000-0005-0000-0000-000002090000}"/>
    <cellStyle name="Accent5 38" xfId="1835" xr:uid="{00000000-0005-0000-0000-000003090000}"/>
    <cellStyle name="Accent5 4" xfId="1836" xr:uid="{00000000-0005-0000-0000-000004090000}"/>
    <cellStyle name="Accent5 4 2" xfId="1837" xr:uid="{00000000-0005-0000-0000-000005090000}"/>
    <cellStyle name="Accent5 5" xfId="1838" xr:uid="{00000000-0005-0000-0000-000006090000}"/>
    <cellStyle name="Accent5 5 2" xfId="1839" xr:uid="{00000000-0005-0000-0000-000007090000}"/>
    <cellStyle name="Accent5 6" xfId="1840" xr:uid="{00000000-0005-0000-0000-000008090000}"/>
    <cellStyle name="Accent5 6 2" xfId="1841" xr:uid="{00000000-0005-0000-0000-000009090000}"/>
    <cellStyle name="Accent5 7" xfId="1842" xr:uid="{00000000-0005-0000-0000-00000A090000}"/>
    <cellStyle name="Accent5 7 2" xfId="1843" xr:uid="{00000000-0005-0000-0000-00000B090000}"/>
    <cellStyle name="Accent5 8" xfId="1844" xr:uid="{00000000-0005-0000-0000-00000C090000}"/>
    <cellStyle name="Accent5 8 2" xfId="1845" xr:uid="{00000000-0005-0000-0000-00000D090000}"/>
    <cellStyle name="Accent5 9" xfId="1846" xr:uid="{00000000-0005-0000-0000-00000E090000}"/>
    <cellStyle name="Accent5 9 2" xfId="1847" xr:uid="{00000000-0005-0000-0000-00000F090000}"/>
    <cellStyle name="Accent6 10" xfId="1848" xr:uid="{00000000-0005-0000-0000-000010090000}"/>
    <cellStyle name="Accent6 10 2" xfId="1849" xr:uid="{00000000-0005-0000-0000-000011090000}"/>
    <cellStyle name="Accent6 11" xfId="1850" xr:uid="{00000000-0005-0000-0000-000012090000}"/>
    <cellStyle name="Accent6 11 2" xfId="1851" xr:uid="{00000000-0005-0000-0000-000013090000}"/>
    <cellStyle name="Accent6 12" xfId="1852" xr:uid="{00000000-0005-0000-0000-000014090000}"/>
    <cellStyle name="Accent6 13" xfId="1853" xr:uid="{00000000-0005-0000-0000-000015090000}"/>
    <cellStyle name="Accent6 14" xfId="1854" xr:uid="{00000000-0005-0000-0000-000016090000}"/>
    <cellStyle name="Accent6 15" xfId="1855" xr:uid="{00000000-0005-0000-0000-000017090000}"/>
    <cellStyle name="Accent6 16" xfId="1856" xr:uid="{00000000-0005-0000-0000-000018090000}"/>
    <cellStyle name="Accent6 17" xfId="1857" xr:uid="{00000000-0005-0000-0000-000019090000}"/>
    <cellStyle name="Accent6 18" xfId="1858" xr:uid="{00000000-0005-0000-0000-00001A090000}"/>
    <cellStyle name="Accent6 19" xfId="1859" xr:uid="{00000000-0005-0000-0000-00001B090000}"/>
    <cellStyle name="Accent6 2" xfId="1860" xr:uid="{00000000-0005-0000-0000-00001C090000}"/>
    <cellStyle name="Accent6 20" xfId="1861" xr:uid="{00000000-0005-0000-0000-00001D090000}"/>
    <cellStyle name="Accent6 21" xfId="1862" xr:uid="{00000000-0005-0000-0000-00001E090000}"/>
    <cellStyle name="Accent6 22" xfId="1863" xr:uid="{00000000-0005-0000-0000-00001F090000}"/>
    <cellStyle name="Accent6 23" xfId="1864" xr:uid="{00000000-0005-0000-0000-000020090000}"/>
    <cellStyle name="Accent6 24" xfId="1865" xr:uid="{00000000-0005-0000-0000-000021090000}"/>
    <cellStyle name="Accent6 25" xfId="1866" xr:uid="{00000000-0005-0000-0000-000022090000}"/>
    <cellStyle name="Accent6 26" xfId="1867" xr:uid="{00000000-0005-0000-0000-000023090000}"/>
    <cellStyle name="Accent6 27" xfId="1868" xr:uid="{00000000-0005-0000-0000-000024090000}"/>
    <cellStyle name="Accent6 28" xfId="1869" xr:uid="{00000000-0005-0000-0000-000025090000}"/>
    <cellStyle name="Accent6 29" xfId="1870" xr:uid="{00000000-0005-0000-0000-000026090000}"/>
    <cellStyle name="Accent6 3" xfId="1871" xr:uid="{00000000-0005-0000-0000-000027090000}"/>
    <cellStyle name="Accent6 30" xfId="1872" xr:uid="{00000000-0005-0000-0000-000028090000}"/>
    <cellStyle name="Accent6 31" xfId="1873" xr:uid="{00000000-0005-0000-0000-000029090000}"/>
    <cellStyle name="Accent6 32" xfId="1874" xr:uid="{00000000-0005-0000-0000-00002A090000}"/>
    <cellStyle name="Accent6 33" xfId="1875" xr:uid="{00000000-0005-0000-0000-00002B090000}"/>
    <cellStyle name="Accent6 34" xfId="1876" xr:uid="{00000000-0005-0000-0000-00002C090000}"/>
    <cellStyle name="Accent6 35" xfId="1877" xr:uid="{00000000-0005-0000-0000-00002D090000}"/>
    <cellStyle name="Accent6 36" xfId="1878" xr:uid="{00000000-0005-0000-0000-00002E090000}"/>
    <cellStyle name="Accent6 37" xfId="1879" xr:uid="{00000000-0005-0000-0000-00002F090000}"/>
    <cellStyle name="Accent6 38" xfId="1880" xr:uid="{00000000-0005-0000-0000-000030090000}"/>
    <cellStyle name="Accent6 4" xfId="1881" xr:uid="{00000000-0005-0000-0000-000031090000}"/>
    <cellStyle name="Accent6 4 2" xfId="1882" xr:uid="{00000000-0005-0000-0000-000032090000}"/>
    <cellStyle name="Accent6 5" xfId="1883" xr:uid="{00000000-0005-0000-0000-000033090000}"/>
    <cellStyle name="Accent6 5 2" xfId="1884" xr:uid="{00000000-0005-0000-0000-000034090000}"/>
    <cellStyle name="Accent6 6" xfId="1885" xr:uid="{00000000-0005-0000-0000-000035090000}"/>
    <cellStyle name="Accent6 6 2" xfId="1886" xr:uid="{00000000-0005-0000-0000-000036090000}"/>
    <cellStyle name="Accent6 7" xfId="1887" xr:uid="{00000000-0005-0000-0000-000037090000}"/>
    <cellStyle name="Accent6 7 2" xfId="1888" xr:uid="{00000000-0005-0000-0000-000038090000}"/>
    <cellStyle name="Accent6 8" xfId="1889" xr:uid="{00000000-0005-0000-0000-000039090000}"/>
    <cellStyle name="Accent6 8 2" xfId="1890" xr:uid="{00000000-0005-0000-0000-00003A090000}"/>
    <cellStyle name="Accent6 9" xfId="1891" xr:uid="{00000000-0005-0000-0000-00003B090000}"/>
    <cellStyle name="Accent6 9 2" xfId="1892" xr:uid="{00000000-0005-0000-0000-00003C090000}"/>
    <cellStyle name="Accounting" xfId="1893" xr:uid="{00000000-0005-0000-0000-00003D090000}"/>
    <cellStyle name="ÅëÈ­ [0]_¿ì¹°Åë" xfId="1894" xr:uid="{00000000-0005-0000-0000-00003E090000}"/>
    <cellStyle name="AeE­ [0]_INQUIRY ¿?¾÷AßAø " xfId="1895" xr:uid="{00000000-0005-0000-0000-00003F090000}"/>
    <cellStyle name="ÅëÈ­ [0]_laroux" xfId="1896" xr:uid="{00000000-0005-0000-0000-000040090000}"/>
    <cellStyle name="ÅëÈ­_¿ì¹°Åë" xfId="1897" xr:uid="{00000000-0005-0000-0000-000041090000}"/>
    <cellStyle name="AeE­_INQUIRY ¿?¾÷AßAø " xfId="1898" xr:uid="{00000000-0005-0000-0000-000042090000}"/>
    <cellStyle name="ÅëÈ­_laroux" xfId="1899" xr:uid="{00000000-0005-0000-0000-000043090000}"/>
    <cellStyle name="args.style" xfId="1900" xr:uid="{00000000-0005-0000-0000-000044090000}"/>
    <cellStyle name="arial" xfId="1901" xr:uid="{00000000-0005-0000-0000-000045090000}"/>
    <cellStyle name="ÄÞ¸¶ [0]_¿ì¹°Åë" xfId="1902" xr:uid="{00000000-0005-0000-0000-000046090000}"/>
    <cellStyle name="AÞ¸¶ [0]_INQUIRY ¿?¾÷AßAø " xfId="1903" xr:uid="{00000000-0005-0000-0000-000047090000}"/>
    <cellStyle name="ÄÞ¸¶ [0]_laroux" xfId="1904" xr:uid="{00000000-0005-0000-0000-000048090000}"/>
    <cellStyle name="ÄÞ¸¶_¿ì¹°Åë" xfId="1905" xr:uid="{00000000-0005-0000-0000-000049090000}"/>
    <cellStyle name="AÞ¸¶_INQUIRY ¿?¾÷AßAø " xfId="1906" xr:uid="{00000000-0005-0000-0000-00004A090000}"/>
    <cellStyle name="ÄÞ¸¶_laroux" xfId="1907" xr:uid="{00000000-0005-0000-0000-00004B090000}"/>
    <cellStyle name="Bad 10" xfId="1908" xr:uid="{00000000-0005-0000-0000-00004C090000}"/>
    <cellStyle name="Bad 10 2" xfId="1909" xr:uid="{00000000-0005-0000-0000-00004D090000}"/>
    <cellStyle name="Bad 11" xfId="1910" xr:uid="{00000000-0005-0000-0000-00004E090000}"/>
    <cellStyle name="Bad 11 2" xfId="1911" xr:uid="{00000000-0005-0000-0000-00004F090000}"/>
    <cellStyle name="Bad 12" xfId="1912" xr:uid="{00000000-0005-0000-0000-000050090000}"/>
    <cellStyle name="Bad 13" xfId="1913" xr:uid="{00000000-0005-0000-0000-000051090000}"/>
    <cellStyle name="Bad 14" xfId="1914" xr:uid="{00000000-0005-0000-0000-000052090000}"/>
    <cellStyle name="Bad 15" xfId="1915" xr:uid="{00000000-0005-0000-0000-000053090000}"/>
    <cellStyle name="Bad 16" xfId="1916" xr:uid="{00000000-0005-0000-0000-000054090000}"/>
    <cellStyle name="Bad 17" xfId="1917" xr:uid="{00000000-0005-0000-0000-000055090000}"/>
    <cellStyle name="Bad 18" xfId="1918" xr:uid="{00000000-0005-0000-0000-000056090000}"/>
    <cellStyle name="Bad 19" xfId="1919" xr:uid="{00000000-0005-0000-0000-000057090000}"/>
    <cellStyle name="Bad 2" xfId="1920" xr:uid="{00000000-0005-0000-0000-000058090000}"/>
    <cellStyle name="Bad 20" xfId="1921" xr:uid="{00000000-0005-0000-0000-000059090000}"/>
    <cellStyle name="Bad 21" xfId="1922" xr:uid="{00000000-0005-0000-0000-00005A090000}"/>
    <cellStyle name="Bad 22" xfId="1923" xr:uid="{00000000-0005-0000-0000-00005B090000}"/>
    <cellStyle name="Bad 23" xfId="1924" xr:uid="{00000000-0005-0000-0000-00005C090000}"/>
    <cellStyle name="Bad 24" xfId="1925" xr:uid="{00000000-0005-0000-0000-00005D090000}"/>
    <cellStyle name="Bad 25" xfId="1926" xr:uid="{00000000-0005-0000-0000-00005E090000}"/>
    <cellStyle name="Bad 26" xfId="1927" xr:uid="{00000000-0005-0000-0000-00005F090000}"/>
    <cellStyle name="Bad 27" xfId="1928" xr:uid="{00000000-0005-0000-0000-000060090000}"/>
    <cellStyle name="Bad 28" xfId="1929" xr:uid="{00000000-0005-0000-0000-000061090000}"/>
    <cellStyle name="Bad 29" xfId="1930" xr:uid="{00000000-0005-0000-0000-000062090000}"/>
    <cellStyle name="Bad 3" xfId="1931" xr:uid="{00000000-0005-0000-0000-000063090000}"/>
    <cellStyle name="Bad 30" xfId="1932" xr:uid="{00000000-0005-0000-0000-000064090000}"/>
    <cellStyle name="Bad 31" xfId="1933" xr:uid="{00000000-0005-0000-0000-000065090000}"/>
    <cellStyle name="Bad 32" xfId="1934" xr:uid="{00000000-0005-0000-0000-000066090000}"/>
    <cellStyle name="Bad 33" xfId="1935" xr:uid="{00000000-0005-0000-0000-000067090000}"/>
    <cellStyle name="Bad 34" xfId="1936" xr:uid="{00000000-0005-0000-0000-000068090000}"/>
    <cellStyle name="Bad 35" xfId="1937" xr:uid="{00000000-0005-0000-0000-000069090000}"/>
    <cellStyle name="Bad 36" xfId="1938" xr:uid="{00000000-0005-0000-0000-00006A090000}"/>
    <cellStyle name="Bad 37" xfId="1939" xr:uid="{00000000-0005-0000-0000-00006B090000}"/>
    <cellStyle name="Bad 38" xfId="1940" xr:uid="{00000000-0005-0000-0000-00006C090000}"/>
    <cellStyle name="Bad 4" xfId="1941" xr:uid="{00000000-0005-0000-0000-00006D090000}"/>
    <cellStyle name="Bad 4 2" xfId="1942" xr:uid="{00000000-0005-0000-0000-00006E090000}"/>
    <cellStyle name="Bad 5" xfId="1943" xr:uid="{00000000-0005-0000-0000-00006F090000}"/>
    <cellStyle name="Bad 5 2" xfId="1944" xr:uid="{00000000-0005-0000-0000-000070090000}"/>
    <cellStyle name="Bad 6" xfId="1945" xr:uid="{00000000-0005-0000-0000-000071090000}"/>
    <cellStyle name="Bad 6 2" xfId="1946" xr:uid="{00000000-0005-0000-0000-000072090000}"/>
    <cellStyle name="Bad 7" xfId="1947" xr:uid="{00000000-0005-0000-0000-000073090000}"/>
    <cellStyle name="Bad 7 2" xfId="1948" xr:uid="{00000000-0005-0000-0000-000074090000}"/>
    <cellStyle name="Bad 8" xfId="1949" xr:uid="{00000000-0005-0000-0000-000075090000}"/>
    <cellStyle name="Bad 8 2" xfId="1950" xr:uid="{00000000-0005-0000-0000-000076090000}"/>
    <cellStyle name="Bad 9" xfId="1951" xr:uid="{00000000-0005-0000-0000-000077090000}"/>
    <cellStyle name="Bad 9 2" xfId="1952" xr:uid="{00000000-0005-0000-0000-000078090000}"/>
    <cellStyle name="blue" xfId="1953" xr:uid="{00000000-0005-0000-0000-000079090000}"/>
    <cellStyle name="Bolivars" xfId="1954" xr:uid="{00000000-0005-0000-0000-00007A090000}"/>
    <cellStyle name="C?AØ_¿?¾÷CoE² " xfId="1955" xr:uid="{00000000-0005-0000-0000-00007B090000}"/>
    <cellStyle name="Ç¥ÁØ_´çÃÊ±¸ÀÔ»ý»ê" xfId="1956" xr:uid="{00000000-0005-0000-0000-00007C090000}"/>
    <cellStyle name="C￥AØ_¿μ¾÷CoE² " xfId="1957" xr:uid="{00000000-0005-0000-0000-00007D090000}"/>
    <cellStyle name="Ç¥ÁØ_±³°¢¼ö·®" xfId="1958" xr:uid="{00000000-0005-0000-0000-00007E090000}"/>
    <cellStyle name="C￥AØ_Sheet1_¿μ¾÷CoE² " xfId="1959" xr:uid="{00000000-0005-0000-0000-00007F090000}"/>
    <cellStyle name="Calc Currency (0)" xfId="1960" xr:uid="{00000000-0005-0000-0000-000080090000}"/>
    <cellStyle name="Calc Units (2)" xfId="1961" xr:uid="{00000000-0005-0000-0000-000081090000}"/>
    <cellStyle name="Calculation 10" xfId="1962" xr:uid="{00000000-0005-0000-0000-000082090000}"/>
    <cellStyle name="Calculation 10 2" xfId="1963" xr:uid="{00000000-0005-0000-0000-000083090000}"/>
    <cellStyle name="Calculation 11" xfId="1964" xr:uid="{00000000-0005-0000-0000-000084090000}"/>
    <cellStyle name="Calculation 11 2" xfId="1965" xr:uid="{00000000-0005-0000-0000-000085090000}"/>
    <cellStyle name="Calculation 12" xfId="1966" xr:uid="{00000000-0005-0000-0000-000086090000}"/>
    <cellStyle name="Calculation 13" xfId="1967" xr:uid="{00000000-0005-0000-0000-000087090000}"/>
    <cellStyle name="Calculation 14" xfId="1968" xr:uid="{00000000-0005-0000-0000-000088090000}"/>
    <cellStyle name="Calculation 15" xfId="1969" xr:uid="{00000000-0005-0000-0000-000089090000}"/>
    <cellStyle name="Calculation 16" xfId="1970" xr:uid="{00000000-0005-0000-0000-00008A090000}"/>
    <cellStyle name="Calculation 17" xfId="1971" xr:uid="{00000000-0005-0000-0000-00008B090000}"/>
    <cellStyle name="Calculation 18" xfId="1972" xr:uid="{00000000-0005-0000-0000-00008C090000}"/>
    <cellStyle name="Calculation 19" xfId="1973" xr:uid="{00000000-0005-0000-0000-00008D090000}"/>
    <cellStyle name="Calculation 2" xfId="1974" xr:uid="{00000000-0005-0000-0000-00008E090000}"/>
    <cellStyle name="Calculation 20" xfId="1975" xr:uid="{00000000-0005-0000-0000-00008F090000}"/>
    <cellStyle name="Calculation 21" xfId="1976" xr:uid="{00000000-0005-0000-0000-000090090000}"/>
    <cellStyle name="Calculation 22" xfId="1977" xr:uid="{00000000-0005-0000-0000-000091090000}"/>
    <cellStyle name="Calculation 23" xfId="1978" xr:uid="{00000000-0005-0000-0000-000092090000}"/>
    <cellStyle name="Calculation 24" xfId="1979" xr:uid="{00000000-0005-0000-0000-000093090000}"/>
    <cellStyle name="Calculation 25" xfId="1980" xr:uid="{00000000-0005-0000-0000-000094090000}"/>
    <cellStyle name="Calculation 26" xfId="1981" xr:uid="{00000000-0005-0000-0000-000095090000}"/>
    <cellStyle name="Calculation 27" xfId="1982" xr:uid="{00000000-0005-0000-0000-000096090000}"/>
    <cellStyle name="Calculation 28" xfId="1983" xr:uid="{00000000-0005-0000-0000-000097090000}"/>
    <cellStyle name="Calculation 29" xfId="1984" xr:uid="{00000000-0005-0000-0000-000098090000}"/>
    <cellStyle name="Calculation 3" xfId="1985" xr:uid="{00000000-0005-0000-0000-000099090000}"/>
    <cellStyle name="Calculation 30" xfId="1986" xr:uid="{00000000-0005-0000-0000-00009A090000}"/>
    <cellStyle name="Calculation 31" xfId="1987" xr:uid="{00000000-0005-0000-0000-00009B090000}"/>
    <cellStyle name="Calculation 32" xfId="1988" xr:uid="{00000000-0005-0000-0000-00009C090000}"/>
    <cellStyle name="Calculation 33" xfId="1989" xr:uid="{00000000-0005-0000-0000-00009D090000}"/>
    <cellStyle name="Calculation 34" xfId="1990" xr:uid="{00000000-0005-0000-0000-00009E090000}"/>
    <cellStyle name="Calculation 35" xfId="1991" xr:uid="{00000000-0005-0000-0000-00009F090000}"/>
    <cellStyle name="Calculation 36" xfId="1992" xr:uid="{00000000-0005-0000-0000-0000A0090000}"/>
    <cellStyle name="Calculation 37" xfId="1993" xr:uid="{00000000-0005-0000-0000-0000A1090000}"/>
    <cellStyle name="Calculation 38" xfId="1994" xr:uid="{00000000-0005-0000-0000-0000A2090000}"/>
    <cellStyle name="Calculation 4" xfId="1995" xr:uid="{00000000-0005-0000-0000-0000A3090000}"/>
    <cellStyle name="Calculation 4 2" xfId="1996" xr:uid="{00000000-0005-0000-0000-0000A4090000}"/>
    <cellStyle name="Calculation 5" xfId="1997" xr:uid="{00000000-0005-0000-0000-0000A5090000}"/>
    <cellStyle name="Calculation 5 2" xfId="1998" xr:uid="{00000000-0005-0000-0000-0000A6090000}"/>
    <cellStyle name="Calculation 6" xfId="1999" xr:uid="{00000000-0005-0000-0000-0000A7090000}"/>
    <cellStyle name="Calculation 6 2" xfId="2000" xr:uid="{00000000-0005-0000-0000-0000A8090000}"/>
    <cellStyle name="Calculation 7" xfId="2001" xr:uid="{00000000-0005-0000-0000-0000A9090000}"/>
    <cellStyle name="Calculation 7 2" xfId="2002" xr:uid="{00000000-0005-0000-0000-0000AA090000}"/>
    <cellStyle name="Calculation 8" xfId="2003" xr:uid="{00000000-0005-0000-0000-0000AB090000}"/>
    <cellStyle name="Calculation 8 2" xfId="2004" xr:uid="{00000000-0005-0000-0000-0000AC090000}"/>
    <cellStyle name="Calculation 9" xfId="2005" xr:uid="{00000000-0005-0000-0000-0000AD090000}"/>
    <cellStyle name="Calculation 9 2" xfId="2006" xr:uid="{00000000-0005-0000-0000-0000AE090000}"/>
    <cellStyle name="category" xfId="2007" xr:uid="{00000000-0005-0000-0000-0000AF090000}"/>
    <cellStyle name="Check Cell 10" xfId="2008" xr:uid="{00000000-0005-0000-0000-0000B0090000}"/>
    <cellStyle name="Check Cell 10 2" xfId="2009" xr:uid="{00000000-0005-0000-0000-0000B1090000}"/>
    <cellStyle name="Check Cell 11" xfId="2010" xr:uid="{00000000-0005-0000-0000-0000B2090000}"/>
    <cellStyle name="Check Cell 11 2" xfId="2011" xr:uid="{00000000-0005-0000-0000-0000B3090000}"/>
    <cellStyle name="Check Cell 12" xfId="2012" xr:uid="{00000000-0005-0000-0000-0000B4090000}"/>
    <cellStyle name="Check Cell 13" xfId="2013" xr:uid="{00000000-0005-0000-0000-0000B5090000}"/>
    <cellStyle name="Check Cell 14" xfId="2014" xr:uid="{00000000-0005-0000-0000-0000B6090000}"/>
    <cellStyle name="Check Cell 15" xfId="2015" xr:uid="{00000000-0005-0000-0000-0000B7090000}"/>
    <cellStyle name="Check Cell 16" xfId="2016" xr:uid="{00000000-0005-0000-0000-0000B8090000}"/>
    <cellStyle name="Check Cell 17" xfId="2017" xr:uid="{00000000-0005-0000-0000-0000B9090000}"/>
    <cellStyle name="Check Cell 18" xfId="2018" xr:uid="{00000000-0005-0000-0000-0000BA090000}"/>
    <cellStyle name="Check Cell 19" xfId="2019" xr:uid="{00000000-0005-0000-0000-0000BB090000}"/>
    <cellStyle name="Check Cell 2" xfId="2020" xr:uid="{00000000-0005-0000-0000-0000BC090000}"/>
    <cellStyle name="Check Cell 20" xfId="2021" xr:uid="{00000000-0005-0000-0000-0000BD090000}"/>
    <cellStyle name="Check Cell 21" xfId="2022" xr:uid="{00000000-0005-0000-0000-0000BE090000}"/>
    <cellStyle name="Check Cell 22" xfId="2023" xr:uid="{00000000-0005-0000-0000-0000BF090000}"/>
    <cellStyle name="Check Cell 23" xfId="2024" xr:uid="{00000000-0005-0000-0000-0000C0090000}"/>
    <cellStyle name="Check Cell 24" xfId="2025" xr:uid="{00000000-0005-0000-0000-0000C1090000}"/>
    <cellStyle name="Check Cell 25" xfId="2026" xr:uid="{00000000-0005-0000-0000-0000C2090000}"/>
    <cellStyle name="Check Cell 26" xfId="2027" xr:uid="{00000000-0005-0000-0000-0000C3090000}"/>
    <cellStyle name="Check Cell 27" xfId="2028" xr:uid="{00000000-0005-0000-0000-0000C4090000}"/>
    <cellStyle name="Check Cell 28" xfId="2029" xr:uid="{00000000-0005-0000-0000-0000C5090000}"/>
    <cellStyle name="Check Cell 29" xfId="2030" xr:uid="{00000000-0005-0000-0000-0000C6090000}"/>
    <cellStyle name="Check Cell 3" xfId="2031" xr:uid="{00000000-0005-0000-0000-0000C7090000}"/>
    <cellStyle name="Check Cell 30" xfId="2032" xr:uid="{00000000-0005-0000-0000-0000C8090000}"/>
    <cellStyle name="Check Cell 31" xfId="2033" xr:uid="{00000000-0005-0000-0000-0000C9090000}"/>
    <cellStyle name="Check Cell 32" xfId="2034" xr:uid="{00000000-0005-0000-0000-0000CA090000}"/>
    <cellStyle name="Check Cell 33" xfId="2035" xr:uid="{00000000-0005-0000-0000-0000CB090000}"/>
    <cellStyle name="Check Cell 34" xfId="2036" xr:uid="{00000000-0005-0000-0000-0000CC090000}"/>
    <cellStyle name="Check Cell 35" xfId="2037" xr:uid="{00000000-0005-0000-0000-0000CD090000}"/>
    <cellStyle name="Check Cell 36" xfId="2038" xr:uid="{00000000-0005-0000-0000-0000CE090000}"/>
    <cellStyle name="Check Cell 37" xfId="2039" xr:uid="{00000000-0005-0000-0000-0000CF090000}"/>
    <cellStyle name="Check Cell 38" xfId="2040" xr:uid="{00000000-0005-0000-0000-0000D0090000}"/>
    <cellStyle name="Check Cell 4" xfId="2041" xr:uid="{00000000-0005-0000-0000-0000D1090000}"/>
    <cellStyle name="Check Cell 4 2" xfId="2042" xr:uid="{00000000-0005-0000-0000-0000D2090000}"/>
    <cellStyle name="Check Cell 5" xfId="2043" xr:uid="{00000000-0005-0000-0000-0000D3090000}"/>
    <cellStyle name="Check Cell 5 2" xfId="2044" xr:uid="{00000000-0005-0000-0000-0000D4090000}"/>
    <cellStyle name="Check Cell 6" xfId="2045" xr:uid="{00000000-0005-0000-0000-0000D5090000}"/>
    <cellStyle name="Check Cell 6 2" xfId="2046" xr:uid="{00000000-0005-0000-0000-0000D6090000}"/>
    <cellStyle name="Check Cell 7" xfId="2047" xr:uid="{00000000-0005-0000-0000-0000D7090000}"/>
    <cellStyle name="Check Cell 7 2" xfId="2048" xr:uid="{00000000-0005-0000-0000-0000D8090000}"/>
    <cellStyle name="Check Cell 8" xfId="2049" xr:uid="{00000000-0005-0000-0000-0000D9090000}"/>
    <cellStyle name="Check Cell 8 2" xfId="2050" xr:uid="{00000000-0005-0000-0000-0000DA090000}"/>
    <cellStyle name="Check Cell 9" xfId="2051" xr:uid="{00000000-0005-0000-0000-0000DB090000}"/>
    <cellStyle name="Check Cell 9 2" xfId="2052" xr:uid="{00000000-0005-0000-0000-0000DC090000}"/>
    <cellStyle name="Chi phÝ kh¸c_Book1" xfId="2053" xr:uid="{00000000-0005-0000-0000-0000DD090000}"/>
    <cellStyle name="colour" xfId="2054" xr:uid="{00000000-0005-0000-0000-0000DE090000}"/>
    <cellStyle name="Comma" xfId="1" builtinId="3"/>
    <cellStyle name="Comma [00]" xfId="2055" xr:uid="{00000000-0005-0000-0000-0000E0090000}"/>
    <cellStyle name="Comma 10" xfId="11" xr:uid="{00000000-0005-0000-0000-0000E1090000}"/>
    <cellStyle name="Comma 11" xfId="12" xr:uid="{00000000-0005-0000-0000-0000E2090000}"/>
    <cellStyle name="Comma 12" xfId="13" xr:uid="{00000000-0005-0000-0000-0000E3090000}"/>
    <cellStyle name="Comma 13" xfId="14" xr:uid="{00000000-0005-0000-0000-0000E4090000}"/>
    <cellStyle name="Comma 13 2" xfId="15" xr:uid="{00000000-0005-0000-0000-0000E5090000}"/>
    <cellStyle name="Comma 13 3" xfId="16" xr:uid="{00000000-0005-0000-0000-0000E6090000}"/>
    <cellStyle name="Comma 14" xfId="17" xr:uid="{00000000-0005-0000-0000-0000E7090000}"/>
    <cellStyle name="Comma 15" xfId="18" xr:uid="{00000000-0005-0000-0000-0000E8090000}"/>
    <cellStyle name="Comma 15 2" xfId="2980" xr:uid="{00000000-0005-0000-0000-0000E9090000}"/>
    <cellStyle name="Comma 16" xfId="63" xr:uid="{00000000-0005-0000-0000-0000EA090000}"/>
    <cellStyle name="Comma 16 2" xfId="67" xr:uid="{00000000-0005-0000-0000-0000EB090000}"/>
    <cellStyle name="Comma 16 2 2" xfId="2971" xr:uid="{00000000-0005-0000-0000-0000EC090000}"/>
    <cellStyle name="Comma 16 2 2 2" xfId="3592" xr:uid="{00000000-0005-0000-0000-0000ED090000}"/>
    <cellStyle name="Comma 16 2 3" xfId="2975" xr:uid="{00000000-0005-0000-0000-0000EE090000}"/>
    <cellStyle name="Comma 16 2 3 2" xfId="3596" xr:uid="{00000000-0005-0000-0000-0000EF090000}"/>
    <cellStyle name="Comma 16 2 4" xfId="2999" xr:uid="{00000000-0005-0000-0000-0000F0090000}"/>
    <cellStyle name="Comma 16 3" xfId="2995" xr:uid="{00000000-0005-0000-0000-0000F1090000}"/>
    <cellStyle name="Comma 17" xfId="64" xr:uid="{00000000-0005-0000-0000-0000F2090000}"/>
    <cellStyle name="Comma 17 2" xfId="2056" xr:uid="{00000000-0005-0000-0000-0000F3090000}"/>
    <cellStyle name="Comma 17 3" xfId="2968" xr:uid="{00000000-0005-0000-0000-0000F4090000}"/>
    <cellStyle name="Comma 17 3 2" xfId="2972" xr:uid="{00000000-0005-0000-0000-0000F5090000}"/>
    <cellStyle name="Comma 17 3 2 2" xfId="3593" xr:uid="{00000000-0005-0000-0000-0000F6090000}"/>
    <cellStyle name="Comma 17 3 3" xfId="3589" xr:uid="{00000000-0005-0000-0000-0000F7090000}"/>
    <cellStyle name="Comma 17 4" xfId="2996" xr:uid="{00000000-0005-0000-0000-0000F8090000}"/>
    <cellStyle name="Comma 18" xfId="3601" xr:uid="{99BC36A4-FFA3-4C9A-9E5D-49DA53135809}"/>
    <cellStyle name="Comma 2" xfId="19" xr:uid="{00000000-0005-0000-0000-0000F9090000}"/>
    <cellStyle name="Comma 2 2" xfId="6" xr:uid="{00000000-0005-0000-0000-0000FA090000}"/>
    <cellStyle name="Comma 2 2 2" xfId="20" xr:uid="{00000000-0005-0000-0000-0000FB090000}"/>
    <cellStyle name="Comma 2 2 3" xfId="9" xr:uid="{00000000-0005-0000-0000-0000FC090000}"/>
    <cellStyle name="Comma 2 2 3 2" xfId="2979" xr:uid="{00000000-0005-0000-0000-0000FD090000}"/>
    <cellStyle name="Comma 2 2 3 3" xfId="3603" xr:uid="{2DC8184B-3C35-49BE-82EA-82209A40024F}"/>
    <cellStyle name="Comma 2 2 4" xfId="2976" xr:uid="{00000000-0005-0000-0000-0000FE090000}"/>
    <cellStyle name="Comma 2 2 5" xfId="3599" xr:uid="{8892501F-282F-4328-A23B-134865DF4E13}"/>
    <cellStyle name="Comma 2 3" xfId="21" xr:uid="{00000000-0005-0000-0000-0000FF090000}"/>
    <cellStyle name="Comma 2 3 2" xfId="22" xr:uid="{00000000-0005-0000-0000-0000000A0000}"/>
    <cellStyle name="Comma 2 3 2 2" xfId="2983" xr:uid="{00000000-0005-0000-0000-0000010A0000}"/>
    <cellStyle name="Comma 2 3 3" xfId="2982" xr:uid="{00000000-0005-0000-0000-0000020A0000}"/>
    <cellStyle name="Comma 2 4" xfId="23" xr:uid="{00000000-0005-0000-0000-0000030A0000}"/>
    <cellStyle name="Comma 2 4 2" xfId="2984" xr:uid="{00000000-0005-0000-0000-0000040A0000}"/>
    <cellStyle name="Comma 2 5" xfId="24" xr:uid="{00000000-0005-0000-0000-0000050A0000}"/>
    <cellStyle name="Comma 2 5 2" xfId="2985" xr:uid="{00000000-0005-0000-0000-0000060A0000}"/>
    <cellStyle name="Comma 2 6" xfId="2981" xr:uid="{00000000-0005-0000-0000-0000070A0000}"/>
    <cellStyle name="Comma 3" xfId="10" xr:uid="{00000000-0005-0000-0000-0000080A0000}"/>
    <cellStyle name="Comma 3 2" xfId="25" xr:uid="{00000000-0005-0000-0000-0000090A0000}"/>
    <cellStyle name="Comma 3 2 2" xfId="26" xr:uid="{00000000-0005-0000-0000-00000A0A0000}"/>
    <cellStyle name="Comma 3 2 2 2" xfId="2057" xr:uid="{00000000-0005-0000-0000-00000B0A0000}"/>
    <cellStyle name="Comma 3 2 3" xfId="27" xr:uid="{00000000-0005-0000-0000-00000C0A0000}"/>
    <cellStyle name="Comma 3 2 4" xfId="28" xr:uid="{00000000-0005-0000-0000-00000D0A0000}"/>
    <cellStyle name="Comma 3 3" xfId="29" xr:uid="{00000000-0005-0000-0000-00000E0A0000}"/>
    <cellStyle name="Comma 3 4" xfId="30" xr:uid="{00000000-0005-0000-0000-00000F0A0000}"/>
    <cellStyle name="Comma 3 5" xfId="31" xr:uid="{00000000-0005-0000-0000-0000100A0000}"/>
    <cellStyle name="Comma 3 6" xfId="32" xr:uid="{00000000-0005-0000-0000-0000110A0000}"/>
    <cellStyle name="Comma 3 7" xfId="33" xr:uid="{00000000-0005-0000-0000-0000120A0000}"/>
    <cellStyle name="Comma 3 7 2" xfId="2986" xr:uid="{00000000-0005-0000-0000-0000130A0000}"/>
    <cellStyle name="Comma 3 8" xfId="34" xr:uid="{00000000-0005-0000-0000-0000140A0000}"/>
    <cellStyle name="Comma 3 8 2" xfId="2987" xr:uid="{00000000-0005-0000-0000-0000150A0000}"/>
    <cellStyle name="Comma 4" xfId="35" xr:uid="{00000000-0005-0000-0000-0000160A0000}"/>
    <cellStyle name="Comma 4 2" xfId="36" xr:uid="{00000000-0005-0000-0000-0000170A0000}"/>
    <cellStyle name="Comma 4 3" xfId="2988" xr:uid="{00000000-0005-0000-0000-0000180A0000}"/>
    <cellStyle name="Comma 5" xfId="37" xr:uid="{00000000-0005-0000-0000-0000190A0000}"/>
    <cellStyle name="Comma 5 2" xfId="2058" xr:uid="{00000000-0005-0000-0000-00001A0A0000}"/>
    <cellStyle name="Comma 5 2 2" xfId="3540" xr:uid="{00000000-0005-0000-0000-00001B0A0000}"/>
    <cellStyle name="Comma 6" xfId="38" xr:uid="{00000000-0005-0000-0000-00001C0A0000}"/>
    <cellStyle name="Comma 6 2" xfId="39" xr:uid="{00000000-0005-0000-0000-00001D0A0000}"/>
    <cellStyle name="Comma 7" xfId="40" xr:uid="{00000000-0005-0000-0000-00001E0A0000}"/>
    <cellStyle name="Comma 8" xfId="41" xr:uid="{00000000-0005-0000-0000-00001F0A0000}"/>
    <cellStyle name="Comma 9" xfId="42" xr:uid="{00000000-0005-0000-0000-0000200A0000}"/>
    <cellStyle name="comma zerodec" xfId="2059" xr:uid="{00000000-0005-0000-0000-0000210A0000}"/>
    <cellStyle name="Comma[2]" xfId="2060" xr:uid="{00000000-0005-0000-0000-0000220A0000}"/>
    <cellStyle name="Comma0" xfId="2061" xr:uid="{00000000-0005-0000-0000-0000230A0000}"/>
    <cellStyle name="Currency $" xfId="2062" xr:uid="{00000000-0005-0000-0000-0000240A0000}"/>
    <cellStyle name="Currency [0] 2" xfId="2063" xr:uid="{00000000-0005-0000-0000-0000250A0000}"/>
    <cellStyle name="Currency [00]" xfId="2064" xr:uid="{00000000-0005-0000-0000-0000260A0000}"/>
    <cellStyle name="Currency 2" xfId="2065" xr:uid="{00000000-0005-0000-0000-0000270A0000}"/>
    <cellStyle name="Currency[2]" xfId="2066" xr:uid="{00000000-0005-0000-0000-0000280A0000}"/>
    <cellStyle name="Currency0" xfId="2067" xr:uid="{00000000-0005-0000-0000-0000290A0000}"/>
    <cellStyle name="Currency1" xfId="2068" xr:uid="{00000000-0005-0000-0000-00002A0A0000}"/>
    <cellStyle name="custom" xfId="2069" xr:uid="{00000000-0005-0000-0000-00002B0A0000}"/>
    <cellStyle name="Date" xfId="2070" xr:uid="{00000000-0005-0000-0000-00002C0A0000}"/>
    <cellStyle name="Date Short" xfId="2071" xr:uid="{00000000-0005-0000-0000-00002D0A0000}"/>
    <cellStyle name="Date_66CFVAR" xfId="2072" xr:uid="{00000000-0005-0000-0000-00002E0A0000}"/>
    <cellStyle name="dolblue" xfId="2073" xr:uid="{00000000-0005-0000-0000-00002F0A0000}"/>
    <cellStyle name="Dollar" xfId="2074" xr:uid="{00000000-0005-0000-0000-0000300A0000}"/>
    <cellStyle name="Dollar (zero dec)" xfId="2075" xr:uid="{00000000-0005-0000-0000-0000310A0000}"/>
    <cellStyle name="Dollar-Acctg" xfId="2076" xr:uid="{00000000-0005-0000-0000-0000320A0000}"/>
    <cellStyle name="Dollar-Actg" xfId="2077" xr:uid="{00000000-0005-0000-0000-0000330A0000}"/>
    <cellStyle name="Dollars" xfId="2078" xr:uid="{00000000-0005-0000-0000-0000340A0000}"/>
    <cellStyle name="Dziesi?tny [0]_Invoices2001Slovakia" xfId="2079" xr:uid="{00000000-0005-0000-0000-0000350A0000}"/>
    <cellStyle name="Dziesi?tny_Invoices2001Slovakia" xfId="2080" xr:uid="{00000000-0005-0000-0000-0000360A0000}"/>
    <cellStyle name="Dziesietny [0]_Invoices2001Slovakia" xfId="2081" xr:uid="{00000000-0005-0000-0000-0000370A0000}"/>
    <cellStyle name="Dziesiętny [0]_Invoices2001Slovakia" xfId="2082" xr:uid="{00000000-0005-0000-0000-0000380A0000}"/>
    <cellStyle name="Dziesietny [0]_Invoices2001Slovakia_Book1" xfId="2083" xr:uid="{00000000-0005-0000-0000-0000390A0000}"/>
    <cellStyle name="Dziesiętny [0]_Invoices2001Slovakia_Book1" xfId="2084" xr:uid="{00000000-0005-0000-0000-00003A0A0000}"/>
    <cellStyle name="Dziesietny [0]_Invoices2001Slovakia_Book1_Tong hop Cac tuyen(9-1-06)" xfId="2085" xr:uid="{00000000-0005-0000-0000-00003B0A0000}"/>
    <cellStyle name="Dziesiętny [0]_Invoices2001Slovakia_Book1_Tong hop Cac tuyen(9-1-06)" xfId="2086" xr:uid="{00000000-0005-0000-0000-00003C0A0000}"/>
    <cellStyle name="Dziesietny [0]_Invoices2001Slovakia_KL K.C mat duong" xfId="2087" xr:uid="{00000000-0005-0000-0000-00003D0A0000}"/>
    <cellStyle name="Dziesiętny [0]_Invoices2001Slovakia_Nhalamviec VTC(25-1-05)" xfId="2088" xr:uid="{00000000-0005-0000-0000-00003E0A0000}"/>
    <cellStyle name="Dziesietny [0]_Invoices2001Slovakia_TDT KHANH HOA" xfId="2089" xr:uid="{00000000-0005-0000-0000-00003F0A0000}"/>
    <cellStyle name="Dziesiętny [0]_Invoices2001Slovakia_TDT KHANH HOA" xfId="2090" xr:uid="{00000000-0005-0000-0000-0000400A0000}"/>
    <cellStyle name="Dziesietny [0]_Invoices2001Slovakia_TDT KHANH HOA_Tong hop Cac tuyen(9-1-06)" xfId="2091" xr:uid="{00000000-0005-0000-0000-0000410A0000}"/>
    <cellStyle name="Dziesiętny [0]_Invoices2001Slovakia_TDT KHANH HOA_Tong hop Cac tuyen(9-1-06)" xfId="2092" xr:uid="{00000000-0005-0000-0000-0000420A0000}"/>
    <cellStyle name="Dziesietny [0]_Invoices2001Slovakia_TDT quangngai" xfId="2093" xr:uid="{00000000-0005-0000-0000-0000430A0000}"/>
    <cellStyle name="Dziesiętny [0]_Invoices2001Slovakia_TDT quangngai" xfId="2094" xr:uid="{00000000-0005-0000-0000-0000440A0000}"/>
    <cellStyle name="Dziesietny [0]_Invoices2001Slovakia_Tong hop Cac tuyen(9-1-06)" xfId="2095" xr:uid="{00000000-0005-0000-0000-0000450A0000}"/>
    <cellStyle name="Dziesietny_Invoices2001Slovakia" xfId="2096" xr:uid="{00000000-0005-0000-0000-0000460A0000}"/>
    <cellStyle name="Dziesiętny_Invoices2001Slovakia" xfId="2097" xr:uid="{00000000-0005-0000-0000-0000470A0000}"/>
    <cellStyle name="Dziesietny_Invoices2001Slovakia_Book1" xfId="2098" xr:uid="{00000000-0005-0000-0000-0000480A0000}"/>
    <cellStyle name="Dziesiętny_Invoices2001Slovakia_Book1" xfId="2099" xr:uid="{00000000-0005-0000-0000-0000490A0000}"/>
    <cellStyle name="Dziesietny_Invoices2001Slovakia_Book1_Tong hop Cac tuyen(9-1-06)" xfId="2100" xr:uid="{00000000-0005-0000-0000-00004A0A0000}"/>
    <cellStyle name="Dziesiętny_Invoices2001Slovakia_Book1_Tong hop Cac tuyen(9-1-06)" xfId="2101" xr:uid="{00000000-0005-0000-0000-00004B0A0000}"/>
    <cellStyle name="Dziesietny_Invoices2001Slovakia_KL K.C mat duong" xfId="2102" xr:uid="{00000000-0005-0000-0000-00004C0A0000}"/>
    <cellStyle name="Dziesiętny_Invoices2001Slovakia_Nhalamviec VTC(25-1-05)" xfId="2103" xr:uid="{00000000-0005-0000-0000-00004D0A0000}"/>
    <cellStyle name="Dziesietny_Invoices2001Slovakia_TDT KHANH HOA" xfId="2104" xr:uid="{00000000-0005-0000-0000-00004E0A0000}"/>
    <cellStyle name="Dziesiętny_Invoices2001Slovakia_TDT KHANH HOA" xfId="2105" xr:uid="{00000000-0005-0000-0000-00004F0A0000}"/>
    <cellStyle name="Dziesietny_Invoices2001Slovakia_TDT KHANH HOA_Tong hop Cac tuyen(9-1-06)" xfId="2106" xr:uid="{00000000-0005-0000-0000-0000500A0000}"/>
    <cellStyle name="Dziesiętny_Invoices2001Slovakia_TDT KHANH HOA_Tong hop Cac tuyen(9-1-06)" xfId="2107" xr:uid="{00000000-0005-0000-0000-0000510A0000}"/>
    <cellStyle name="Dziesietny_Invoices2001Slovakia_TDT quangngai" xfId="2108" xr:uid="{00000000-0005-0000-0000-0000520A0000}"/>
    <cellStyle name="Dziesiętny_Invoices2001Slovakia_TDT quangngai" xfId="2109" xr:uid="{00000000-0005-0000-0000-0000530A0000}"/>
    <cellStyle name="Dziesietny_Invoices2001Slovakia_Tong hop Cac tuyen(9-1-06)" xfId="2110" xr:uid="{00000000-0005-0000-0000-0000540A0000}"/>
    <cellStyle name="Enter Currency (0)" xfId="2111" xr:uid="{00000000-0005-0000-0000-0000550A0000}"/>
    <cellStyle name="Enter Currency (2)" xfId="2112" xr:uid="{00000000-0005-0000-0000-0000560A0000}"/>
    <cellStyle name="Enter Units (0)" xfId="2113" xr:uid="{00000000-0005-0000-0000-0000570A0000}"/>
    <cellStyle name="Enter Units (1)" xfId="2114" xr:uid="{00000000-0005-0000-0000-0000580A0000}"/>
    <cellStyle name="Enter Units (2)" xfId="2115" xr:uid="{00000000-0005-0000-0000-0000590A0000}"/>
    <cellStyle name="Explanatory Text 10" xfId="2116" xr:uid="{00000000-0005-0000-0000-00005A0A0000}"/>
    <cellStyle name="Explanatory Text 10 2" xfId="2117" xr:uid="{00000000-0005-0000-0000-00005B0A0000}"/>
    <cellStyle name="Explanatory Text 11" xfId="2118" xr:uid="{00000000-0005-0000-0000-00005C0A0000}"/>
    <cellStyle name="Explanatory Text 11 2" xfId="2119" xr:uid="{00000000-0005-0000-0000-00005D0A0000}"/>
    <cellStyle name="Explanatory Text 12" xfId="2120" xr:uid="{00000000-0005-0000-0000-00005E0A0000}"/>
    <cellStyle name="Explanatory Text 13" xfId="2121" xr:uid="{00000000-0005-0000-0000-00005F0A0000}"/>
    <cellStyle name="Explanatory Text 14" xfId="2122" xr:uid="{00000000-0005-0000-0000-0000600A0000}"/>
    <cellStyle name="Explanatory Text 15" xfId="2123" xr:uid="{00000000-0005-0000-0000-0000610A0000}"/>
    <cellStyle name="Explanatory Text 16" xfId="2124" xr:uid="{00000000-0005-0000-0000-0000620A0000}"/>
    <cellStyle name="Explanatory Text 17" xfId="2125" xr:uid="{00000000-0005-0000-0000-0000630A0000}"/>
    <cellStyle name="Explanatory Text 18" xfId="2126" xr:uid="{00000000-0005-0000-0000-0000640A0000}"/>
    <cellStyle name="Explanatory Text 19" xfId="2127" xr:uid="{00000000-0005-0000-0000-0000650A0000}"/>
    <cellStyle name="Explanatory Text 2" xfId="2128" xr:uid="{00000000-0005-0000-0000-0000660A0000}"/>
    <cellStyle name="Explanatory Text 20" xfId="2129" xr:uid="{00000000-0005-0000-0000-0000670A0000}"/>
    <cellStyle name="Explanatory Text 21" xfId="2130" xr:uid="{00000000-0005-0000-0000-0000680A0000}"/>
    <cellStyle name="Explanatory Text 22" xfId="2131" xr:uid="{00000000-0005-0000-0000-0000690A0000}"/>
    <cellStyle name="Explanatory Text 23" xfId="2132" xr:uid="{00000000-0005-0000-0000-00006A0A0000}"/>
    <cellStyle name="Explanatory Text 24" xfId="2133" xr:uid="{00000000-0005-0000-0000-00006B0A0000}"/>
    <cellStyle name="Explanatory Text 25" xfId="2134" xr:uid="{00000000-0005-0000-0000-00006C0A0000}"/>
    <cellStyle name="Explanatory Text 26" xfId="2135" xr:uid="{00000000-0005-0000-0000-00006D0A0000}"/>
    <cellStyle name="Explanatory Text 27" xfId="2136" xr:uid="{00000000-0005-0000-0000-00006E0A0000}"/>
    <cellStyle name="Explanatory Text 28" xfId="2137" xr:uid="{00000000-0005-0000-0000-00006F0A0000}"/>
    <cellStyle name="Explanatory Text 29" xfId="2138" xr:uid="{00000000-0005-0000-0000-0000700A0000}"/>
    <cellStyle name="Explanatory Text 3" xfId="2139" xr:uid="{00000000-0005-0000-0000-0000710A0000}"/>
    <cellStyle name="Explanatory Text 30" xfId="2140" xr:uid="{00000000-0005-0000-0000-0000720A0000}"/>
    <cellStyle name="Explanatory Text 31" xfId="2141" xr:uid="{00000000-0005-0000-0000-0000730A0000}"/>
    <cellStyle name="Explanatory Text 32" xfId="2142" xr:uid="{00000000-0005-0000-0000-0000740A0000}"/>
    <cellStyle name="Explanatory Text 33" xfId="2143" xr:uid="{00000000-0005-0000-0000-0000750A0000}"/>
    <cellStyle name="Explanatory Text 34" xfId="2144" xr:uid="{00000000-0005-0000-0000-0000760A0000}"/>
    <cellStyle name="Explanatory Text 35" xfId="2145" xr:uid="{00000000-0005-0000-0000-0000770A0000}"/>
    <cellStyle name="Explanatory Text 36" xfId="2146" xr:uid="{00000000-0005-0000-0000-0000780A0000}"/>
    <cellStyle name="Explanatory Text 37" xfId="2147" xr:uid="{00000000-0005-0000-0000-0000790A0000}"/>
    <cellStyle name="Explanatory Text 38" xfId="2148" xr:uid="{00000000-0005-0000-0000-00007A0A0000}"/>
    <cellStyle name="Explanatory Text 4" xfId="2149" xr:uid="{00000000-0005-0000-0000-00007B0A0000}"/>
    <cellStyle name="Explanatory Text 4 2" xfId="2150" xr:uid="{00000000-0005-0000-0000-00007C0A0000}"/>
    <cellStyle name="Explanatory Text 5" xfId="2151" xr:uid="{00000000-0005-0000-0000-00007D0A0000}"/>
    <cellStyle name="Explanatory Text 5 2" xfId="2152" xr:uid="{00000000-0005-0000-0000-00007E0A0000}"/>
    <cellStyle name="Explanatory Text 6" xfId="2153" xr:uid="{00000000-0005-0000-0000-00007F0A0000}"/>
    <cellStyle name="Explanatory Text 6 2" xfId="2154" xr:uid="{00000000-0005-0000-0000-0000800A0000}"/>
    <cellStyle name="Explanatory Text 7" xfId="2155" xr:uid="{00000000-0005-0000-0000-0000810A0000}"/>
    <cellStyle name="Explanatory Text 7 2" xfId="2156" xr:uid="{00000000-0005-0000-0000-0000820A0000}"/>
    <cellStyle name="Explanatory Text 8" xfId="2157" xr:uid="{00000000-0005-0000-0000-0000830A0000}"/>
    <cellStyle name="Explanatory Text 8 2" xfId="2158" xr:uid="{00000000-0005-0000-0000-0000840A0000}"/>
    <cellStyle name="Explanatory Text 9" xfId="2159" xr:uid="{00000000-0005-0000-0000-0000850A0000}"/>
    <cellStyle name="Explanatory Text 9 2" xfId="2160" xr:uid="{00000000-0005-0000-0000-0000860A0000}"/>
    <cellStyle name="Fill" xfId="2161" xr:uid="{00000000-0005-0000-0000-0000870A0000}"/>
    <cellStyle name="Fixed" xfId="2162" xr:uid="{00000000-0005-0000-0000-0000880A0000}"/>
    <cellStyle name="ƒp[ƒZƒ“ƒg_Asmp." xfId="2163" xr:uid="{00000000-0005-0000-0000-0000890A0000}"/>
    <cellStyle name="GB?" xfId="2164" xr:uid="{00000000-0005-0000-0000-00008A0A0000}"/>
    <cellStyle name="GB?-Acctg" xfId="2165" xr:uid="{00000000-0005-0000-0000-00008B0A0000}"/>
    <cellStyle name="GB£" xfId="2166" xr:uid="{00000000-0005-0000-0000-00008C0A0000}"/>
    <cellStyle name="GB£-Acctg" xfId="2167" xr:uid="{00000000-0005-0000-0000-00008D0A0000}"/>
    <cellStyle name="General" xfId="2168" xr:uid="{00000000-0005-0000-0000-00008E0A0000}"/>
    <cellStyle name="Good 10" xfId="2169" xr:uid="{00000000-0005-0000-0000-00008F0A0000}"/>
    <cellStyle name="Good 10 2" xfId="2170" xr:uid="{00000000-0005-0000-0000-0000900A0000}"/>
    <cellStyle name="Good 11" xfId="2171" xr:uid="{00000000-0005-0000-0000-0000910A0000}"/>
    <cellStyle name="Good 11 2" xfId="2172" xr:uid="{00000000-0005-0000-0000-0000920A0000}"/>
    <cellStyle name="Good 12" xfId="2173" xr:uid="{00000000-0005-0000-0000-0000930A0000}"/>
    <cellStyle name="Good 13" xfId="2174" xr:uid="{00000000-0005-0000-0000-0000940A0000}"/>
    <cellStyle name="Good 14" xfId="2175" xr:uid="{00000000-0005-0000-0000-0000950A0000}"/>
    <cellStyle name="Good 15" xfId="2176" xr:uid="{00000000-0005-0000-0000-0000960A0000}"/>
    <cellStyle name="Good 16" xfId="2177" xr:uid="{00000000-0005-0000-0000-0000970A0000}"/>
    <cellStyle name="Good 17" xfId="2178" xr:uid="{00000000-0005-0000-0000-0000980A0000}"/>
    <cellStyle name="Good 18" xfId="2179" xr:uid="{00000000-0005-0000-0000-0000990A0000}"/>
    <cellStyle name="Good 19" xfId="2180" xr:uid="{00000000-0005-0000-0000-00009A0A0000}"/>
    <cellStyle name="Good 2" xfId="2181" xr:uid="{00000000-0005-0000-0000-00009B0A0000}"/>
    <cellStyle name="Good 20" xfId="2182" xr:uid="{00000000-0005-0000-0000-00009C0A0000}"/>
    <cellStyle name="Good 21" xfId="2183" xr:uid="{00000000-0005-0000-0000-00009D0A0000}"/>
    <cellStyle name="Good 22" xfId="2184" xr:uid="{00000000-0005-0000-0000-00009E0A0000}"/>
    <cellStyle name="Good 23" xfId="2185" xr:uid="{00000000-0005-0000-0000-00009F0A0000}"/>
    <cellStyle name="Good 24" xfId="2186" xr:uid="{00000000-0005-0000-0000-0000A00A0000}"/>
    <cellStyle name="Good 25" xfId="2187" xr:uid="{00000000-0005-0000-0000-0000A10A0000}"/>
    <cellStyle name="Good 26" xfId="2188" xr:uid="{00000000-0005-0000-0000-0000A20A0000}"/>
    <cellStyle name="Good 27" xfId="2189" xr:uid="{00000000-0005-0000-0000-0000A30A0000}"/>
    <cellStyle name="Good 28" xfId="2190" xr:uid="{00000000-0005-0000-0000-0000A40A0000}"/>
    <cellStyle name="Good 29" xfId="2191" xr:uid="{00000000-0005-0000-0000-0000A50A0000}"/>
    <cellStyle name="Good 3" xfId="2192" xr:uid="{00000000-0005-0000-0000-0000A60A0000}"/>
    <cellStyle name="Good 30" xfId="2193" xr:uid="{00000000-0005-0000-0000-0000A70A0000}"/>
    <cellStyle name="Good 31" xfId="2194" xr:uid="{00000000-0005-0000-0000-0000A80A0000}"/>
    <cellStyle name="Good 32" xfId="2195" xr:uid="{00000000-0005-0000-0000-0000A90A0000}"/>
    <cellStyle name="Good 33" xfId="2196" xr:uid="{00000000-0005-0000-0000-0000AA0A0000}"/>
    <cellStyle name="Good 34" xfId="2197" xr:uid="{00000000-0005-0000-0000-0000AB0A0000}"/>
    <cellStyle name="Good 35" xfId="2198" xr:uid="{00000000-0005-0000-0000-0000AC0A0000}"/>
    <cellStyle name="Good 36" xfId="2199" xr:uid="{00000000-0005-0000-0000-0000AD0A0000}"/>
    <cellStyle name="Good 37" xfId="2200" xr:uid="{00000000-0005-0000-0000-0000AE0A0000}"/>
    <cellStyle name="Good 38" xfId="2201" xr:uid="{00000000-0005-0000-0000-0000AF0A0000}"/>
    <cellStyle name="Good 4" xfId="2202" xr:uid="{00000000-0005-0000-0000-0000B00A0000}"/>
    <cellStyle name="Good 4 2" xfId="2203" xr:uid="{00000000-0005-0000-0000-0000B10A0000}"/>
    <cellStyle name="Good 5" xfId="2204" xr:uid="{00000000-0005-0000-0000-0000B20A0000}"/>
    <cellStyle name="Good 5 2" xfId="2205" xr:uid="{00000000-0005-0000-0000-0000B30A0000}"/>
    <cellStyle name="Good 6" xfId="2206" xr:uid="{00000000-0005-0000-0000-0000B40A0000}"/>
    <cellStyle name="Good 6 2" xfId="2207" xr:uid="{00000000-0005-0000-0000-0000B50A0000}"/>
    <cellStyle name="Good 7" xfId="2208" xr:uid="{00000000-0005-0000-0000-0000B60A0000}"/>
    <cellStyle name="Good 7 2" xfId="2209" xr:uid="{00000000-0005-0000-0000-0000B70A0000}"/>
    <cellStyle name="Good 8" xfId="2210" xr:uid="{00000000-0005-0000-0000-0000B80A0000}"/>
    <cellStyle name="Good 8 2" xfId="2211" xr:uid="{00000000-0005-0000-0000-0000B90A0000}"/>
    <cellStyle name="Good 9" xfId="2212" xr:uid="{00000000-0005-0000-0000-0000BA0A0000}"/>
    <cellStyle name="Good 9 2" xfId="2213" xr:uid="{00000000-0005-0000-0000-0000BB0A0000}"/>
    <cellStyle name="Grey" xfId="2214" xr:uid="{00000000-0005-0000-0000-0000BC0A0000}"/>
    <cellStyle name="HEADER" xfId="2215" xr:uid="{00000000-0005-0000-0000-0000BD0A0000}"/>
    <cellStyle name="Header1" xfId="2216" xr:uid="{00000000-0005-0000-0000-0000BE0A0000}"/>
    <cellStyle name="Header2" xfId="2217" xr:uid="{00000000-0005-0000-0000-0000BF0A0000}"/>
    <cellStyle name="Heading 1 10" xfId="2218" xr:uid="{00000000-0005-0000-0000-0000C00A0000}"/>
    <cellStyle name="Heading 1 10 2" xfId="2219" xr:uid="{00000000-0005-0000-0000-0000C10A0000}"/>
    <cellStyle name="Heading 1 11" xfId="2220" xr:uid="{00000000-0005-0000-0000-0000C20A0000}"/>
    <cellStyle name="Heading 1 11 2" xfId="2221" xr:uid="{00000000-0005-0000-0000-0000C30A0000}"/>
    <cellStyle name="Heading 1 12" xfId="2222" xr:uid="{00000000-0005-0000-0000-0000C40A0000}"/>
    <cellStyle name="Heading 1 13" xfId="2223" xr:uid="{00000000-0005-0000-0000-0000C50A0000}"/>
    <cellStyle name="Heading 1 14" xfId="2224" xr:uid="{00000000-0005-0000-0000-0000C60A0000}"/>
    <cellStyle name="Heading 1 15" xfId="2225" xr:uid="{00000000-0005-0000-0000-0000C70A0000}"/>
    <cellStyle name="Heading 1 16" xfId="2226" xr:uid="{00000000-0005-0000-0000-0000C80A0000}"/>
    <cellStyle name="Heading 1 17" xfId="2227" xr:uid="{00000000-0005-0000-0000-0000C90A0000}"/>
    <cellStyle name="Heading 1 18" xfId="2228" xr:uid="{00000000-0005-0000-0000-0000CA0A0000}"/>
    <cellStyle name="Heading 1 19" xfId="2229" xr:uid="{00000000-0005-0000-0000-0000CB0A0000}"/>
    <cellStyle name="Heading 1 2" xfId="2230" xr:uid="{00000000-0005-0000-0000-0000CC0A0000}"/>
    <cellStyle name="Heading 1 20" xfId="2231" xr:uid="{00000000-0005-0000-0000-0000CD0A0000}"/>
    <cellStyle name="Heading 1 21" xfId="2232" xr:uid="{00000000-0005-0000-0000-0000CE0A0000}"/>
    <cellStyle name="Heading 1 22" xfId="2233" xr:uid="{00000000-0005-0000-0000-0000CF0A0000}"/>
    <cellStyle name="Heading 1 23" xfId="2234" xr:uid="{00000000-0005-0000-0000-0000D00A0000}"/>
    <cellStyle name="Heading 1 24" xfId="2235" xr:uid="{00000000-0005-0000-0000-0000D10A0000}"/>
    <cellStyle name="Heading 1 25" xfId="2236" xr:uid="{00000000-0005-0000-0000-0000D20A0000}"/>
    <cellStyle name="Heading 1 26" xfId="2237" xr:uid="{00000000-0005-0000-0000-0000D30A0000}"/>
    <cellStyle name="Heading 1 27" xfId="2238" xr:uid="{00000000-0005-0000-0000-0000D40A0000}"/>
    <cellStyle name="Heading 1 28" xfId="2239" xr:uid="{00000000-0005-0000-0000-0000D50A0000}"/>
    <cellStyle name="Heading 1 29" xfId="2240" xr:uid="{00000000-0005-0000-0000-0000D60A0000}"/>
    <cellStyle name="Heading 1 3" xfId="2241" xr:uid="{00000000-0005-0000-0000-0000D70A0000}"/>
    <cellStyle name="Heading 1 30" xfId="2242" xr:uid="{00000000-0005-0000-0000-0000D80A0000}"/>
    <cellStyle name="Heading 1 31" xfId="2243" xr:uid="{00000000-0005-0000-0000-0000D90A0000}"/>
    <cellStyle name="Heading 1 32" xfId="2244" xr:uid="{00000000-0005-0000-0000-0000DA0A0000}"/>
    <cellStyle name="Heading 1 33" xfId="2245" xr:uid="{00000000-0005-0000-0000-0000DB0A0000}"/>
    <cellStyle name="Heading 1 34" xfId="2246" xr:uid="{00000000-0005-0000-0000-0000DC0A0000}"/>
    <cellStyle name="Heading 1 35" xfId="2247" xr:uid="{00000000-0005-0000-0000-0000DD0A0000}"/>
    <cellStyle name="Heading 1 36" xfId="2248" xr:uid="{00000000-0005-0000-0000-0000DE0A0000}"/>
    <cellStyle name="Heading 1 37" xfId="2249" xr:uid="{00000000-0005-0000-0000-0000DF0A0000}"/>
    <cellStyle name="Heading 1 38" xfId="2250" xr:uid="{00000000-0005-0000-0000-0000E00A0000}"/>
    <cellStyle name="Heading 1 4" xfId="2251" xr:uid="{00000000-0005-0000-0000-0000E10A0000}"/>
    <cellStyle name="Heading 1 4 2" xfId="2252" xr:uid="{00000000-0005-0000-0000-0000E20A0000}"/>
    <cellStyle name="Heading 1 5" xfId="2253" xr:uid="{00000000-0005-0000-0000-0000E30A0000}"/>
    <cellStyle name="Heading 1 5 2" xfId="2254" xr:uid="{00000000-0005-0000-0000-0000E40A0000}"/>
    <cellStyle name="Heading 1 6" xfId="2255" xr:uid="{00000000-0005-0000-0000-0000E50A0000}"/>
    <cellStyle name="Heading 1 6 2" xfId="2256" xr:uid="{00000000-0005-0000-0000-0000E60A0000}"/>
    <cellStyle name="Heading 1 7" xfId="2257" xr:uid="{00000000-0005-0000-0000-0000E70A0000}"/>
    <cellStyle name="Heading 1 7 2" xfId="2258" xr:uid="{00000000-0005-0000-0000-0000E80A0000}"/>
    <cellStyle name="Heading 1 8" xfId="2259" xr:uid="{00000000-0005-0000-0000-0000E90A0000}"/>
    <cellStyle name="Heading 1 8 2" xfId="2260" xr:uid="{00000000-0005-0000-0000-0000EA0A0000}"/>
    <cellStyle name="Heading 1 9" xfId="2261" xr:uid="{00000000-0005-0000-0000-0000EB0A0000}"/>
    <cellStyle name="Heading 1 9 2" xfId="2262" xr:uid="{00000000-0005-0000-0000-0000EC0A0000}"/>
    <cellStyle name="Heading 2 10" xfId="2263" xr:uid="{00000000-0005-0000-0000-0000ED0A0000}"/>
    <cellStyle name="Heading 2 10 2" xfId="2264" xr:uid="{00000000-0005-0000-0000-0000EE0A0000}"/>
    <cellStyle name="Heading 2 11" xfId="2265" xr:uid="{00000000-0005-0000-0000-0000EF0A0000}"/>
    <cellStyle name="Heading 2 11 2" xfId="2266" xr:uid="{00000000-0005-0000-0000-0000F00A0000}"/>
    <cellStyle name="Heading 2 12" xfId="2267" xr:uid="{00000000-0005-0000-0000-0000F10A0000}"/>
    <cellStyle name="Heading 2 13" xfId="2268" xr:uid="{00000000-0005-0000-0000-0000F20A0000}"/>
    <cellStyle name="Heading 2 14" xfId="2269" xr:uid="{00000000-0005-0000-0000-0000F30A0000}"/>
    <cellStyle name="Heading 2 15" xfId="2270" xr:uid="{00000000-0005-0000-0000-0000F40A0000}"/>
    <cellStyle name="Heading 2 16" xfId="2271" xr:uid="{00000000-0005-0000-0000-0000F50A0000}"/>
    <cellStyle name="Heading 2 17" xfId="2272" xr:uid="{00000000-0005-0000-0000-0000F60A0000}"/>
    <cellStyle name="Heading 2 18" xfId="2273" xr:uid="{00000000-0005-0000-0000-0000F70A0000}"/>
    <cellStyle name="Heading 2 19" xfId="2274" xr:uid="{00000000-0005-0000-0000-0000F80A0000}"/>
    <cellStyle name="Heading 2 2" xfId="2275" xr:uid="{00000000-0005-0000-0000-0000F90A0000}"/>
    <cellStyle name="Heading 2 20" xfId="2276" xr:uid="{00000000-0005-0000-0000-0000FA0A0000}"/>
    <cellStyle name="Heading 2 21" xfId="2277" xr:uid="{00000000-0005-0000-0000-0000FB0A0000}"/>
    <cellStyle name="Heading 2 22" xfId="2278" xr:uid="{00000000-0005-0000-0000-0000FC0A0000}"/>
    <cellStyle name="Heading 2 23" xfId="2279" xr:uid="{00000000-0005-0000-0000-0000FD0A0000}"/>
    <cellStyle name="Heading 2 24" xfId="2280" xr:uid="{00000000-0005-0000-0000-0000FE0A0000}"/>
    <cellStyle name="Heading 2 25" xfId="2281" xr:uid="{00000000-0005-0000-0000-0000FF0A0000}"/>
    <cellStyle name="Heading 2 26" xfId="2282" xr:uid="{00000000-0005-0000-0000-0000000B0000}"/>
    <cellStyle name="Heading 2 27" xfId="2283" xr:uid="{00000000-0005-0000-0000-0000010B0000}"/>
    <cellStyle name="Heading 2 28" xfId="2284" xr:uid="{00000000-0005-0000-0000-0000020B0000}"/>
    <cellStyle name="Heading 2 29" xfId="2285" xr:uid="{00000000-0005-0000-0000-0000030B0000}"/>
    <cellStyle name="Heading 2 3" xfId="2286" xr:uid="{00000000-0005-0000-0000-0000040B0000}"/>
    <cellStyle name="Heading 2 30" xfId="2287" xr:uid="{00000000-0005-0000-0000-0000050B0000}"/>
    <cellStyle name="Heading 2 31" xfId="2288" xr:uid="{00000000-0005-0000-0000-0000060B0000}"/>
    <cellStyle name="Heading 2 32" xfId="2289" xr:uid="{00000000-0005-0000-0000-0000070B0000}"/>
    <cellStyle name="Heading 2 33" xfId="2290" xr:uid="{00000000-0005-0000-0000-0000080B0000}"/>
    <cellStyle name="Heading 2 34" xfId="2291" xr:uid="{00000000-0005-0000-0000-0000090B0000}"/>
    <cellStyle name="Heading 2 35" xfId="2292" xr:uid="{00000000-0005-0000-0000-00000A0B0000}"/>
    <cellStyle name="Heading 2 36" xfId="2293" xr:uid="{00000000-0005-0000-0000-00000B0B0000}"/>
    <cellStyle name="Heading 2 37" xfId="2294" xr:uid="{00000000-0005-0000-0000-00000C0B0000}"/>
    <cellStyle name="Heading 2 38" xfId="2295" xr:uid="{00000000-0005-0000-0000-00000D0B0000}"/>
    <cellStyle name="Heading 2 4" xfId="2296" xr:uid="{00000000-0005-0000-0000-00000E0B0000}"/>
    <cellStyle name="Heading 2 4 2" xfId="2297" xr:uid="{00000000-0005-0000-0000-00000F0B0000}"/>
    <cellStyle name="Heading 2 5" xfId="2298" xr:uid="{00000000-0005-0000-0000-0000100B0000}"/>
    <cellStyle name="Heading 2 5 2" xfId="2299" xr:uid="{00000000-0005-0000-0000-0000110B0000}"/>
    <cellStyle name="Heading 2 6" xfId="2300" xr:uid="{00000000-0005-0000-0000-0000120B0000}"/>
    <cellStyle name="Heading 2 6 2" xfId="2301" xr:uid="{00000000-0005-0000-0000-0000130B0000}"/>
    <cellStyle name="Heading 2 7" xfId="2302" xr:uid="{00000000-0005-0000-0000-0000140B0000}"/>
    <cellStyle name="Heading 2 7 2" xfId="2303" xr:uid="{00000000-0005-0000-0000-0000150B0000}"/>
    <cellStyle name="Heading 2 8" xfId="2304" xr:uid="{00000000-0005-0000-0000-0000160B0000}"/>
    <cellStyle name="Heading 2 8 2" xfId="2305" xr:uid="{00000000-0005-0000-0000-0000170B0000}"/>
    <cellStyle name="Heading 2 9" xfId="2306" xr:uid="{00000000-0005-0000-0000-0000180B0000}"/>
    <cellStyle name="Heading 2 9 2" xfId="2307" xr:uid="{00000000-0005-0000-0000-0000190B0000}"/>
    <cellStyle name="Heading 3 10" xfId="2308" xr:uid="{00000000-0005-0000-0000-00001A0B0000}"/>
    <cellStyle name="Heading 3 10 2" xfId="2309" xr:uid="{00000000-0005-0000-0000-00001B0B0000}"/>
    <cellStyle name="Heading 3 11" xfId="2310" xr:uid="{00000000-0005-0000-0000-00001C0B0000}"/>
    <cellStyle name="Heading 3 11 2" xfId="2311" xr:uid="{00000000-0005-0000-0000-00001D0B0000}"/>
    <cellStyle name="Heading 3 12" xfId="2312" xr:uid="{00000000-0005-0000-0000-00001E0B0000}"/>
    <cellStyle name="Heading 3 13" xfId="2313" xr:uid="{00000000-0005-0000-0000-00001F0B0000}"/>
    <cellStyle name="Heading 3 14" xfId="2314" xr:uid="{00000000-0005-0000-0000-0000200B0000}"/>
    <cellStyle name="Heading 3 15" xfId="2315" xr:uid="{00000000-0005-0000-0000-0000210B0000}"/>
    <cellStyle name="Heading 3 16" xfId="2316" xr:uid="{00000000-0005-0000-0000-0000220B0000}"/>
    <cellStyle name="Heading 3 17" xfId="2317" xr:uid="{00000000-0005-0000-0000-0000230B0000}"/>
    <cellStyle name="Heading 3 18" xfId="2318" xr:uid="{00000000-0005-0000-0000-0000240B0000}"/>
    <cellStyle name="Heading 3 19" xfId="2319" xr:uid="{00000000-0005-0000-0000-0000250B0000}"/>
    <cellStyle name="Heading 3 2" xfId="2320" xr:uid="{00000000-0005-0000-0000-0000260B0000}"/>
    <cellStyle name="Heading 3 20" xfId="2321" xr:uid="{00000000-0005-0000-0000-0000270B0000}"/>
    <cellStyle name="Heading 3 21" xfId="2322" xr:uid="{00000000-0005-0000-0000-0000280B0000}"/>
    <cellStyle name="Heading 3 22" xfId="2323" xr:uid="{00000000-0005-0000-0000-0000290B0000}"/>
    <cellStyle name="Heading 3 23" xfId="2324" xr:uid="{00000000-0005-0000-0000-00002A0B0000}"/>
    <cellStyle name="Heading 3 24" xfId="2325" xr:uid="{00000000-0005-0000-0000-00002B0B0000}"/>
    <cellStyle name="Heading 3 25" xfId="2326" xr:uid="{00000000-0005-0000-0000-00002C0B0000}"/>
    <cellStyle name="Heading 3 26" xfId="2327" xr:uid="{00000000-0005-0000-0000-00002D0B0000}"/>
    <cellStyle name="Heading 3 27" xfId="2328" xr:uid="{00000000-0005-0000-0000-00002E0B0000}"/>
    <cellStyle name="Heading 3 28" xfId="2329" xr:uid="{00000000-0005-0000-0000-00002F0B0000}"/>
    <cellStyle name="Heading 3 29" xfId="2330" xr:uid="{00000000-0005-0000-0000-0000300B0000}"/>
    <cellStyle name="Heading 3 3" xfId="2331" xr:uid="{00000000-0005-0000-0000-0000310B0000}"/>
    <cellStyle name="Heading 3 30" xfId="2332" xr:uid="{00000000-0005-0000-0000-0000320B0000}"/>
    <cellStyle name="Heading 3 31" xfId="2333" xr:uid="{00000000-0005-0000-0000-0000330B0000}"/>
    <cellStyle name="Heading 3 32" xfId="2334" xr:uid="{00000000-0005-0000-0000-0000340B0000}"/>
    <cellStyle name="Heading 3 33" xfId="2335" xr:uid="{00000000-0005-0000-0000-0000350B0000}"/>
    <cellStyle name="Heading 3 34" xfId="2336" xr:uid="{00000000-0005-0000-0000-0000360B0000}"/>
    <cellStyle name="Heading 3 35" xfId="2337" xr:uid="{00000000-0005-0000-0000-0000370B0000}"/>
    <cellStyle name="Heading 3 36" xfId="2338" xr:uid="{00000000-0005-0000-0000-0000380B0000}"/>
    <cellStyle name="Heading 3 37" xfId="2339" xr:uid="{00000000-0005-0000-0000-0000390B0000}"/>
    <cellStyle name="Heading 3 38" xfId="2340" xr:uid="{00000000-0005-0000-0000-00003A0B0000}"/>
    <cellStyle name="Heading 3 4" xfId="2341" xr:uid="{00000000-0005-0000-0000-00003B0B0000}"/>
    <cellStyle name="Heading 3 4 2" xfId="2342" xr:uid="{00000000-0005-0000-0000-00003C0B0000}"/>
    <cellStyle name="Heading 3 5" xfId="2343" xr:uid="{00000000-0005-0000-0000-00003D0B0000}"/>
    <cellStyle name="Heading 3 5 2" xfId="2344" xr:uid="{00000000-0005-0000-0000-00003E0B0000}"/>
    <cellStyle name="Heading 3 6" xfId="2345" xr:uid="{00000000-0005-0000-0000-00003F0B0000}"/>
    <cellStyle name="Heading 3 6 2" xfId="2346" xr:uid="{00000000-0005-0000-0000-0000400B0000}"/>
    <cellStyle name="Heading 3 7" xfId="2347" xr:uid="{00000000-0005-0000-0000-0000410B0000}"/>
    <cellStyle name="Heading 3 7 2" xfId="2348" xr:uid="{00000000-0005-0000-0000-0000420B0000}"/>
    <cellStyle name="Heading 3 8" xfId="2349" xr:uid="{00000000-0005-0000-0000-0000430B0000}"/>
    <cellStyle name="Heading 3 8 2" xfId="2350" xr:uid="{00000000-0005-0000-0000-0000440B0000}"/>
    <cellStyle name="Heading 3 9" xfId="2351" xr:uid="{00000000-0005-0000-0000-0000450B0000}"/>
    <cellStyle name="Heading 3 9 2" xfId="2352" xr:uid="{00000000-0005-0000-0000-0000460B0000}"/>
    <cellStyle name="Heading 4 10" xfId="2353" xr:uid="{00000000-0005-0000-0000-0000470B0000}"/>
    <cellStyle name="Heading 4 10 2" xfId="2354" xr:uid="{00000000-0005-0000-0000-0000480B0000}"/>
    <cellStyle name="Heading 4 11" xfId="2355" xr:uid="{00000000-0005-0000-0000-0000490B0000}"/>
    <cellStyle name="Heading 4 11 2" xfId="2356" xr:uid="{00000000-0005-0000-0000-00004A0B0000}"/>
    <cellStyle name="Heading 4 12" xfId="2357" xr:uid="{00000000-0005-0000-0000-00004B0B0000}"/>
    <cellStyle name="Heading 4 13" xfId="2358" xr:uid="{00000000-0005-0000-0000-00004C0B0000}"/>
    <cellStyle name="Heading 4 14" xfId="2359" xr:uid="{00000000-0005-0000-0000-00004D0B0000}"/>
    <cellStyle name="Heading 4 15" xfId="2360" xr:uid="{00000000-0005-0000-0000-00004E0B0000}"/>
    <cellStyle name="Heading 4 16" xfId="2361" xr:uid="{00000000-0005-0000-0000-00004F0B0000}"/>
    <cellStyle name="Heading 4 17" xfId="2362" xr:uid="{00000000-0005-0000-0000-0000500B0000}"/>
    <cellStyle name="Heading 4 18" xfId="2363" xr:uid="{00000000-0005-0000-0000-0000510B0000}"/>
    <cellStyle name="Heading 4 19" xfId="2364" xr:uid="{00000000-0005-0000-0000-0000520B0000}"/>
    <cellStyle name="Heading 4 2" xfId="2365" xr:uid="{00000000-0005-0000-0000-0000530B0000}"/>
    <cellStyle name="Heading 4 20" xfId="2366" xr:uid="{00000000-0005-0000-0000-0000540B0000}"/>
    <cellStyle name="Heading 4 21" xfId="2367" xr:uid="{00000000-0005-0000-0000-0000550B0000}"/>
    <cellStyle name="Heading 4 22" xfId="2368" xr:uid="{00000000-0005-0000-0000-0000560B0000}"/>
    <cellStyle name="Heading 4 23" xfId="2369" xr:uid="{00000000-0005-0000-0000-0000570B0000}"/>
    <cellStyle name="Heading 4 24" xfId="2370" xr:uid="{00000000-0005-0000-0000-0000580B0000}"/>
    <cellStyle name="Heading 4 25" xfId="2371" xr:uid="{00000000-0005-0000-0000-0000590B0000}"/>
    <cellStyle name="Heading 4 26" xfId="2372" xr:uid="{00000000-0005-0000-0000-00005A0B0000}"/>
    <cellStyle name="Heading 4 27" xfId="2373" xr:uid="{00000000-0005-0000-0000-00005B0B0000}"/>
    <cellStyle name="Heading 4 28" xfId="2374" xr:uid="{00000000-0005-0000-0000-00005C0B0000}"/>
    <cellStyle name="Heading 4 29" xfId="2375" xr:uid="{00000000-0005-0000-0000-00005D0B0000}"/>
    <cellStyle name="Heading 4 3" xfId="2376" xr:uid="{00000000-0005-0000-0000-00005E0B0000}"/>
    <cellStyle name="Heading 4 30" xfId="2377" xr:uid="{00000000-0005-0000-0000-00005F0B0000}"/>
    <cellStyle name="Heading 4 31" xfId="2378" xr:uid="{00000000-0005-0000-0000-0000600B0000}"/>
    <cellStyle name="Heading 4 32" xfId="2379" xr:uid="{00000000-0005-0000-0000-0000610B0000}"/>
    <cellStyle name="Heading 4 33" xfId="2380" xr:uid="{00000000-0005-0000-0000-0000620B0000}"/>
    <cellStyle name="Heading 4 34" xfId="2381" xr:uid="{00000000-0005-0000-0000-0000630B0000}"/>
    <cellStyle name="Heading 4 35" xfId="2382" xr:uid="{00000000-0005-0000-0000-0000640B0000}"/>
    <cellStyle name="Heading 4 36" xfId="2383" xr:uid="{00000000-0005-0000-0000-0000650B0000}"/>
    <cellStyle name="Heading 4 37" xfId="2384" xr:uid="{00000000-0005-0000-0000-0000660B0000}"/>
    <cellStyle name="Heading 4 38" xfId="2385" xr:uid="{00000000-0005-0000-0000-0000670B0000}"/>
    <cellStyle name="Heading 4 4" xfId="2386" xr:uid="{00000000-0005-0000-0000-0000680B0000}"/>
    <cellStyle name="Heading 4 4 2" xfId="2387" xr:uid="{00000000-0005-0000-0000-0000690B0000}"/>
    <cellStyle name="Heading 4 5" xfId="2388" xr:uid="{00000000-0005-0000-0000-00006A0B0000}"/>
    <cellStyle name="Heading 4 5 2" xfId="2389" xr:uid="{00000000-0005-0000-0000-00006B0B0000}"/>
    <cellStyle name="Heading 4 6" xfId="2390" xr:uid="{00000000-0005-0000-0000-00006C0B0000}"/>
    <cellStyle name="Heading 4 6 2" xfId="2391" xr:uid="{00000000-0005-0000-0000-00006D0B0000}"/>
    <cellStyle name="Heading 4 7" xfId="2392" xr:uid="{00000000-0005-0000-0000-00006E0B0000}"/>
    <cellStyle name="Heading 4 7 2" xfId="2393" xr:uid="{00000000-0005-0000-0000-00006F0B0000}"/>
    <cellStyle name="Heading 4 8" xfId="2394" xr:uid="{00000000-0005-0000-0000-0000700B0000}"/>
    <cellStyle name="Heading 4 8 2" xfId="2395" xr:uid="{00000000-0005-0000-0000-0000710B0000}"/>
    <cellStyle name="Heading 4 9" xfId="2396" xr:uid="{00000000-0005-0000-0000-0000720B0000}"/>
    <cellStyle name="Heading 4 9 2" xfId="2397" xr:uid="{00000000-0005-0000-0000-0000730B0000}"/>
    <cellStyle name="HEADING1" xfId="2398" xr:uid="{00000000-0005-0000-0000-0000740B0000}"/>
    <cellStyle name="HEADING2" xfId="2399" xr:uid="{00000000-0005-0000-0000-0000750B0000}"/>
    <cellStyle name="headoption" xfId="2400" xr:uid="{00000000-0005-0000-0000-0000760B0000}"/>
    <cellStyle name="Hoa-Scholl" xfId="2401" xr:uid="{00000000-0005-0000-0000-0000770B0000}"/>
    <cellStyle name="Input [yellow]" xfId="2402" xr:uid="{00000000-0005-0000-0000-0000780B0000}"/>
    <cellStyle name="Input 10" xfId="2403" xr:uid="{00000000-0005-0000-0000-0000790B0000}"/>
    <cellStyle name="Input 10 2" xfId="2404" xr:uid="{00000000-0005-0000-0000-00007A0B0000}"/>
    <cellStyle name="Input 11" xfId="2405" xr:uid="{00000000-0005-0000-0000-00007B0B0000}"/>
    <cellStyle name="Input 11 2" xfId="2406" xr:uid="{00000000-0005-0000-0000-00007C0B0000}"/>
    <cellStyle name="Input 12" xfId="2407" xr:uid="{00000000-0005-0000-0000-00007D0B0000}"/>
    <cellStyle name="Input 13" xfId="2408" xr:uid="{00000000-0005-0000-0000-00007E0B0000}"/>
    <cellStyle name="Input 14" xfId="2409" xr:uid="{00000000-0005-0000-0000-00007F0B0000}"/>
    <cellStyle name="Input 15" xfId="2410" xr:uid="{00000000-0005-0000-0000-0000800B0000}"/>
    <cellStyle name="Input 16" xfId="2411" xr:uid="{00000000-0005-0000-0000-0000810B0000}"/>
    <cellStyle name="Input 17" xfId="2412" xr:uid="{00000000-0005-0000-0000-0000820B0000}"/>
    <cellStyle name="Input 18" xfId="2413" xr:uid="{00000000-0005-0000-0000-0000830B0000}"/>
    <cellStyle name="Input 19" xfId="2414" xr:uid="{00000000-0005-0000-0000-0000840B0000}"/>
    <cellStyle name="Input 2" xfId="2415" xr:uid="{00000000-0005-0000-0000-0000850B0000}"/>
    <cellStyle name="Input 20" xfId="2416" xr:uid="{00000000-0005-0000-0000-0000860B0000}"/>
    <cellStyle name="Input 21" xfId="2417" xr:uid="{00000000-0005-0000-0000-0000870B0000}"/>
    <cellStyle name="Input 22" xfId="2418" xr:uid="{00000000-0005-0000-0000-0000880B0000}"/>
    <cellStyle name="Input 23" xfId="2419" xr:uid="{00000000-0005-0000-0000-0000890B0000}"/>
    <cellStyle name="Input 24" xfId="2420" xr:uid="{00000000-0005-0000-0000-00008A0B0000}"/>
    <cellStyle name="Input 25" xfId="2421" xr:uid="{00000000-0005-0000-0000-00008B0B0000}"/>
    <cellStyle name="Input 26" xfId="2422" xr:uid="{00000000-0005-0000-0000-00008C0B0000}"/>
    <cellStyle name="Input 27" xfId="2423" xr:uid="{00000000-0005-0000-0000-00008D0B0000}"/>
    <cellStyle name="Input 28" xfId="2424" xr:uid="{00000000-0005-0000-0000-00008E0B0000}"/>
    <cellStyle name="Input 29" xfId="2425" xr:uid="{00000000-0005-0000-0000-00008F0B0000}"/>
    <cellStyle name="Input 3" xfId="2426" xr:uid="{00000000-0005-0000-0000-0000900B0000}"/>
    <cellStyle name="Input 30" xfId="2427" xr:uid="{00000000-0005-0000-0000-0000910B0000}"/>
    <cellStyle name="Input 31" xfId="2428" xr:uid="{00000000-0005-0000-0000-0000920B0000}"/>
    <cellStyle name="Input 32" xfId="2429" xr:uid="{00000000-0005-0000-0000-0000930B0000}"/>
    <cellStyle name="Input 33" xfId="2430" xr:uid="{00000000-0005-0000-0000-0000940B0000}"/>
    <cellStyle name="Input 34" xfId="2431" xr:uid="{00000000-0005-0000-0000-0000950B0000}"/>
    <cellStyle name="Input 35" xfId="2432" xr:uid="{00000000-0005-0000-0000-0000960B0000}"/>
    <cellStyle name="Input 36" xfId="2433" xr:uid="{00000000-0005-0000-0000-0000970B0000}"/>
    <cellStyle name="Input 37" xfId="2434" xr:uid="{00000000-0005-0000-0000-0000980B0000}"/>
    <cellStyle name="Input 38" xfId="2435" xr:uid="{00000000-0005-0000-0000-0000990B0000}"/>
    <cellStyle name="Input 4" xfId="2436" xr:uid="{00000000-0005-0000-0000-00009A0B0000}"/>
    <cellStyle name="Input 4 2" xfId="2437" xr:uid="{00000000-0005-0000-0000-00009B0B0000}"/>
    <cellStyle name="Input 5" xfId="2438" xr:uid="{00000000-0005-0000-0000-00009C0B0000}"/>
    <cellStyle name="Input 5 2" xfId="2439" xr:uid="{00000000-0005-0000-0000-00009D0B0000}"/>
    <cellStyle name="Input 6" xfId="2440" xr:uid="{00000000-0005-0000-0000-00009E0B0000}"/>
    <cellStyle name="Input 6 2" xfId="2441" xr:uid="{00000000-0005-0000-0000-00009F0B0000}"/>
    <cellStyle name="Input 7" xfId="2442" xr:uid="{00000000-0005-0000-0000-0000A00B0000}"/>
    <cellStyle name="Input 7 2" xfId="2443" xr:uid="{00000000-0005-0000-0000-0000A10B0000}"/>
    <cellStyle name="Input 8" xfId="2444" xr:uid="{00000000-0005-0000-0000-0000A20B0000}"/>
    <cellStyle name="Input 8 2" xfId="2445" xr:uid="{00000000-0005-0000-0000-0000A30B0000}"/>
    <cellStyle name="Input 9" xfId="2446" xr:uid="{00000000-0005-0000-0000-0000A40B0000}"/>
    <cellStyle name="Input 9 2" xfId="2447" xr:uid="{00000000-0005-0000-0000-0000A50B0000}"/>
    <cellStyle name="khanh" xfId="2448" xr:uid="{00000000-0005-0000-0000-0000A60B0000}"/>
    <cellStyle name="Link Currency (0)" xfId="2449" xr:uid="{00000000-0005-0000-0000-0000A70B0000}"/>
    <cellStyle name="Link Currency (2)" xfId="2450" xr:uid="{00000000-0005-0000-0000-0000A80B0000}"/>
    <cellStyle name="Link Units (0)" xfId="2451" xr:uid="{00000000-0005-0000-0000-0000A90B0000}"/>
    <cellStyle name="Link Units (1)" xfId="2452" xr:uid="{00000000-0005-0000-0000-0000AA0B0000}"/>
    <cellStyle name="Link Units (2)" xfId="2453" xr:uid="{00000000-0005-0000-0000-0000AB0B0000}"/>
    <cellStyle name="Linked Cell 10" xfId="2454" xr:uid="{00000000-0005-0000-0000-0000AC0B0000}"/>
    <cellStyle name="Linked Cell 10 2" xfId="2455" xr:uid="{00000000-0005-0000-0000-0000AD0B0000}"/>
    <cellStyle name="Linked Cell 11" xfId="2456" xr:uid="{00000000-0005-0000-0000-0000AE0B0000}"/>
    <cellStyle name="Linked Cell 11 2" xfId="2457" xr:uid="{00000000-0005-0000-0000-0000AF0B0000}"/>
    <cellStyle name="Linked Cell 12" xfId="2458" xr:uid="{00000000-0005-0000-0000-0000B00B0000}"/>
    <cellStyle name="Linked Cell 13" xfId="2459" xr:uid="{00000000-0005-0000-0000-0000B10B0000}"/>
    <cellStyle name="Linked Cell 14" xfId="2460" xr:uid="{00000000-0005-0000-0000-0000B20B0000}"/>
    <cellStyle name="Linked Cell 15" xfId="2461" xr:uid="{00000000-0005-0000-0000-0000B30B0000}"/>
    <cellStyle name="Linked Cell 16" xfId="2462" xr:uid="{00000000-0005-0000-0000-0000B40B0000}"/>
    <cellStyle name="Linked Cell 17" xfId="2463" xr:uid="{00000000-0005-0000-0000-0000B50B0000}"/>
    <cellStyle name="Linked Cell 18" xfId="2464" xr:uid="{00000000-0005-0000-0000-0000B60B0000}"/>
    <cellStyle name="Linked Cell 19" xfId="2465" xr:uid="{00000000-0005-0000-0000-0000B70B0000}"/>
    <cellStyle name="Linked Cell 2" xfId="2466" xr:uid="{00000000-0005-0000-0000-0000B80B0000}"/>
    <cellStyle name="Linked Cell 20" xfId="2467" xr:uid="{00000000-0005-0000-0000-0000B90B0000}"/>
    <cellStyle name="Linked Cell 21" xfId="2468" xr:uid="{00000000-0005-0000-0000-0000BA0B0000}"/>
    <cellStyle name="Linked Cell 22" xfId="2469" xr:uid="{00000000-0005-0000-0000-0000BB0B0000}"/>
    <cellStyle name="Linked Cell 23" xfId="2470" xr:uid="{00000000-0005-0000-0000-0000BC0B0000}"/>
    <cellStyle name="Linked Cell 24" xfId="2471" xr:uid="{00000000-0005-0000-0000-0000BD0B0000}"/>
    <cellStyle name="Linked Cell 25" xfId="2472" xr:uid="{00000000-0005-0000-0000-0000BE0B0000}"/>
    <cellStyle name="Linked Cell 26" xfId="2473" xr:uid="{00000000-0005-0000-0000-0000BF0B0000}"/>
    <cellStyle name="Linked Cell 27" xfId="2474" xr:uid="{00000000-0005-0000-0000-0000C00B0000}"/>
    <cellStyle name="Linked Cell 28" xfId="2475" xr:uid="{00000000-0005-0000-0000-0000C10B0000}"/>
    <cellStyle name="Linked Cell 29" xfId="2476" xr:uid="{00000000-0005-0000-0000-0000C20B0000}"/>
    <cellStyle name="Linked Cell 3" xfId="2477" xr:uid="{00000000-0005-0000-0000-0000C30B0000}"/>
    <cellStyle name="Linked Cell 30" xfId="2478" xr:uid="{00000000-0005-0000-0000-0000C40B0000}"/>
    <cellStyle name="Linked Cell 31" xfId="2479" xr:uid="{00000000-0005-0000-0000-0000C50B0000}"/>
    <cellStyle name="Linked Cell 32" xfId="2480" xr:uid="{00000000-0005-0000-0000-0000C60B0000}"/>
    <cellStyle name="Linked Cell 33" xfId="2481" xr:uid="{00000000-0005-0000-0000-0000C70B0000}"/>
    <cellStyle name="Linked Cell 34" xfId="2482" xr:uid="{00000000-0005-0000-0000-0000C80B0000}"/>
    <cellStyle name="Linked Cell 35" xfId="2483" xr:uid="{00000000-0005-0000-0000-0000C90B0000}"/>
    <cellStyle name="Linked Cell 36" xfId="2484" xr:uid="{00000000-0005-0000-0000-0000CA0B0000}"/>
    <cellStyle name="Linked Cell 37" xfId="2485" xr:uid="{00000000-0005-0000-0000-0000CB0B0000}"/>
    <cellStyle name="Linked Cell 38" xfId="2486" xr:uid="{00000000-0005-0000-0000-0000CC0B0000}"/>
    <cellStyle name="Linked Cell 4" xfId="2487" xr:uid="{00000000-0005-0000-0000-0000CD0B0000}"/>
    <cellStyle name="Linked Cell 4 2" xfId="2488" xr:uid="{00000000-0005-0000-0000-0000CE0B0000}"/>
    <cellStyle name="Linked Cell 5" xfId="2489" xr:uid="{00000000-0005-0000-0000-0000CF0B0000}"/>
    <cellStyle name="Linked Cell 5 2" xfId="2490" xr:uid="{00000000-0005-0000-0000-0000D00B0000}"/>
    <cellStyle name="Linked Cell 6" xfId="2491" xr:uid="{00000000-0005-0000-0000-0000D10B0000}"/>
    <cellStyle name="Linked Cell 6 2" xfId="2492" xr:uid="{00000000-0005-0000-0000-0000D20B0000}"/>
    <cellStyle name="Linked Cell 7" xfId="2493" xr:uid="{00000000-0005-0000-0000-0000D30B0000}"/>
    <cellStyle name="Linked Cell 7 2" xfId="2494" xr:uid="{00000000-0005-0000-0000-0000D40B0000}"/>
    <cellStyle name="Linked Cell 8" xfId="2495" xr:uid="{00000000-0005-0000-0000-0000D50B0000}"/>
    <cellStyle name="Linked Cell 8 2" xfId="2496" xr:uid="{00000000-0005-0000-0000-0000D60B0000}"/>
    <cellStyle name="Linked Cell 9" xfId="2497" xr:uid="{00000000-0005-0000-0000-0000D70B0000}"/>
    <cellStyle name="Linked Cell 9 2" xfId="2498" xr:uid="{00000000-0005-0000-0000-0000D80B0000}"/>
    <cellStyle name="Millares [0]_Well Timing" xfId="2499" xr:uid="{00000000-0005-0000-0000-0000D90B0000}"/>
    <cellStyle name="Millares_Well Timing" xfId="2500" xr:uid="{00000000-0005-0000-0000-0000DA0B0000}"/>
    <cellStyle name="Milliers [0]_!!!GO" xfId="2501" xr:uid="{00000000-0005-0000-0000-0000DB0B0000}"/>
    <cellStyle name="Milliers_!!!GO" xfId="2502" xr:uid="{00000000-0005-0000-0000-0000DC0B0000}"/>
    <cellStyle name="Model" xfId="2503" xr:uid="{00000000-0005-0000-0000-0000DD0B0000}"/>
    <cellStyle name="moi" xfId="2504" xr:uid="{00000000-0005-0000-0000-0000DE0B0000}"/>
    <cellStyle name="Moneda [0]_Well Timing" xfId="2505" xr:uid="{00000000-0005-0000-0000-0000DF0B0000}"/>
    <cellStyle name="Moneda_Well Timing" xfId="2506" xr:uid="{00000000-0005-0000-0000-0000E00B0000}"/>
    <cellStyle name="Monétaire [0]_!!!GO" xfId="2507" xr:uid="{00000000-0005-0000-0000-0000E10B0000}"/>
    <cellStyle name="Monétaire_!!!GO" xfId="2508" xr:uid="{00000000-0005-0000-0000-0000E20B0000}"/>
    <cellStyle name="Mon彋aire [0]_!!!GO" xfId="2509" xr:uid="{00000000-0005-0000-0000-0000E30B0000}"/>
    <cellStyle name="Mon彋aire_!!!GO" xfId="2510" xr:uid="{00000000-0005-0000-0000-0000E40B0000}"/>
    <cellStyle name="n" xfId="2511" xr:uid="{00000000-0005-0000-0000-0000E50B0000}"/>
    <cellStyle name="Neutral 10" xfId="2512" xr:uid="{00000000-0005-0000-0000-0000E60B0000}"/>
    <cellStyle name="Neutral 10 2" xfId="2513" xr:uid="{00000000-0005-0000-0000-0000E70B0000}"/>
    <cellStyle name="Neutral 11" xfId="2514" xr:uid="{00000000-0005-0000-0000-0000E80B0000}"/>
    <cellStyle name="Neutral 11 2" xfId="2515" xr:uid="{00000000-0005-0000-0000-0000E90B0000}"/>
    <cellStyle name="Neutral 12" xfId="2516" xr:uid="{00000000-0005-0000-0000-0000EA0B0000}"/>
    <cellStyle name="Neutral 13" xfId="2517" xr:uid="{00000000-0005-0000-0000-0000EB0B0000}"/>
    <cellStyle name="Neutral 14" xfId="2518" xr:uid="{00000000-0005-0000-0000-0000EC0B0000}"/>
    <cellStyle name="Neutral 15" xfId="2519" xr:uid="{00000000-0005-0000-0000-0000ED0B0000}"/>
    <cellStyle name="Neutral 16" xfId="2520" xr:uid="{00000000-0005-0000-0000-0000EE0B0000}"/>
    <cellStyle name="Neutral 17" xfId="2521" xr:uid="{00000000-0005-0000-0000-0000EF0B0000}"/>
    <cellStyle name="Neutral 18" xfId="2522" xr:uid="{00000000-0005-0000-0000-0000F00B0000}"/>
    <cellStyle name="Neutral 19" xfId="2523" xr:uid="{00000000-0005-0000-0000-0000F10B0000}"/>
    <cellStyle name="Neutral 2" xfId="2524" xr:uid="{00000000-0005-0000-0000-0000F20B0000}"/>
    <cellStyle name="Neutral 20" xfId="2525" xr:uid="{00000000-0005-0000-0000-0000F30B0000}"/>
    <cellStyle name="Neutral 21" xfId="2526" xr:uid="{00000000-0005-0000-0000-0000F40B0000}"/>
    <cellStyle name="Neutral 22" xfId="2527" xr:uid="{00000000-0005-0000-0000-0000F50B0000}"/>
    <cellStyle name="Neutral 23" xfId="2528" xr:uid="{00000000-0005-0000-0000-0000F60B0000}"/>
    <cellStyle name="Neutral 24" xfId="2529" xr:uid="{00000000-0005-0000-0000-0000F70B0000}"/>
    <cellStyle name="Neutral 25" xfId="2530" xr:uid="{00000000-0005-0000-0000-0000F80B0000}"/>
    <cellStyle name="Neutral 26" xfId="2531" xr:uid="{00000000-0005-0000-0000-0000F90B0000}"/>
    <cellStyle name="Neutral 27" xfId="2532" xr:uid="{00000000-0005-0000-0000-0000FA0B0000}"/>
    <cellStyle name="Neutral 28" xfId="2533" xr:uid="{00000000-0005-0000-0000-0000FB0B0000}"/>
    <cellStyle name="Neutral 29" xfId="2534" xr:uid="{00000000-0005-0000-0000-0000FC0B0000}"/>
    <cellStyle name="Neutral 3" xfId="2535" xr:uid="{00000000-0005-0000-0000-0000FD0B0000}"/>
    <cellStyle name="Neutral 30" xfId="2536" xr:uid="{00000000-0005-0000-0000-0000FE0B0000}"/>
    <cellStyle name="Neutral 31" xfId="2537" xr:uid="{00000000-0005-0000-0000-0000FF0B0000}"/>
    <cellStyle name="Neutral 32" xfId="2538" xr:uid="{00000000-0005-0000-0000-0000000C0000}"/>
    <cellStyle name="Neutral 33" xfId="2539" xr:uid="{00000000-0005-0000-0000-0000010C0000}"/>
    <cellStyle name="Neutral 34" xfId="2540" xr:uid="{00000000-0005-0000-0000-0000020C0000}"/>
    <cellStyle name="Neutral 35" xfId="2541" xr:uid="{00000000-0005-0000-0000-0000030C0000}"/>
    <cellStyle name="Neutral 36" xfId="2542" xr:uid="{00000000-0005-0000-0000-0000040C0000}"/>
    <cellStyle name="Neutral 37" xfId="2543" xr:uid="{00000000-0005-0000-0000-0000050C0000}"/>
    <cellStyle name="Neutral 38" xfId="2544" xr:uid="{00000000-0005-0000-0000-0000060C0000}"/>
    <cellStyle name="Neutral 4" xfId="2545" xr:uid="{00000000-0005-0000-0000-0000070C0000}"/>
    <cellStyle name="Neutral 4 2" xfId="2546" xr:uid="{00000000-0005-0000-0000-0000080C0000}"/>
    <cellStyle name="Neutral 5" xfId="2547" xr:uid="{00000000-0005-0000-0000-0000090C0000}"/>
    <cellStyle name="Neutral 5 2" xfId="2548" xr:uid="{00000000-0005-0000-0000-00000A0C0000}"/>
    <cellStyle name="Neutral 6" xfId="2549" xr:uid="{00000000-0005-0000-0000-00000B0C0000}"/>
    <cellStyle name="Neutral 6 2" xfId="2550" xr:uid="{00000000-0005-0000-0000-00000C0C0000}"/>
    <cellStyle name="Neutral 7" xfId="2551" xr:uid="{00000000-0005-0000-0000-00000D0C0000}"/>
    <cellStyle name="Neutral 7 2" xfId="2552" xr:uid="{00000000-0005-0000-0000-00000E0C0000}"/>
    <cellStyle name="Neutral 8" xfId="2553" xr:uid="{00000000-0005-0000-0000-00000F0C0000}"/>
    <cellStyle name="Neutral 8 2" xfId="2554" xr:uid="{00000000-0005-0000-0000-0000100C0000}"/>
    <cellStyle name="Neutral 9" xfId="2555" xr:uid="{00000000-0005-0000-0000-0000110C0000}"/>
    <cellStyle name="Neutral 9 2" xfId="2556" xr:uid="{00000000-0005-0000-0000-0000120C0000}"/>
    <cellStyle name="New Times Roman" xfId="2557" xr:uid="{00000000-0005-0000-0000-0000130C0000}"/>
    <cellStyle name="no dec" xfId="2558" xr:uid="{00000000-0005-0000-0000-0000140C0000}"/>
    <cellStyle name="Normal" xfId="0" builtinId="0"/>
    <cellStyle name="Normal - Style1" xfId="2559" xr:uid="{00000000-0005-0000-0000-0000160C0000}"/>
    <cellStyle name="Normal 10" xfId="43" xr:uid="{00000000-0005-0000-0000-0000170C0000}"/>
    <cellStyle name="Normal 10 2" xfId="2560" xr:uid="{00000000-0005-0000-0000-0000180C0000}"/>
    <cellStyle name="Normal 11" xfId="44" xr:uid="{00000000-0005-0000-0000-0000190C0000}"/>
    <cellStyle name="Normal 11 2" xfId="2989" xr:uid="{00000000-0005-0000-0000-00001A0C0000}"/>
    <cellStyle name="Normal 12" xfId="65" xr:uid="{00000000-0005-0000-0000-00001B0C0000}"/>
    <cellStyle name="Normal 12 2" xfId="2561" xr:uid="{00000000-0005-0000-0000-00001C0C0000}"/>
    <cellStyle name="Normal 12 3" xfId="2969" xr:uid="{00000000-0005-0000-0000-00001D0C0000}"/>
    <cellStyle name="Normal 12 3 2" xfId="2973" xr:uid="{00000000-0005-0000-0000-00001E0C0000}"/>
    <cellStyle name="Normal 12 3 2 2" xfId="3594" xr:uid="{00000000-0005-0000-0000-00001F0C0000}"/>
    <cellStyle name="Normal 12 3 2 3" xfId="3600" xr:uid="{63D08F5F-4FDB-4CAB-A7DC-CB690C71B247}"/>
    <cellStyle name="Normal 12 3 3" xfId="3590" xr:uid="{00000000-0005-0000-0000-0000200C0000}"/>
    <cellStyle name="Normal 12 4" xfId="2997" xr:uid="{00000000-0005-0000-0000-0000210C0000}"/>
    <cellStyle name="Normal 13" xfId="2562" xr:uid="{00000000-0005-0000-0000-0000220C0000}"/>
    <cellStyle name="Normal 14" xfId="2563" xr:uid="{00000000-0005-0000-0000-0000230C0000}"/>
    <cellStyle name="Normal 14 2" xfId="2564" xr:uid="{00000000-0005-0000-0000-0000240C0000}"/>
    <cellStyle name="Normal 15" xfId="2565" xr:uid="{00000000-0005-0000-0000-0000250C0000}"/>
    <cellStyle name="Normal 16" xfId="2566" xr:uid="{00000000-0005-0000-0000-0000260C0000}"/>
    <cellStyle name="Normal 16 2" xfId="2567" xr:uid="{00000000-0005-0000-0000-0000270C0000}"/>
    <cellStyle name="Normal 17" xfId="2568" xr:uid="{00000000-0005-0000-0000-0000280C0000}"/>
    <cellStyle name="Normal 18" xfId="2569" xr:uid="{00000000-0005-0000-0000-0000290C0000}"/>
    <cellStyle name="Normal 18 2" xfId="2570" xr:uid="{00000000-0005-0000-0000-00002A0C0000}"/>
    <cellStyle name="Normal 19" xfId="2571" xr:uid="{00000000-0005-0000-0000-00002B0C0000}"/>
    <cellStyle name="Normal 19 2" xfId="2572" xr:uid="{00000000-0005-0000-0000-00002C0C0000}"/>
    <cellStyle name="Normal 2" xfId="4" xr:uid="{00000000-0005-0000-0000-00002D0C0000}"/>
    <cellStyle name="Normal 2 2" xfId="5" xr:uid="{00000000-0005-0000-0000-00002E0C0000}"/>
    <cellStyle name="Normal 2 2 2" xfId="2573" xr:uid="{00000000-0005-0000-0000-00002F0C0000}"/>
    <cellStyle name="Normal 2 2 2 2" xfId="2574" xr:uid="{00000000-0005-0000-0000-0000300C0000}"/>
    <cellStyle name="Normal 2 2 2 3" xfId="2575" xr:uid="{00000000-0005-0000-0000-0000310C0000}"/>
    <cellStyle name="Normal 2 2 2 4" xfId="3541" xr:uid="{00000000-0005-0000-0000-0000320C0000}"/>
    <cellStyle name="Normal 2 2 3" xfId="2576" xr:uid="{00000000-0005-0000-0000-0000330C0000}"/>
    <cellStyle name="Normal 2 2 3 2" xfId="3542" xr:uid="{00000000-0005-0000-0000-0000340C0000}"/>
    <cellStyle name="Normal 2 3" xfId="7" xr:uid="{00000000-0005-0000-0000-0000350C0000}"/>
    <cellStyle name="Normal 2 3 2" xfId="45" xr:uid="{00000000-0005-0000-0000-0000360C0000}"/>
    <cellStyle name="Normal 2 3 3" xfId="8" xr:uid="{00000000-0005-0000-0000-0000370C0000}"/>
    <cellStyle name="Normal 2 3 3 2" xfId="2978" xr:uid="{00000000-0005-0000-0000-0000380C0000}"/>
    <cellStyle name="Normal 2 3 4" xfId="3597" xr:uid="{00000000-0005-0000-0000-0000390C0000}"/>
    <cellStyle name="Normal 2 3 4 2" xfId="3602" xr:uid="{A1C32449-7F78-4FE9-AE1F-6EB5354B036D}"/>
    <cellStyle name="Normal 2 3 5" xfId="2977" xr:uid="{00000000-0005-0000-0000-00003A0C0000}"/>
    <cellStyle name="Normal 2 3 6" xfId="3598" xr:uid="{D28A864A-66CA-459A-AE9C-B21F982D5483}"/>
    <cellStyle name="Normal 2 4" xfId="46" xr:uid="{00000000-0005-0000-0000-00003B0C0000}"/>
    <cellStyle name="Normal 2 4 2" xfId="2990" xr:uid="{00000000-0005-0000-0000-00003C0C0000}"/>
    <cellStyle name="Normal 2 5" xfId="47" xr:uid="{00000000-0005-0000-0000-00003D0C0000}"/>
    <cellStyle name="Normal 2 5 2" xfId="2991" xr:uid="{00000000-0005-0000-0000-00003E0C0000}"/>
    <cellStyle name="Normal 2 6" xfId="48" xr:uid="{00000000-0005-0000-0000-00003F0C0000}"/>
    <cellStyle name="Normal 2 6 2" xfId="2992" xr:uid="{00000000-0005-0000-0000-0000400C0000}"/>
    <cellStyle name="Normal 2 7" xfId="2577" xr:uid="{00000000-0005-0000-0000-0000410C0000}"/>
    <cellStyle name="Normal 2 8" xfId="2578" xr:uid="{00000000-0005-0000-0000-0000420C0000}"/>
    <cellStyle name="Normal 20" xfId="2579" xr:uid="{00000000-0005-0000-0000-0000430C0000}"/>
    <cellStyle name="Normal 21" xfId="2580" xr:uid="{00000000-0005-0000-0000-0000440C0000}"/>
    <cellStyle name="Normal 21 2" xfId="2581" xr:uid="{00000000-0005-0000-0000-0000450C0000}"/>
    <cellStyle name="Normal 22" xfId="2582" xr:uid="{00000000-0005-0000-0000-0000460C0000}"/>
    <cellStyle name="Normal 22 2" xfId="2583" xr:uid="{00000000-0005-0000-0000-0000470C0000}"/>
    <cellStyle name="Normal 23" xfId="2584" xr:uid="{00000000-0005-0000-0000-0000480C0000}"/>
    <cellStyle name="Normal 24" xfId="2585" xr:uid="{00000000-0005-0000-0000-0000490C0000}"/>
    <cellStyle name="Normal 25" xfId="2586" xr:uid="{00000000-0005-0000-0000-00004A0C0000}"/>
    <cellStyle name="Normal 26" xfId="2587" xr:uid="{00000000-0005-0000-0000-00004B0C0000}"/>
    <cellStyle name="Normal 27" xfId="2588" xr:uid="{00000000-0005-0000-0000-00004C0C0000}"/>
    <cellStyle name="Normal 28" xfId="2589" xr:uid="{00000000-0005-0000-0000-00004D0C0000}"/>
    <cellStyle name="Normal 28 2" xfId="2590" xr:uid="{00000000-0005-0000-0000-00004E0C0000}"/>
    <cellStyle name="Normal 29" xfId="2591" xr:uid="{00000000-0005-0000-0000-00004F0C0000}"/>
    <cellStyle name="Normal 3" xfId="3" xr:uid="{00000000-0005-0000-0000-0000500C0000}"/>
    <cellStyle name="Normal 3 2" xfId="49" xr:uid="{00000000-0005-0000-0000-0000510C0000}"/>
    <cellStyle name="Normal 3 3" xfId="50" xr:uid="{00000000-0005-0000-0000-0000520C0000}"/>
    <cellStyle name="Normal 30" xfId="2592" xr:uid="{00000000-0005-0000-0000-0000530C0000}"/>
    <cellStyle name="Normal 31" xfId="2593" xr:uid="{00000000-0005-0000-0000-0000540C0000}"/>
    <cellStyle name="Normal 32" xfId="2594" xr:uid="{00000000-0005-0000-0000-0000550C0000}"/>
    <cellStyle name="Normal 33" xfId="2595" xr:uid="{00000000-0005-0000-0000-0000560C0000}"/>
    <cellStyle name="Normal 34" xfId="2596" xr:uid="{00000000-0005-0000-0000-0000570C0000}"/>
    <cellStyle name="Normal 35" xfId="2597" xr:uid="{00000000-0005-0000-0000-0000580C0000}"/>
    <cellStyle name="Normal 36" xfId="2598" xr:uid="{00000000-0005-0000-0000-0000590C0000}"/>
    <cellStyle name="Normal 37" xfId="2599" xr:uid="{00000000-0005-0000-0000-00005A0C0000}"/>
    <cellStyle name="Normal 38" xfId="2600" xr:uid="{00000000-0005-0000-0000-00005B0C0000}"/>
    <cellStyle name="Normal 39" xfId="2601" xr:uid="{00000000-0005-0000-0000-00005C0C0000}"/>
    <cellStyle name="Normal 4" xfId="51" xr:uid="{00000000-0005-0000-0000-00005D0C0000}"/>
    <cellStyle name="Normal 4 2" xfId="52" xr:uid="{00000000-0005-0000-0000-00005E0C0000}"/>
    <cellStyle name="Normal 4 3" xfId="53" xr:uid="{00000000-0005-0000-0000-00005F0C0000}"/>
    <cellStyle name="Normal 40" xfId="2602" xr:uid="{00000000-0005-0000-0000-0000600C0000}"/>
    <cellStyle name="Normal 41" xfId="54" xr:uid="{00000000-0005-0000-0000-0000610C0000}"/>
    <cellStyle name="Normal 41 2" xfId="55" xr:uid="{00000000-0005-0000-0000-0000620C0000}"/>
    <cellStyle name="Normal 41 3" xfId="56" xr:uid="{00000000-0005-0000-0000-0000630C0000}"/>
    <cellStyle name="Normal 42" xfId="2603" xr:uid="{00000000-0005-0000-0000-0000640C0000}"/>
    <cellStyle name="Normal 43" xfId="2604" xr:uid="{00000000-0005-0000-0000-0000650C0000}"/>
    <cellStyle name="Normal 44" xfId="2605" xr:uid="{00000000-0005-0000-0000-0000660C0000}"/>
    <cellStyle name="Normal 45" xfId="2606" xr:uid="{00000000-0005-0000-0000-0000670C0000}"/>
    <cellStyle name="Normal 46" xfId="2607" xr:uid="{00000000-0005-0000-0000-0000680C0000}"/>
    <cellStyle name="Normal 47" xfId="2608" xr:uid="{00000000-0005-0000-0000-0000690C0000}"/>
    <cellStyle name="Normal 48" xfId="2609" xr:uid="{00000000-0005-0000-0000-00006A0C0000}"/>
    <cellStyle name="Normal 49" xfId="2610" xr:uid="{00000000-0005-0000-0000-00006B0C0000}"/>
    <cellStyle name="Normal 5" xfId="57" xr:uid="{00000000-0005-0000-0000-00006C0C0000}"/>
    <cellStyle name="Normal 5 2" xfId="2611" xr:uid="{00000000-0005-0000-0000-00006D0C0000}"/>
    <cellStyle name="Normal 5 3" xfId="2612" xr:uid="{00000000-0005-0000-0000-00006E0C0000}"/>
    <cellStyle name="Normal 5 4" xfId="2993" xr:uid="{00000000-0005-0000-0000-00006F0C0000}"/>
    <cellStyle name="Normal 50" xfId="2613" xr:uid="{00000000-0005-0000-0000-0000700C0000}"/>
    <cellStyle name="Normal 51" xfId="2614" xr:uid="{00000000-0005-0000-0000-0000710C0000}"/>
    <cellStyle name="Normal 52" xfId="2615" xr:uid="{00000000-0005-0000-0000-0000720C0000}"/>
    <cellStyle name="Normal 53" xfId="2616" xr:uid="{00000000-0005-0000-0000-0000730C0000}"/>
    <cellStyle name="Normal 54" xfId="2617" xr:uid="{00000000-0005-0000-0000-0000740C0000}"/>
    <cellStyle name="Normal 55" xfId="2618" xr:uid="{00000000-0005-0000-0000-0000750C0000}"/>
    <cellStyle name="Normal 56" xfId="2619" xr:uid="{00000000-0005-0000-0000-0000760C0000}"/>
    <cellStyle name="Normal 57" xfId="2620" xr:uid="{00000000-0005-0000-0000-0000770C0000}"/>
    <cellStyle name="Normal 6" xfId="58" xr:uid="{00000000-0005-0000-0000-0000780C0000}"/>
    <cellStyle name="Normal 7" xfId="59" xr:uid="{00000000-0005-0000-0000-0000790C0000}"/>
    <cellStyle name="Normal 7 2" xfId="2621" xr:uid="{00000000-0005-0000-0000-00007A0C0000}"/>
    <cellStyle name="Normal 8" xfId="60" xr:uid="{00000000-0005-0000-0000-00007B0C0000}"/>
    <cellStyle name="Normal 8 2" xfId="2622" xr:uid="{00000000-0005-0000-0000-00007C0C0000}"/>
    <cellStyle name="Normal 8 2 2" xfId="3543" xr:uid="{00000000-0005-0000-0000-00007D0C0000}"/>
    <cellStyle name="Normal 9" xfId="61" xr:uid="{00000000-0005-0000-0000-00007E0C0000}"/>
    <cellStyle name="Normal1" xfId="2623" xr:uid="{00000000-0005-0000-0000-00007F0C0000}"/>
    <cellStyle name="Normalny_Cennik obowiazuje od 06-08-2001 r (1)" xfId="2624" xr:uid="{00000000-0005-0000-0000-0000800C0000}"/>
    <cellStyle name="Note 10" xfId="2625" xr:uid="{00000000-0005-0000-0000-0000810C0000}"/>
    <cellStyle name="Note 10 2" xfId="2626" xr:uid="{00000000-0005-0000-0000-0000820C0000}"/>
    <cellStyle name="Note 10 2 2" xfId="3545" xr:uid="{00000000-0005-0000-0000-0000830C0000}"/>
    <cellStyle name="Note 10 3" xfId="3544" xr:uid="{00000000-0005-0000-0000-0000840C0000}"/>
    <cellStyle name="Note 11" xfId="2627" xr:uid="{00000000-0005-0000-0000-0000850C0000}"/>
    <cellStyle name="Note 11 2" xfId="2628" xr:uid="{00000000-0005-0000-0000-0000860C0000}"/>
    <cellStyle name="Note 11 2 2" xfId="3547" xr:uid="{00000000-0005-0000-0000-0000870C0000}"/>
    <cellStyle name="Note 11 3" xfId="3546" xr:uid="{00000000-0005-0000-0000-0000880C0000}"/>
    <cellStyle name="Note 12" xfId="2629" xr:uid="{00000000-0005-0000-0000-0000890C0000}"/>
    <cellStyle name="Note 12 2" xfId="3548" xr:uid="{00000000-0005-0000-0000-00008A0C0000}"/>
    <cellStyle name="Note 13" xfId="2630" xr:uid="{00000000-0005-0000-0000-00008B0C0000}"/>
    <cellStyle name="Note 13 2" xfId="3549" xr:uid="{00000000-0005-0000-0000-00008C0C0000}"/>
    <cellStyle name="Note 14" xfId="2631" xr:uid="{00000000-0005-0000-0000-00008D0C0000}"/>
    <cellStyle name="Note 14 2" xfId="3550" xr:uid="{00000000-0005-0000-0000-00008E0C0000}"/>
    <cellStyle name="Note 15" xfId="2632" xr:uid="{00000000-0005-0000-0000-00008F0C0000}"/>
    <cellStyle name="Note 15 2" xfId="3551" xr:uid="{00000000-0005-0000-0000-0000900C0000}"/>
    <cellStyle name="Note 16" xfId="2633" xr:uid="{00000000-0005-0000-0000-0000910C0000}"/>
    <cellStyle name="Note 16 2" xfId="3552" xr:uid="{00000000-0005-0000-0000-0000920C0000}"/>
    <cellStyle name="Note 17" xfId="2634" xr:uid="{00000000-0005-0000-0000-0000930C0000}"/>
    <cellStyle name="Note 17 2" xfId="3553" xr:uid="{00000000-0005-0000-0000-0000940C0000}"/>
    <cellStyle name="Note 18" xfId="2635" xr:uid="{00000000-0005-0000-0000-0000950C0000}"/>
    <cellStyle name="Note 18 2" xfId="2636" xr:uid="{00000000-0005-0000-0000-0000960C0000}"/>
    <cellStyle name="Note 19" xfId="2637" xr:uid="{00000000-0005-0000-0000-0000970C0000}"/>
    <cellStyle name="Note 19 2" xfId="2638" xr:uid="{00000000-0005-0000-0000-0000980C0000}"/>
    <cellStyle name="Note 2" xfId="2639" xr:uid="{00000000-0005-0000-0000-0000990C0000}"/>
    <cellStyle name="Note 2 2" xfId="2640" xr:uid="{00000000-0005-0000-0000-00009A0C0000}"/>
    <cellStyle name="Note 2 3" xfId="2641" xr:uid="{00000000-0005-0000-0000-00009B0C0000}"/>
    <cellStyle name="Note 2 4" xfId="2642" xr:uid="{00000000-0005-0000-0000-00009C0C0000}"/>
    <cellStyle name="Note 2 5" xfId="2643" xr:uid="{00000000-0005-0000-0000-00009D0C0000}"/>
    <cellStyle name="Note 2 6" xfId="2644" xr:uid="{00000000-0005-0000-0000-00009E0C0000}"/>
    <cellStyle name="Note 2 7" xfId="2645" xr:uid="{00000000-0005-0000-0000-00009F0C0000}"/>
    <cellStyle name="Note 2 8" xfId="3554" xr:uid="{00000000-0005-0000-0000-0000A00C0000}"/>
    <cellStyle name="Note 20" xfId="2646" xr:uid="{00000000-0005-0000-0000-0000A10C0000}"/>
    <cellStyle name="Note 20 2" xfId="2647" xr:uid="{00000000-0005-0000-0000-0000A20C0000}"/>
    <cellStyle name="Note 21" xfId="2648" xr:uid="{00000000-0005-0000-0000-0000A30C0000}"/>
    <cellStyle name="Note 21 2" xfId="2649" xr:uid="{00000000-0005-0000-0000-0000A40C0000}"/>
    <cellStyle name="Note 22" xfId="2650" xr:uid="{00000000-0005-0000-0000-0000A50C0000}"/>
    <cellStyle name="Note 22 2" xfId="2651" xr:uid="{00000000-0005-0000-0000-0000A60C0000}"/>
    <cellStyle name="Note 23" xfId="2652" xr:uid="{00000000-0005-0000-0000-0000A70C0000}"/>
    <cellStyle name="Note 23 2" xfId="2653" xr:uid="{00000000-0005-0000-0000-0000A80C0000}"/>
    <cellStyle name="Note 24" xfId="2654" xr:uid="{00000000-0005-0000-0000-0000A90C0000}"/>
    <cellStyle name="Note 24 2" xfId="2655" xr:uid="{00000000-0005-0000-0000-0000AA0C0000}"/>
    <cellStyle name="Note 25" xfId="2656" xr:uid="{00000000-0005-0000-0000-0000AB0C0000}"/>
    <cellStyle name="Note 25 2" xfId="2657" xr:uid="{00000000-0005-0000-0000-0000AC0C0000}"/>
    <cellStyle name="Note 26" xfId="2658" xr:uid="{00000000-0005-0000-0000-0000AD0C0000}"/>
    <cellStyle name="Note 26 2" xfId="2659" xr:uid="{00000000-0005-0000-0000-0000AE0C0000}"/>
    <cellStyle name="Note 27" xfId="2660" xr:uid="{00000000-0005-0000-0000-0000AF0C0000}"/>
    <cellStyle name="Note 27 2" xfId="2661" xr:uid="{00000000-0005-0000-0000-0000B00C0000}"/>
    <cellStyle name="Note 28" xfId="2662" xr:uid="{00000000-0005-0000-0000-0000B10C0000}"/>
    <cellStyle name="Note 28 2" xfId="2663" xr:uid="{00000000-0005-0000-0000-0000B20C0000}"/>
    <cellStyle name="Note 29" xfId="2664" xr:uid="{00000000-0005-0000-0000-0000B30C0000}"/>
    <cellStyle name="Note 29 2" xfId="2665" xr:uid="{00000000-0005-0000-0000-0000B40C0000}"/>
    <cellStyle name="Note 3" xfId="2666" xr:uid="{00000000-0005-0000-0000-0000B50C0000}"/>
    <cellStyle name="Note 3 2" xfId="3555" xr:uid="{00000000-0005-0000-0000-0000B60C0000}"/>
    <cellStyle name="Note 30" xfId="2667" xr:uid="{00000000-0005-0000-0000-0000B70C0000}"/>
    <cellStyle name="Note 30 2" xfId="2668" xr:uid="{00000000-0005-0000-0000-0000B80C0000}"/>
    <cellStyle name="Note 31" xfId="2669" xr:uid="{00000000-0005-0000-0000-0000B90C0000}"/>
    <cellStyle name="Note 31 2" xfId="2670" xr:uid="{00000000-0005-0000-0000-0000BA0C0000}"/>
    <cellStyle name="Note 32" xfId="2671" xr:uid="{00000000-0005-0000-0000-0000BB0C0000}"/>
    <cellStyle name="Note 32 2" xfId="2672" xr:uid="{00000000-0005-0000-0000-0000BC0C0000}"/>
    <cellStyle name="Note 33" xfId="2673" xr:uid="{00000000-0005-0000-0000-0000BD0C0000}"/>
    <cellStyle name="Note 33 2" xfId="2674" xr:uid="{00000000-0005-0000-0000-0000BE0C0000}"/>
    <cellStyle name="Note 34" xfId="2675" xr:uid="{00000000-0005-0000-0000-0000BF0C0000}"/>
    <cellStyle name="Note 34 2" xfId="2676" xr:uid="{00000000-0005-0000-0000-0000C00C0000}"/>
    <cellStyle name="Note 35" xfId="2677" xr:uid="{00000000-0005-0000-0000-0000C10C0000}"/>
    <cellStyle name="Note 36" xfId="2678" xr:uid="{00000000-0005-0000-0000-0000C20C0000}"/>
    <cellStyle name="Note 37" xfId="2679" xr:uid="{00000000-0005-0000-0000-0000C30C0000}"/>
    <cellStyle name="Note 37 2" xfId="3556" xr:uid="{00000000-0005-0000-0000-0000C40C0000}"/>
    <cellStyle name="Note 38" xfId="2680" xr:uid="{00000000-0005-0000-0000-0000C50C0000}"/>
    <cellStyle name="Note 38 2" xfId="3557" xr:uid="{00000000-0005-0000-0000-0000C60C0000}"/>
    <cellStyle name="Note 39" xfId="2681" xr:uid="{00000000-0005-0000-0000-0000C70C0000}"/>
    <cellStyle name="Note 39 2" xfId="3558" xr:uid="{00000000-0005-0000-0000-0000C80C0000}"/>
    <cellStyle name="Note 4" xfId="2682" xr:uid="{00000000-0005-0000-0000-0000C90C0000}"/>
    <cellStyle name="Note 4 2" xfId="2683" xr:uid="{00000000-0005-0000-0000-0000CA0C0000}"/>
    <cellStyle name="Note 4 2 2" xfId="3560" xr:uid="{00000000-0005-0000-0000-0000CB0C0000}"/>
    <cellStyle name="Note 4 3" xfId="3559" xr:uid="{00000000-0005-0000-0000-0000CC0C0000}"/>
    <cellStyle name="Note 40" xfId="2684" xr:uid="{00000000-0005-0000-0000-0000CD0C0000}"/>
    <cellStyle name="Note 40 2" xfId="3561" xr:uid="{00000000-0005-0000-0000-0000CE0C0000}"/>
    <cellStyle name="Note 41" xfId="2685" xr:uid="{00000000-0005-0000-0000-0000CF0C0000}"/>
    <cellStyle name="Note 41 2" xfId="3562" xr:uid="{00000000-0005-0000-0000-0000D00C0000}"/>
    <cellStyle name="Note 42" xfId="2686" xr:uid="{00000000-0005-0000-0000-0000D10C0000}"/>
    <cellStyle name="Note 42 2" xfId="3563" xr:uid="{00000000-0005-0000-0000-0000D20C0000}"/>
    <cellStyle name="Note 43" xfId="2687" xr:uid="{00000000-0005-0000-0000-0000D30C0000}"/>
    <cellStyle name="Note 43 2" xfId="3564" xr:uid="{00000000-0005-0000-0000-0000D40C0000}"/>
    <cellStyle name="Note 44" xfId="2688" xr:uid="{00000000-0005-0000-0000-0000D50C0000}"/>
    <cellStyle name="Note 44 2" xfId="3565" xr:uid="{00000000-0005-0000-0000-0000D60C0000}"/>
    <cellStyle name="Note 45" xfId="2689" xr:uid="{00000000-0005-0000-0000-0000D70C0000}"/>
    <cellStyle name="Note 45 2" xfId="3566" xr:uid="{00000000-0005-0000-0000-0000D80C0000}"/>
    <cellStyle name="Note 46" xfId="2690" xr:uid="{00000000-0005-0000-0000-0000D90C0000}"/>
    <cellStyle name="Note 46 2" xfId="3567" xr:uid="{00000000-0005-0000-0000-0000DA0C0000}"/>
    <cellStyle name="Note 47" xfId="2691" xr:uid="{00000000-0005-0000-0000-0000DB0C0000}"/>
    <cellStyle name="Note 47 2" xfId="3568" xr:uid="{00000000-0005-0000-0000-0000DC0C0000}"/>
    <cellStyle name="Note 48" xfId="2692" xr:uid="{00000000-0005-0000-0000-0000DD0C0000}"/>
    <cellStyle name="Note 48 2" xfId="3569" xr:uid="{00000000-0005-0000-0000-0000DE0C0000}"/>
    <cellStyle name="Note 49" xfId="2693" xr:uid="{00000000-0005-0000-0000-0000DF0C0000}"/>
    <cellStyle name="Note 49 2" xfId="3570" xr:uid="{00000000-0005-0000-0000-0000E00C0000}"/>
    <cellStyle name="Note 5" xfId="2694" xr:uid="{00000000-0005-0000-0000-0000E10C0000}"/>
    <cellStyle name="Note 5 2" xfId="2695" xr:uid="{00000000-0005-0000-0000-0000E20C0000}"/>
    <cellStyle name="Note 5 2 2" xfId="3572" xr:uid="{00000000-0005-0000-0000-0000E30C0000}"/>
    <cellStyle name="Note 5 3" xfId="3571" xr:uid="{00000000-0005-0000-0000-0000E40C0000}"/>
    <cellStyle name="Note 50" xfId="2696" xr:uid="{00000000-0005-0000-0000-0000E50C0000}"/>
    <cellStyle name="Note 50 2" xfId="3573" xr:uid="{00000000-0005-0000-0000-0000E60C0000}"/>
    <cellStyle name="Note 51" xfId="2697" xr:uid="{00000000-0005-0000-0000-0000E70C0000}"/>
    <cellStyle name="Note 51 2" xfId="3574" xr:uid="{00000000-0005-0000-0000-0000E80C0000}"/>
    <cellStyle name="Note 52" xfId="2698" xr:uid="{00000000-0005-0000-0000-0000E90C0000}"/>
    <cellStyle name="Note 52 2" xfId="3575" xr:uid="{00000000-0005-0000-0000-0000EA0C0000}"/>
    <cellStyle name="Note 53" xfId="2699" xr:uid="{00000000-0005-0000-0000-0000EB0C0000}"/>
    <cellStyle name="Note 53 2" xfId="3576" xr:uid="{00000000-0005-0000-0000-0000EC0C0000}"/>
    <cellStyle name="Note 54" xfId="2700" xr:uid="{00000000-0005-0000-0000-0000ED0C0000}"/>
    <cellStyle name="Note 54 2" xfId="3577" xr:uid="{00000000-0005-0000-0000-0000EE0C0000}"/>
    <cellStyle name="Note 55" xfId="2701" xr:uid="{00000000-0005-0000-0000-0000EF0C0000}"/>
    <cellStyle name="Note 55 2" xfId="3578" xr:uid="{00000000-0005-0000-0000-0000F00C0000}"/>
    <cellStyle name="Note 56" xfId="2702" xr:uid="{00000000-0005-0000-0000-0000F10C0000}"/>
    <cellStyle name="Note 56 2" xfId="3579" xr:uid="{00000000-0005-0000-0000-0000F20C0000}"/>
    <cellStyle name="Note 57" xfId="2703" xr:uid="{00000000-0005-0000-0000-0000F30C0000}"/>
    <cellStyle name="Note 57 2" xfId="3580" xr:uid="{00000000-0005-0000-0000-0000F40C0000}"/>
    <cellStyle name="Note 6" xfId="2704" xr:uid="{00000000-0005-0000-0000-0000F50C0000}"/>
    <cellStyle name="Note 6 2" xfId="2705" xr:uid="{00000000-0005-0000-0000-0000F60C0000}"/>
    <cellStyle name="Note 6 2 2" xfId="3582" xr:uid="{00000000-0005-0000-0000-0000F70C0000}"/>
    <cellStyle name="Note 6 3" xfId="3581" xr:uid="{00000000-0005-0000-0000-0000F80C0000}"/>
    <cellStyle name="Note 7" xfId="2706" xr:uid="{00000000-0005-0000-0000-0000F90C0000}"/>
    <cellStyle name="Note 7 2" xfId="2707" xr:uid="{00000000-0005-0000-0000-0000FA0C0000}"/>
    <cellStyle name="Note 7 2 2" xfId="3584" xr:uid="{00000000-0005-0000-0000-0000FB0C0000}"/>
    <cellStyle name="Note 7 3" xfId="3583" xr:uid="{00000000-0005-0000-0000-0000FC0C0000}"/>
    <cellStyle name="Note 8" xfId="2708" xr:uid="{00000000-0005-0000-0000-0000FD0C0000}"/>
    <cellStyle name="Note 8 2" xfId="2709" xr:uid="{00000000-0005-0000-0000-0000FE0C0000}"/>
    <cellStyle name="Note 8 2 2" xfId="3586" xr:uid="{00000000-0005-0000-0000-0000FF0C0000}"/>
    <cellStyle name="Note 8 3" xfId="3585" xr:uid="{00000000-0005-0000-0000-0000000D0000}"/>
    <cellStyle name="Note 9" xfId="2710" xr:uid="{00000000-0005-0000-0000-0000010D0000}"/>
    <cellStyle name="Note 9 2" xfId="2711" xr:uid="{00000000-0005-0000-0000-0000020D0000}"/>
    <cellStyle name="Note 9 2 2" xfId="3588" xr:uid="{00000000-0005-0000-0000-0000030D0000}"/>
    <cellStyle name="Note 9 3" xfId="3587" xr:uid="{00000000-0005-0000-0000-0000040D0000}"/>
    <cellStyle name="Number" xfId="2712" xr:uid="{00000000-0005-0000-0000-0000050D0000}"/>
    <cellStyle name="Number-Acctg" xfId="2713" xr:uid="{00000000-0005-0000-0000-0000060D0000}"/>
    <cellStyle name="Number-Actg" xfId="2714" xr:uid="{00000000-0005-0000-0000-0000070D0000}"/>
    <cellStyle name="Œ…‹æØ‚è [0.00]_!!!GO" xfId="2715" xr:uid="{00000000-0005-0000-0000-0000080D0000}"/>
    <cellStyle name="Œ…‹æØ‚è_!!!GO" xfId="2716" xr:uid="{00000000-0005-0000-0000-0000090D0000}"/>
    <cellStyle name="Output 10" xfId="2717" xr:uid="{00000000-0005-0000-0000-00000A0D0000}"/>
    <cellStyle name="Output 10 2" xfId="2718" xr:uid="{00000000-0005-0000-0000-00000B0D0000}"/>
    <cellStyle name="Output 11" xfId="2719" xr:uid="{00000000-0005-0000-0000-00000C0D0000}"/>
    <cellStyle name="Output 11 2" xfId="2720" xr:uid="{00000000-0005-0000-0000-00000D0D0000}"/>
    <cellStyle name="Output 12" xfId="2721" xr:uid="{00000000-0005-0000-0000-00000E0D0000}"/>
    <cellStyle name="Output 13" xfId="2722" xr:uid="{00000000-0005-0000-0000-00000F0D0000}"/>
    <cellStyle name="Output 14" xfId="2723" xr:uid="{00000000-0005-0000-0000-0000100D0000}"/>
    <cellStyle name="Output 15" xfId="2724" xr:uid="{00000000-0005-0000-0000-0000110D0000}"/>
    <cellStyle name="Output 16" xfId="2725" xr:uid="{00000000-0005-0000-0000-0000120D0000}"/>
    <cellStyle name="Output 17" xfId="2726" xr:uid="{00000000-0005-0000-0000-0000130D0000}"/>
    <cellStyle name="Output 18" xfId="2727" xr:uid="{00000000-0005-0000-0000-0000140D0000}"/>
    <cellStyle name="Output 19" xfId="2728" xr:uid="{00000000-0005-0000-0000-0000150D0000}"/>
    <cellStyle name="Output 2" xfId="2729" xr:uid="{00000000-0005-0000-0000-0000160D0000}"/>
    <cellStyle name="Output 20" xfId="2730" xr:uid="{00000000-0005-0000-0000-0000170D0000}"/>
    <cellStyle name="Output 21" xfId="2731" xr:uid="{00000000-0005-0000-0000-0000180D0000}"/>
    <cellStyle name="Output 22" xfId="2732" xr:uid="{00000000-0005-0000-0000-0000190D0000}"/>
    <cellStyle name="Output 23" xfId="2733" xr:uid="{00000000-0005-0000-0000-00001A0D0000}"/>
    <cellStyle name="Output 24" xfId="2734" xr:uid="{00000000-0005-0000-0000-00001B0D0000}"/>
    <cellStyle name="Output 25" xfId="2735" xr:uid="{00000000-0005-0000-0000-00001C0D0000}"/>
    <cellStyle name="Output 26" xfId="2736" xr:uid="{00000000-0005-0000-0000-00001D0D0000}"/>
    <cellStyle name="Output 27" xfId="2737" xr:uid="{00000000-0005-0000-0000-00001E0D0000}"/>
    <cellStyle name="Output 28" xfId="2738" xr:uid="{00000000-0005-0000-0000-00001F0D0000}"/>
    <cellStyle name="Output 29" xfId="2739" xr:uid="{00000000-0005-0000-0000-0000200D0000}"/>
    <cellStyle name="Output 3" xfId="2740" xr:uid="{00000000-0005-0000-0000-0000210D0000}"/>
    <cellStyle name="Output 30" xfId="2741" xr:uid="{00000000-0005-0000-0000-0000220D0000}"/>
    <cellStyle name="Output 31" xfId="2742" xr:uid="{00000000-0005-0000-0000-0000230D0000}"/>
    <cellStyle name="Output 32" xfId="2743" xr:uid="{00000000-0005-0000-0000-0000240D0000}"/>
    <cellStyle name="Output 33" xfId="2744" xr:uid="{00000000-0005-0000-0000-0000250D0000}"/>
    <cellStyle name="Output 34" xfId="2745" xr:uid="{00000000-0005-0000-0000-0000260D0000}"/>
    <cellStyle name="Output 35" xfId="2746" xr:uid="{00000000-0005-0000-0000-0000270D0000}"/>
    <cellStyle name="Output 36" xfId="2747" xr:uid="{00000000-0005-0000-0000-0000280D0000}"/>
    <cellStyle name="Output 37" xfId="2748" xr:uid="{00000000-0005-0000-0000-0000290D0000}"/>
    <cellStyle name="Output 38" xfId="2749" xr:uid="{00000000-0005-0000-0000-00002A0D0000}"/>
    <cellStyle name="Output 4" xfId="2750" xr:uid="{00000000-0005-0000-0000-00002B0D0000}"/>
    <cellStyle name="Output 4 2" xfId="2751" xr:uid="{00000000-0005-0000-0000-00002C0D0000}"/>
    <cellStyle name="Output 5" xfId="2752" xr:uid="{00000000-0005-0000-0000-00002D0D0000}"/>
    <cellStyle name="Output 5 2" xfId="2753" xr:uid="{00000000-0005-0000-0000-00002E0D0000}"/>
    <cellStyle name="Output 6" xfId="2754" xr:uid="{00000000-0005-0000-0000-00002F0D0000}"/>
    <cellStyle name="Output 6 2" xfId="2755" xr:uid="{00000000-0005-0000-0000-0000300D0000}"/>
    <cellStyle name="Output 7" xfId="2756" xr:uid="{00000000-0005-0000-0000-0000310D0000}"/>
    <cellStyle name="Output 7 2" xfId="2757" xr:uid="{00000000-0005-0000-0000-0000320D0000}"/>
    <cellStyle name="Output 8" xfId="2758" xr:uid="{00000000-0005-0000-0000-0000330D0000}"/>
    <cellStyle name="Output 8 2" xfId="2759" xr:uid="{00000000-0005-0000-0000-0000340D0000}"/>
    <cellStyle name="Output 9" xfId="2760" xr:uid="{00000000-0005-0000-0000-0000350D0000}"/>
    <cellStyle name="Output 9 2" xfId="2761" xr:uid="{00000000-0005-0000-0000-0000360D0000}"/>
    <cellStyle name="Pct w/ Pts" xfId="2762" xr:uid="{00000000-0005-0000-0000-0000370D0000}"/>
    <cellStyle name="Pct w/o Pts" xfId="2763" xr:uid="{00000000-0005-0000-0000-0000380D0000}"/>
    <cellStyle name="per.style" xfId="2764" xr:uid="{00000000-0005-0000-0000-0000390D0000}"/>
    <cellStyle name="Percent" xfId="2" builtinId="5"/>
    <cellStyle name="Percent [0]" xfId="2765" xr:uid="{00000000-0005-0000-0000-00003B0D0000}"/>
    <cellStyle name="Percent [00]" xfId="2766" xr:uid="{00000000-0005-0000-0000-00003C0D0000}"/>
    <cellStyle name="Percent [2]" xfId="2767" xr:uid="{00000000-0005-0000-0000-00003D0D0000}"/>
    <cellStyle name="Percent 2" xfId="62" xr:uid="{00000000-0005-0000-0000-00003E0D0000}"/>
    <cellStyle name="Percent 2 2" xfId="2768" xr:uid="{00000000-0005-0000-0000-00003F0D0000}"/>
    <cellStyle name="Percent 2 2 2" xfId="2769" xr:uid="{00000000-0005-0000-0000-0000400D0000}"/>
    <cellStyle name="Percent 2 3" xfId="2994" xr:uid="{00000000-0005-0000-0000-0000410D0000}"/>
    <cellStyle name="Percent 3" xfId="66" xr:uid="{00000000-0005-0000-0000-0000420D0000}"/>
    <cellStyle name="Percent 3 2" xfId="2970" xr:uid="{00000000-0005-0000-0000-0000430D0000}"/>
    <cellStyle name="Percent 3 2 2" xfId="3591" xr:uid="{00000000-0005-0000-0000-0000440D0000}"/>
    <cellStyle name="Percent 3 3" xfId="2974" xr:uid="{00000000-0005-0000-0000-0000450D0000}"/>
    <cellStyle name="Percent 3 3 2" xfId="3595" xr:uid="{00000000-0005-0000-0000-0000460D0000}"/>
    <cellStyle name="Percent 3 4" xfId="2998" xr:uid="{00000000-0005-0000-0000-0000470D0000}"/>
    <cellStyle name="Percent w/o%" xfId="2770" xr:uid="{00000000-0005-0000-0000-0000480D0000}"/>
    <cellStyle name="Percent%" xfId="2771" xr:uid="{00000000-0005-0000-0000-0000490D0000}"/>
    <cellStyle name="Percent[0]" xfId="2772" xr:uid="{00000000-0005-0000-0000-00004A0D0000}"/>
    <cellStyle name="Percent[2]" xfId="2773" xr:uid="{00000000-0005-0000-0000-00004B0D0000}"/>
    <cellStyle name="Percentage" xfId="2774" xr:uid="{00000000-0005-0000-0000-00004C0D0000}"/>
    <cellStyle name="Percent-Minus" xfId="2775" xr:uid="{00000000-0005-0000-0000-00004D0D0000}"/>
    <cellStyle name="PrePop Currency (0)" xfId="2776" xr:uid="{00000000-0005-0000-0000-00004E0D0000}"/>
    <cellStyle name="PrePop Currency (2)" xfId="2777" xr:uid="{00000000-0005-0000-0000-00004F0D0000}"/>
    <cellStyle name="PrePop Units (0)" xfId="2778" xr:uid="{00000000-0005-0000-0000-0000500D0000}"/>
    <cellStyle name="PrePop Units (1)" xfId="2779" xr:uid="{00000000-0005-0000-0000-0000510D0000}"/>
    <cellStyle name="PrePop Units (2)" xfId="2780" xr:uid="{00000000-0005-0000-0000-0000520D0000}"/>
    <cellStyle name="PSChar" xfId="2781" xr:uid="{00000000-0005-0000-0000-0000530D0000}"/>
    <cellStyle name="PSDate" xfId="2782" xr:uid="{00000000-0005-0000-0000-0000540D0000}"/>
    <cellStyle name="PSDec" xfId="2783" xr:uid="{00000000-0005-0000-0000-0000550D0000}"/>
    <cellStyle name="PSHeading" xfId="2784" xr:uid="{00000000-0005-0000-0000-0000560D0000}"/>
    <cellStyle name="PSInt" xfId="2785" xr:uid="{00000000-0005-0000-0000-0000570D0000}"/>
    <cellStyle name="PSSpacer" xfId="2786" xr:uid="{00000000-0005-0000-0000-0000580D0000}"/>
    <cellStyle name="SAPBEXaggData" xfId="2787" xr:uid="{00000000-0005-0000-0000-0000590D0000}"/>
    <cellStyle name="SAPBEXaggDataEmph" xfId="2788" xr:uid="{00000000-0005-0000-0000-00005A0D0000}"/>
    <cellStyle name="SAPBEXaggItem" xfId="2789" xr:uid="{00000000-0005-0000-0000-00005B0D0000}"/>
    <cellStyle name="SAPBEXchaText" xfId="2790" xr:uid="{00000000-0005-0000-0000-00005C0D0000}"/>
    <cellStyle name="SAPBEXexcBad7" xfId="2791" xr:uid="{00000000-0005-0000-0000-00005D0D0000}"/>
    <cellStyle name="SAPBEXexcBad8" xfId="2792" xr:uid="{00000000-0005-0000-0000-00005E0D0000}"/>
    <cellStyle name="SAPBEXexcBad9" xfId="2793" xr:uid="{00000000-0005-0000-0000-00005F0D0000}"/>
    <cellStyle name="SAPBEXexcCritical4" xfId="2794" xr:uid="{00000000-0005-0000-0000-0000600D0000}"/>
    <cellStyle name="SAPBEXexcCritical5" xfId="2795" xr:uid="{00000000-0005-0000-0000-0000610D0000}"/>
    <cellStyle name="SAPBEXexcCritical6" xfId="2796" xr:uid="{00000000-0005-0000-0000-0000620D0000}"/>
    <cellStyle name="SAPBEXexcGood1" xfId="2797" xr:uid="{00000000-0005-0000-0000-0000630D0000}"/>
    <cellStyle name="SAPBEXexcGood2" xfId="2798" xr:uid="{00000000-0005-0000-0000-0000640D0000}"/>
    <cellStyle name="SAPBEXexcGood3" xfId="2799" xr:uid="{00000000-0005-0000-0000-0000650D0000}"/>
    <cellStyle name="SAPBEXfilterDrill" xfId="2800" xr:uid="{00000000-0005-0000-0000-0000660D0000}"/>
    <cellStyle name="SAPBEXfilterItem" xfId="2801" xr:uid="{00000000-0005-0000-0000-0000670D0000}"/>
    <cellStyle name="SAPBEXfilterText" xfId="2802" xr:uid="{00000000-0005-0000-0000-0000680D0000}"/>
    <cellStyle name="SAPBEXformats" xfId="2803" xr:uid="{00000000-0005-0000-0000-0000690D0000}"/>
    <cellStyle name="SAPBEXheaderItem" xfId="2804" xr:uid="{00000000-0005-0000-0000-00006A0D0000}"/>
    <cellStyle name="SAPBEXheaderText" xfId="2805" xr:uid="{00000000-0005-0000-0000-00006B0D0000}"/>
    <cellStyle name="SAPBEXresData" xfId="2806" xr:uid="{00000000-0005-0000-0000-00006C0D0000}"/>
    <cellStyle name="SAPBEXresDataEmph" xfId="2807" xr:uid="{00000000-0005-0000-0000-00006D0D0000}"/>
    <cellStyle name="SAPBEXresItem" xfId="2808" xr:uid="{00000000-0005-0000-0000-00006E0D0000}"/>
    <cellStyle name="SAPBEXstdData" xfId="2809" xr:uid="{00000000-0005-0000-0000-00006F0D0000}"/>
    <cellStyle name="SAPBEXstdDataEmph" xfId="2810" xr:uid="{00000000-0005-0000-0000-0000700D0000}"/>
    <cellStyle name="SAPBEXstdItem" xfId="2811" xr:uid="{00000000-0005-0000-0000-0000710D0000}"/>
    <cellStyle name="SAPBEXtitle" xfId="2812" xr:uid="{00000000-0005-0000-0000-0000720D0000}"/>
    <cellStyle name="SAPBEXundefined" xfId="2813" xr:uid="{00000000-0005-0000-0000-0000730D0000}"/>
    <cellStyle name="STANDARD" xfId="2814" xr:uid="{00000000-0005-0000-0000-0000740D0000}"/>
    <cellStyle name="Style 1" xfId="2815" xr:uid="{00000000-0005-0000-0000-0000750D0000}"/>
    <cellStyle name="Style 2" xfId="2816" xr:uid="{00000000-0005-0000-0000-0000760D0000}"/>
    <cellStyle name="subhead" xfId="2817" xr:uid="{00000000-0005-0000-0000-0000770D0000}"/>
    <cellStyle name="T" xfId="2818" xr:uid="{00000000-0005-0000-0000-0000780D0000}"/>
    <cellStyle name="Text Indent A" xfId="2819" xr:uid="{00000000-0005-0000-0000-0000790D0000}"/>
    <cellStyle name="Text Indent B" xfId="2820" xr:uid="{00000000-0005-0000-0000-00007A0D0000}"/>
    <cellStyle name="Text Indent C" xfId="2821" xr:uid="{00000000-0005-0000-0000-00007B0D0000}"/>
    <cellStyle name="th" xfId="2822" xr:uid="{00000000-0005-0000-0000-00007C0D0000}"/>
    <cellStyle name="Total 10" xfId="2823" xr:uid="{00000000-0005-0000-0000-00007D0D0000}"/>
    <cellStyle name="Total 10 2" xfId="2824" xr:uid="{00000000-0005-0000-0000-00007E0D0000}"/>
    <cellStyle name="Total 11" xfId="2825" xr:uid="{00000000-0005-0000-0000-00007F0D0000}"/>
    <cellStyle name="Total 11 2" xfId="2826" xr:uid="{00000000-0005-0000-0000-0000800D0000}"/>
    <cellStyle name="Total 12" xfId="2827" xr:uid="{00000000-0005-0000-0000-0000810D0000}"/>
    <cellStyle name="Total 13" xfId="2828" xr:uid="{00000000-0005-0000-0000-0000820D0000}"/>
    <cellStyle name="Total 14" xfId="2829" xr:uid="{00000000-0005-0000-0000-0000830D0000}"/>
    <cellStyle name="Total 15" xfId="2830" xr:uid="{00000000-0005-0000-0000-0000840D0000}"/>
    <cellStyle name="Total 16" xfId="2831" xr:uid="{00000000-0005-0000-0000-0000850D0000}"/>
    <cellStyle name="Total 17" xfId="2832" xr:uid="{00000000-0005-0000-0000-0000860D0000}"/>
    <cellStyle name="Total 18" xfId="2833" xr:uid="{00000000-0005-0000-0000-0000870D0000}"/>
    <cellStyle name="Total 19" xfId="2834" xr:uid="{00000000-0005-0000-0000-0000880D0000}"/>
    <cellStyle name="Total 2" xfId="2835" xr:uid="{00000000-0005-0000-0000-0000890D0000}"/>
    <cellStyle name="Total 20" xfId="2836" xr:uid="{00000000-0005-0000-0000-00008A0D0000}"/>
    <cellStyle name="Total 21" xfId="2837" xr:uid="{00000000-0005-0000-0000-00008B0D0000}"/>
    <cellStyle name="Total 22" xfId="2838" xr:uid="{00000000-0005-0000-0000-00008C0D0000}"/>
    <cellStyle name="Total 23" xfId="2839" xr:uid="{00000000-0005-0000-0000-00008D0D0000}"/>
    <cellStyle name="Total 24" xfId="2840" xr:uid="{00000000-0005-0000-0000-00008E0D0000}"/>
    <cellStyle name="Total 25" xfId="2841" xr:uid="{00000000-0005-0000-0000-00008F0D0000}"/>
    <cellStyle name="Total 26" xfId="2842" xr:uid="{00000000-0005-0000-0000-0000900D0000}"/>
    <cellStyle name="Total 27" xfId="2843" xr:uid="{00000000-0005-0000-0000-0000910D0000}"/>
    <cellStyle name="Total 28" xfId="2844" xr:uid="{00000000-0005-0000-0000-0000920D0000}"/>
    <cellStyle name="Total 29" xfId="2845" xr:uid="{00000000-0005-0000-0000-0000930D0000}"/>
    <cellStyle name="Total 3" xfId="2846" xr:uid="{00000000-0005-0000-0000-0000940D0000}"/>
    <cellStyle name="Total 30" xfId="2847" xr:uid="{00000000-0005-0000-0000-0000950D0000}"/>
    <cellStyle name="Total 31" xfId="2848" xr:uid="{00000000-0005-0000-0000-0000960D0000}"/>
    <cellStyle name="Total 32" xfId="2849" xr:uid="{00000000-0005-0000-0000-0000970D0000}"/>
    <cellStyle name="Total 33" xfId="2850" xr:uid="{00000000-0005-0000-0000-0000980D0000}"/>
    <cellStyle name="Total 34" xfId="2851" xr:uid="{00000000-0005-0000-0000-0000990D0000}"/>
    <cellStyle name="Total 35" xfId="2852" xr:uid="{00000000-0005-0000-0000-00009A0D0000}"/>
    <cellStyle name="Total 36" xfId="2853" xr:uid="{00000000-0005-0000-0000-00009B0D0000}"/>
    <cellStyle name="Total 37" xfId="2854" xr:uid="{00000000-0005-0000-0000-00009C0D0000}"/>
    <cellStyle name="Total 38" xfId="2855" xr:uid="{00000000-0005-0000-0000-00009D0D0000}"/>
    <cellStyle name="Total 4" xfId="2856" xr:uid="{00000000-0005-0000-0000-00009E0D0000}"/>
    <cellStyle name="Total 4 2" xfId="2857" xr:uid="{00000000-0005-0000-0000-00009F0D0000}"/>
    <cellStyle name="Total 5" xfId="2858" xr:uid="{00000000-0005-0000-0000-0000A00D0000}"/>
    <cellStyle name="Total 5 2" xfId="2859" xr:uid="{00000000-0005-0000-0000-0000A10D0000}"/>
    <cellStyle name="Total 6" xfId="2860" xr:uid="{00000000-0005-0000-0000-0000A20D0000}"/>
    <cellStyle name="Total 6 2" xfId="2861" xr:uid="{00000000-0005-0000-0000-0000A30D0000}"/>
    <cellStyle name="Total 7" xfId="2862" xr:uid="{00000000-0005-0000-0000-0000A40D0000}"/>
    <cellStyle name="Total 7 2" xfId="2863" xr:uid="{00000000-0005-0000-0000-0000A50D0000}"/>
    <cellStyle name="Total 8" xfId="2864" xr:uid="{00000000-0005-0000-0000-0000A60D0000}"/>
    <cellStyle name="Total 8 2" xfId="2865" xr:uid="{00000000-0005-0000-0000-0000A70D0000}"/>
    <cellStyle name="Total 9" xfId="2866" xr:uid="{00000000-0005-0000-0000-0000A80D0000}"/>
    <cellStyle name="Total 9 2" xfId="2867" xr:uid="{00000000-0005-0000-0000-0000A90D0000}"/>
    <cellStyle name="tttttt" xfId="2868" xr:uid="{00000000-0005-0000-0000-0000AA0D0000}"/>
    <cellStyle name="Underline" xfId="2869" xr:uid="{00000000-0005-0000-0000-0000AB0D0000}"/>
    <cellStyle name="viet" xfId="2870" xr:uid="{00000000-0005-0000-0000-0000AC0D0000}"/>
    <cellStyle name="viet2" xfId="2871" xr:uid="{00000000-0005-0000-0000-0000AD0D0000}"/>
    <cellStyle name="vnbo" xfId="2872" xr:uid="{00000000-0005-0000-0000-0000AE0D0000}"/>
    <cellStyle name="vnhead1" xfId="2873" xr:uid="{00000000-0005-0000-0000-0000AF0D0000}"/>
    <cellStyle name="vnhead2" xfId="2874" xr:uid="{00000000-0005-0000-0000-0000B00D0000}"/>
    <cellStyle name="vnhead3" xfId="2875" xr:uid="{00000000-0005-0000-0000-0000B10D0000}"/>
    <cellStyle name="vnhead4" xfId="2876" xr:uid="{00000000-0005-0000-0000-0000B20D0000}"/>
    <cellStyle name="vntxt1" xfId="2877" xr:uid="{00000000-0005-0000-0000-0000B30D0000}"/>
    <cellStyle name="vntxt2" xfId="2878" xr:uid="{00000000-0005-0000-0000-0000B40D0000}"/>
    <cellStyle name="Walutowy [0]_Invoices2001Slovakia" xfId="2879" xr:uid="{00000000-0005-0000-0000-0000B50D0000}"/>
    <cellStyle name="Walutowy_Invoices2001Slovakia" xfId="2880" xr:uid="{00000000-0005-0000-0000-0000B60D0000}"/>
    <cellStyle name="Warning Text 10" xfId="2881" xr:uid="{00000000-0005-0000-0000-0000B70D0000}"/>
    <cellStyle name="Warning Text 10 2" xfId="2882" xr:uid="{00000000-0005-0000-0000-0000B80D0000}"/>
    <cellStyle name="Warning Text 11" xfId="2883" xr:uid="{00000000-0005-0000-0000-0000B90D0000}"/>
    <cellStyle name="Warning Text 11 2" xfId="2884" xr:uid="{00000000-0005-0000-0000-0000BA0D0000}"/>
    <cellStyle name="Warning Text 12" xfId="2885" xr:uid="{00000000-0005-0000-0000-0000BB0D0000}"/>
    <cellStyle name="Warning Text 13" xfId="2886" xr:uid="{00000000-0005-0000-0000-0000BC0D0000}"/>
    <cellStyle name="Warning Text 14" xfId="2887" xr:uid="{00000000-0005-0000-0000-0000BD0D0000}"/>
    <cellStyle name="Warning Text 15" xfId="2888" xr:uid="{00000000-0005-0000-0000-0000BE0D0000}"/>
    <cellStyle name="Warning Text 16" xfId="2889" xr:uid="{00000000-0005-0000-0000-0000BF0D0000}"/>
    <cellStyle name="Warning Text 17" xfId="2890" xr:uid="{00000000-0005-0000-0000-0000C00D0000}"/>
    <cellStyle name="Warning Text 18" xfId="2891" xr:uid="{00000000-0005-0000-0000-0000C10D0000}"/>
    <cellStyle name="Warning Text 19" xfId="2892" xr:uid="{00000000-0005-0000-0000-0000C20D0000}"/>
    <cellStyle name="Warning Text 2" xfId="2893" xr:uid="{00000000-0005-0000-0000-0000C30D0000}"/>
    <cellStyle name="Warning Text 20" xfId="2894" xr:uid="{00000000-0005-0000-0000-0000C40D0000}"/>
    <cellStyle name="Warning Text 21" xfId="2895" xr:uid="{00000000-0005-0000-0000-0000C50D0000}"/>
    <cellStyle name="Warning Text 22" xfId="2896" xr:uid="{00000000-0005-0000-0000-0000C60D0000}"/>
    <cellStyle name="Warning Text 23" xfId="2897" xr:uid="{00000000-0005-0000-0000-0000C70D0000}"/>
    <cellStyle name="Warning Text 24" xfId="2898" xr:uid="{00000000-0005-0000-0000-0000C80D0000}"/>
    <cellStyle name="Warning Text 25" xfId="2899" xr:uid="{00000000-0005-0000-0000-0000C90D0000}"/>
    <cellStyle name="Warning Text 26" xfId="2900" xr:uid="{00000000-0005-0000-0000-0000CA0D0000}"/>
    <cellStyle name="Warning Text 27" xfId="2901" xr:uid="{00000000-0005-0000-0000-0000CB0D0000}"/>
    <cellStyle name="Warning Text 28" xfId="2902" xr:uid="{00000000-0005-0000-0000-0000CC0D0000}"/>
    <cellStyle name="Warning Text 29" xfId="2903" xr:uid="{00000000-0005-0000-0000-0000CD0D0000}"/>
    <cellStyle name="Warning Text 3" xfId="2904" xr:uid="{00000000-0005-0000-0000-0000CE0D0000}"/>
    <cellStyle name="Warning Text 30" xfId="2905" xr:uid="{00000000-0005-0000-0000-0000CF0D0000}"/>
    <cellStyle name="Warning Text 31" xfId="2906" xr:uid="{00000000-0005-0000-0000-0000D00D0000}"/>
    <cellStyle name="Warning Text 32" xfId="2907" xr:uid="{00000000-0005-0000-0000-0000D10D0000}"/>
    <cellStyle name="Warning Text 33" xfId="2908" xr:uid="{00000000-0005-0000-0000-0000D20D0000}"/>
    <cellStyle name="Warning Text 34" xfId="2909" xr:uid="{00000000-0005-0000-0000-0000D30D0000}"/>
    <cellStyle name="Warning Text 35" xfId="2910" xr:uid="{00000000-0005-0000-0000-0000D40D0000}"/>
    <cellStyle name="Warning Text 36" xfId="2911" xr:uid="{00000000-0005-0000-0000-0000D50D0000}"/>
    <cellStyle name="Warning Text 37" xfId="2912" xr:uid="{00000000-0005-0000-0000-0000D60D0000}"/>
    <cellStyle name="Warning Text 38" xfId="2913" xr:uid="{00000000-0005-0000-0000-0000D70D0000}"/>
    <cellStyle name="Warning Text 4" xfId="2914" xr:uid="{00000000-0005-0000-0000-0000D80D0000}"/>
    <cellStyle name="Warning Text 4 2" xfId="2915" xr:uid="{00000000-0005-0000-0000-0000D90D0000}"/>
    <cellStyle name="Warning Text 5" xfId="2916" xr:uid="{00000000-0005-0000-0000-0000DA0D0000}"/>
    <cellStyle name="Warning Text 5 2" xfId="2917" xr:uid="{00000000-0005-0000-0000-0000DB0D0000}"/>
    <cellStyle name="Warning Text 6" xfId="2918" xr:uid="{00000000-0005-0000-0000-0000DC0D0000}"/>
    <cellStyle name="Warning Text 6 2" xfId="2919" xr:uid="{00000000-0005-0000-0000-0000DD0D0000}"/>
    <cellStyle name="Warning Text 7" xfId="2920" xr:uid="{00000000-0005-0000-0000-0000DE0D0000}"/>
    <cellStyle name="Warning Text 7 2" xfId="2921" xr:uid="{00000000-0005-0000-0000-0000DF0D0000}"/>
    <cellStyle name="Warning Text 8" xfId="2922" xr:uid="{00000000-0005-0000-0000-0000E00D0000}"/>
    <cellStyle name="Warning Text 8 2" xfId="2923" xr:uid="{00000000-0005-0000-0000-0000E10D0000}"/>
    <cellStyle name="Warning Text 9" xfId="2924" xr:uid="{00000000-0005-0000-0000-0000E20D0000}"/>
    <cellStyle name="Warning Text 9 2" xfId="2925" xr:uid="{00000000-0005-0000-0000-0000E30D0000}"/>
    <cellStyle name="weekly" xfId="2926" xr:uid="{00000000-0005-0000-0000-0000E40D0000}"/>
    <cellStyle name="xuan" xfId="2927" xr:uid="{00000000-0005-0000-0000-0000E50D0000}"/>
    <cellStyle name="Yen" xfId="2928" xr:uid="{00000000-0005-0000-0000-0000E60D0000}"/>
    <cellStyle name="Yen-Acctg" xfId="2929" xr:uid="{00000000-0005-0000-0000-0000E70D0000}"/>
    <cellStyle name="Yen-Actg" xfId="2930" xr:uid="{00000000-0005-0000-0000-0000E80D0000}"/>
    <cellStyle name="yenblue" xfId="2931" xr:uid="{00000000-0005-0000-0000-0000E90D0000}"/>
    <cellStyle name="δSheet1" xfId="2932" xr:uid="{00000000-0005-0000-0000-0000EA0D0000}"/>
    <cellStyle name="δSource Var Margin" xfId="2933" xr:uid="{00000000-0005-0000-0000-0000EB0D0000}"/>
    <cellStyle name="δtate" xfId="2934" xr:uid="{00000000-0005-0000-0000-0000EC0D0000}"/>
    <cellStyle name="δVolume (5-12)" xfId="2935" xr:uid="{00000000-0005-0000-0000-0000ED0D0000}"/>
    <cellStyle name="δVolume Model" xfId="2936" xr:uid="{00000000-0005-0000-0000-0000EE0D0000}"/>
    <cellStyle name="Обычный_bao cao ban hang noi dia T02.2007" xfId="2937" xr:uid="{00000000-0005-0000-0000-0000EF0D0000}"/>
    <cellStyle name=" [0.00]_ Att. 1- Cover" xfId="2938" xr:uid="{00000000-0005-0000-0000-0000F00D0000}"/>
    <cellStyle name="_ Att. 1- Cover" xfId="2939" xr:uid="{00000000-0005-0000-0000-0000F10D0000}"/>
    <cellStyle name="?_ Att. 1- Cover" xfId="2940" xr:uid="{00000000-0005-0000-0000-0000F20D0000}"/>
    <cellStyle name="똿뗦먛귟 [0.00]_PRODUCT DETAIL Q1" xfId="2941" xr:uid="{00000000-0005-0000-0000-0000F30D0000}"/>
    <cellStyle name="똿뗦먛귟_PRODUCT DETAIL Q1" xfId="2942" xr:uid="{00000000-0005-0000-0000-0000F40D0000}"/>
    <cellStyle name="믅됞 [0.00]_PRODUCT DETAIL Q1" xfId="2943" xr:uid="{00000000-0005-0000-0000-0000F50D0000}"/>
    <cellStyle name="믅됞_PRODUCT DETAIL Q1" xfId="2944" xr:uid="{00000000-0005-0000-0000-0000F60D0000}"/>
    <cellStyle name="백분율_95" xfId="2945" xr:uid="{00000000-0005-0000-0000-0000F70D0000}"/>
    <cellStyle name="뷭?_BOOKSHIP" xfId="2946" xr:uid="{00000000-0005-0000-0000-0000F80D0000}"/>
    <cellStyle name="콤마 [0]_1202" xfId="2947" xr:uid="{00000000-0005-0000-0000-0000F90D0000}"/>
    <cellStyle name="콤마_1202" xfId="2948" xr:uid="{00000000-0005-0000-0000-0000FA0D0000}"/>
    <cellStyle name="통화 [0]_1202" xfId="2949" xr:uid="{00000000-0005-0000-0000-0000FB0D0000}"/>
    <cellStyle name="통화_1202" xfId="2950" xr:uid="{00000000-0005-0000-0000-0000FC0D0000}"/>
    <cellStyle name="표준_(정보부문)월별인원계획" xfId="2951" xr:uid="{00000000-0005-0000-0000-0000FD0D0000}"/>
    <cellStyle name="一般_00Q3902REV.1" xfId="2952" xr:uid="{00000000-0005-0000-0000-0000FE0D0000}"/>
    <cellStyle name="仟cc" xfId="2953" xr:uid="{00000000-0005-0000-0000-0000FF0D0000}"/>
    <cellStyle name="北02" xfId="2954" xr:uid="{00000000-0005-0000-0000-0000000E0000}"/>
    <cellStyle name="北cover1 (2)" xfId="2955" xr:uid="{00000000-0005-0000-0000-0000010E0000}"/>
    <cellStyle name="北Sheet1" xfId="2956" xr:uid="{00000000-0005-0000-0000-0000020E0000}"/>
    <cellStyle name="北Source Var Margin" xfId="2957" xr:uid="{00000000-0005-0000-0000-0000030E0000}"/>
    <cellStyle name="北tate" xfId="2958" xr:uid="{00000000-0005-0000-0000-0000040E0000}"/>
    <cellStyle name="北Volume (5-12)" xfId="2959" xr:uid="{00000000-0005-0000-0000-0000050E0000}"/>
    <cellStyle name="北Volume Model" xfId="2960" xr:uid="{00000000-0005-0000-0000-0000060E0000}"/>
    <cellStyle name="千分位[0]_00Q3902REV.1" xfId="2961" xr:uid="{00000000-0005-0000-0000-0000070E0000}"/>
    <cellStyle name="千分位_00Q3902REV.1" xfId="2962" xr:uid="{00000000-0005-0000-0000-0000080E0000}"/>
    <cellStyle name="未定義" xfId="2963" xr:uid="{00000000-0005-0000-0000-0000090E0000}"/>
    <cellStyle name="標準_BOQ-08" xfId="2964" xr:uid="{00000000-0005-0000-0000-00000A0E0000}"/>
    <cellStyle name="貨幣 [0]_00Q3902REV.1" xfId="2965" xr:uid="{00000000-0005-0000-0000-00000B0E0000}"/>
    <cellStyle name="貨幣[0]_1997 Indicator " xfId="2966" xr:uid="{00000000-0005-0000-0000-00000C0E0000}"/>
    <cellStyle name="貨幣_00Q3902REV.1" xfId="2967" xr:uid="{00000000-0005-0000-0000-00000D0E0000}"/>
  </cellStyles>
  <dxfs count="1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ome\Users\User\AppData\Local\Microsoft\Windows\Temporary%20Internet%20Files\OLK584D\PL%20theo%20phuong%20an%20chi%20Hang%20duyet\Phieu%20tinh%20gia_dinh%20kem%20P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dmin\Desktop\20240827%20check%20b&#7843;ng%20h&#224;ng.xlsx" TargetMode="External"/><Relationship Id="rId1" Type="http://schemas.openxmlformats.org/officeDocument/2006/relationships/externalLinkPath" Target="file:///C:\Users\admin\Desktop\20240827%20check%20b&#7843;ng%20h&#224;ng.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Golden%20Point\b&#7843;ng%20h&#224;ng\20240827%20check%20b&#7843;ng%20h&#224;ng.xlsx" TargetMode="External"/><Relationship Id="rId1" Type="http://schemas.openxmlformats.org/officeDocument/2006/relationships/externalLinkPath" Target="b&#7843;ng%20h&#224;ng/20240827%20check%20b&#7843;ng%20h&#224;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D:\Golden%20Point\b&#7843;ng%20h&#224;ng\20240827%20B&#7842;NG%20H&#192;NG%20UPDATE-MS%20PH&#431;&#7906;NG.xlsx" TargetMode="External"/><Relationship Id="rId1" Type="http://schemas.openxmlformats.org/officeDocument/2006/relationships/externalLinkPath" Target="b&#7843;ng%20h&#224;ng/20240827%20B&#7842;NG%20H&#192;NG%20UPDATE-MS%20PH&#431;&#7906;N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phuong.trinh\Documents\H&#272;MB%20VP&#272;\File%20Merge%20H&#272;MB%20Golden%20Point.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D:\Golden%20Point\b&#7843;ng%20h&#224;ng\t&#7893;ng%20h&#7907;p.xlsx" TargetMode="External"/><Relationship Id="rId1" Type="http://schemas.openxmlformats.org/officeDocument/2006/relationships/externalLinkPath" Target="b&#7843;ng%20h&#224;ng/t&#7893;ng%20h&#7907;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HD Goc"/>
      <sheetName val="TTHD Loc"/>
      <sheetName val="HDVV"/>
      <sheetName val="HDCPI"/>
      <sheetName val="HD CPI( MB)"/>
      <sheetName val="HD CPI (VV)"/>
      <sheetName val="Tinh lai gia HDMB CPI"/>
      <sheetName val="PTG HDMB CPI"/>
      <sheetName val="Tinh lai gia cua HDVV CPI"/>
      <sheetName val="Tongthu(16.05)"/>
      <sheetName val="PTG HDVV CPI"/>
      <sheetName val="Không xóa 1"/>
      <sheetName val="TTHD_Goc2"/>
      <sheetName val="TTHD_Loc2"/>
      <sheetName val="HD_CPI(_MB)2"/>
      <sheetName val="HD_CPI_(VV)2"/>
      <sheetName val="Tinh_lai_gia_HDMB_CPI2"/>
      <sheetName val="PTG_HDMB_CPI2"/>
      <sheetName val="Tinh_lai_gia_cua_HDVV_CPI2"/>
      <sheetName val="Tongthu(16_05)2"/>
      <sheetName val="PTG_HDVV_CPI2"/>
      <sheetName val="TTHD_Goc1"/>
      <sheetName val="TTHD_Loc1"/>
      <sheetName val="HD_CPI(_MB)1"/>
      <sheetName val="HD_CPI_(VV)1"/>
      <sheetName val="Tinh_lai_gia_HDMB_CPI1"/>
      <sheetName val="PTG_HDMB_CPI1"/>
      <sheetName val="Tinh_lai_gia_cua_HDVV_CPI1"/>
      <sheetName val="Tongthu(16_05)1"/>
      <sheetName val="PTG_HDVV_CPI1"/>
      <sheetName val="TTHD_Goc"/>
      <sheetName val="TTHD_Loc"/>
      <sheetName val="HD_CPI(_MB)"/>
      <sheetName val="HD_CPI_(VV)"/>
      <sheetName val="Tinh_lai_gia_HDMB_CPI"/>
      <sheetName val="PTG_HDMB_CPI"/>
      <sheetName val="Tinh_lai_gia_cua_HDVV_CPI"/>
      <sheetName val="Tongthu(16_05)"/>
      <sheetName val="PTG_HDVV_CPI"/>
      <sheetName val="TTHD_Goc4"/>
      <sheetName val="TTHD_Loc4"/>
      <sheetName val="HD_CPI(_MB)4"/>
      <sheetName val="HD_CPI_(VV)4"/>
      <sheetName val="Tinh_lai_gia_HDMB_CPI4"/>
      <sheetName val="PTG_HDMB_CPI4"/>
      <sheetName val="Tinh_lai_gia_cua_HDVV_CPI4"/>
      <sheetName val="Tongthu(16_05)4"/>
      <sheetName val="PTG_HDVV_CPI4"/>
      <sheetName val="TTHD_Goc3"/>
      <sheetName val="TTHD_Loc3"/>
      <sheetName val="HD_CPI(_MB)3"/>
      <sheetName val="HD_CPI_(VV)3"/>
      <sheetName val="Tinh_lai_gia_HDMB_CPI3"/>
      <sheetName val="PTG_HDMB_CPI3"/>
      <sheetName val="Tinh_lai_gia_cua_HDVV_CPI3"/>
      <sheetName val="Tongthu(16_05)3"/>
      <sheetName val="PTG_HDVV_CPI3"/>
      <sheetName val="TTHD_Goc5"/>
      <sheetName val="TTHD_Loc5"/>
      <sheetName val="HD_CPI(_MB)5"/>
      <sheetName val="HD_CPI_(VV)5"/>
      <sheetName val="Tinh_lai_gia_HDMB_CPI5"/>
      <sheetName val="PTG_HDMB_CPI5"/>
      <sheetName val="Tinh_lai_gia_cua_HDVV_CPI5"/>
      <sheetName val="Tongthu(16_05)5"/>
      <sheetName val="PTG_HDVV_CPI5"/>
      <sheetName val="TTHD_Goc6"/>
      <sheetName val="TTHD_Loc6"/>
      <sheetName val="HD_CPI(_MB)6"/>
      <sheetName val="HD_CPI_(VV)6"/>
      <sheetName val="Tinh_lai_gia_HDMB_CPI6"/>
      <sheetName val="PTG_HDMB_CPI6"/>
      <sheetName val="Tinh_lai_gia_cua_HDVV_CPI6"/>
      <sheetName val="Tongthu(16_05)6"/>
      <sheetName val="PTG_HDVV_CPI6"/>
      <sheetName val="TTHD_Goc19"/>
      <sheetName val="TTHD_Loc19"/>
      <sheetName val="HD_CPI(_MB)19"/>
      <sheetName val="HD_CPI_(VV)19"/>
      <sheetName val="Tinh_lai_gia_HDMB_CPI19"/>
      <sheetName val="PTG_HDMB_CPI19"/>
      <sheetName val="Tinh_lai_gia_cua_HDVV_CPI19"/>
      <sheetName val="Tongthu(16_05)19"/>
      <sheetName val="PTG_HDVV_CPI19"/>
      <sheetName val="TTHD_Goc18"/>
      <sheetName val="TTHD_Loc18"/>
      <sheetName val="HD_CPI(_MB)18"/>
      <sheetName val="HD_CPI_(VV)18"/>
      <sheetName val="Tinh_lai_gia_HDMB_CPI18"/>
      <sheetName val="PTG_HDMB_CPI18"/>
      <sheetName val="Tinh_lai_gia_cua_HDVV_CPI18"/>
      <sheetName val="Tongthu(16_05)18"/>
      <sheetName val="PTG_HDVV_CPI18"/>
      <sheetName val="TTHD_Goc16"/>
      <sheetName val="TTHD_Loc16"/>
      <sheetName val="HD_CPI(_MB)16"/>
      <sheetName val="HD_CPI_(VV)16"/>
      <sheetName val="Tinh_lai_gia_HDMB_CPI16"/>
      <sheetName val="PTG_HDMB_CPI16"/>
      <sheetName val="Tinh_lai_gia_cua_HDVV_CPI16"/>
      <sheetName val="Tongthu(16_05)16"/>
      <sheetName val="PTG_HDVV_CPI16"/>
      <sheetName val="TTHD_Goc15"/>
      <sheetName val="TTHD_Loc15"/>
      <sheetName val="HD_CPI(_MB)15"/>
      <sheetName val="HD_CPI_(VV)15"/>
      <sheetName val="Tinh_lai_gia_HDMB_CPI15"/>
      <sheetName val="PTG_HDMB_CPI15"/>
      <sheetName val="Tinh_lai_gia_cua_HDVV_CPI15"/>
      <sheetName val="Tongthu(16_05)15"/>
      <sheetName val="PTG_HDVV_CPI15"/>
      <sheetName val="TTHD_Goc7"/>
      <sheetName val="TTHD_Loc7"/>
      <sheetName val="HD_CPI(_MB)7"/>
      <sheetName val="HD_CPI_(VV)7"/>
      <sheetName val="Tinh_lai_gia_HDMB_CPI7"/>
      <sheetName val="PTG_HDMB_CPI7"/>
      <sheetName val="Tinh_lai_gia_cua_HDVV_CPI7"/>
      <sheetName val="Tongthu(16_05)7"/>
      <sheetName val="PTG_HDVV_CPI7"/>
      <sheetName val="TTHD_Goc10"/>
      <sheetName val="TTHD_Loc10"/>
      <sheetName val="HD_CPI(_MB)10"/>
      <sheetName val="HD_CPI_(VV)10"/>
      <sheetName val="Tinh_lai_gia_HDMB_CPI10"/>
      <sheetName val="PTG_HDMB_CPI10"/>
      <sheetName val="Tinh_lai_gia_cua_HDVV_CPI10"/>
      <sheetName val="Tongthu(16_05)10"/>
      <sheetName val="PTG_HDVV_CPI10"/>
      <sheetName val="TTHD_Goc8"/>
      <sheetName val="TTHD_Loc8"/>
      <sheetName val="HD_CPI(_MB)8"/>
      <sheetName val="HD_CPI_(VV)8"/>
      <sheetName val="Tinh_lai_gia_HDMB_CPI8"/>
      <sheetName val="PTG_HDMB_CPI8"/>
      <sheetName val="Tinh_lai_gia_cua_HDVV_CPI8"/>
      <sheetName val="Tongthu(16_05)8"/>
      <sheetName val="PTG_HDVV_CPI8"/>
      <sheetName val="TTHD_Goc9"/>
      <sheetName val="TTHD_Loc9"/>
      <sheetName val="HD_CPI(_MB)9"/>
      <sheetName val="HD_CPI_(VV)9"/>
      <sheetName val="Tinh_lai_gia_HDMB_CPI9"/>
      <sheetName val="PTG_HDMB_CPI9"/>
      <sheetName val="Tinh_lai_gia_cua_HDVV_CPI9"/>
      <sheetName val="Tongthu(16_05)9"/>
      <sheetName val="PTG_HDVV_CPI9"/>
      <sheetName val="TTHD_Goc11"/>
      <sheetName val="TTHD_Loc11"/>
      <sheetName val="HD_CPI(_MB)11"/>
      <sheetName val="HD_CPI_(VV)11"/>
      <sheetName val="Tinh_lai_gia_HDMB_CPI11"/>
      <sheetName val="PTG_HDMB_CPI11"/>
      <sheetName val="Tinh_lai_gia_cua_HDVV_CPI11"/>
      <sheetName val="Tongthu(16_05)11"/>
      <sheetName val="PTG_HDVV_CPI11"/>
      <sheetName val="TTHD_Goc13"/>
      <sheetName val="TTHD_Loc13"/>
      <sheetName val="HD_CPI(_MB)13"/>
      <sheetName val="HD_CPI_(VV)13"/>
      <sheetName val="Tinh_lai_gia_HDMB_CPI13"/>
      <sheetName val="PTG_HDMB_CPI13"/>
      <sheetName val="Tinh_lai_gia_cua_HDVV_CPI13"/>
      <sheetName val="Tongthu(16_05)13"/>
      <sheetName val="PTG_HDVV_CPI13"/>
      <sheetName val="TTHD_Goc12"/>
      <sheetName val="TTHD_Loc12"/>
      <sheetName val="HD_CPI(_MB)12"/>
      <sheetName val="HD_CPI_(VV)12"/>
      <sheetName val="Tinh_lai_gia_HDMB_CPI12"/>
      <sheetName val="PTG_HDMB_CPI12"/>
      <sheetName val="Tinh_lai_gia_cua_HDVV_CPI12"/>
      <sheetName val="Tongthu(16_05)12"/>
      <sheetName val="PTG_HDVV_CPI12"/>
      <sheetName val="TTHD_Goc14"/>
      <sheetName val="TTHD_Loc14"/>
      <sheetName val="HD_CPI(_MB)14"/>
      <sheetName val="HD_CPI_(VV)14"/>
      <sheetName val="Tinh_lai_gia_HDMB_CPI14"/>
      <sheetName val="PTG_HDMB_CPI14"/>
      <sheetName val="Tinh_lai_gia_cua_HDVV_CPI14"/>
      <sheetName val="Tongthu(16_05)14"/>
      <sheetName val="PTG_HDVV_CPI14"/>
      <sheetName val="TTHD_Goc17"/>
      <sheetName val="TTHD_Loc17"/>
      <sheetName val="HD_CPI(_MB)17"/>
      <sheetName val="HD_CPI_(VV)17"/>
      <sheetName val="Tinh_lai_gia_HDMB_CPI17"/>
      <sheetName val="PTG_HDMB_CPI17"/>
      <sheetName val="Tinh_lai_gia_cua_HDVV_CPI17"/>
      <sheetName val="Tongthu(16_05)17"/>
      <sheetName val="PTG_HDVV_CPI17"/>
      <sheetName val="TTHD_Goc20"/>
      <sheetName val="TTHD_Loc20"/>
      <sheetName val="HD_CPI(_MB)20"/>
      <sheetName val="HD_CPI_(VV)20"/>
      <sheetName val="Tinh_lai_gia_HDMB_CPI20"/>
      <sheetName val="PTG_HDMB_CPI20"/>
      <sheetName val="Tinh_lai_gia_cua_HDVV_CPI20"/>
      <sheetName val="Tongthu(16_05)20"/>
      <sheetName val="PTG_HDVV_CPI20"/>
      <sheetName val="TTHD_Goc21"/>
      <sheetName val="TTHD_Loc21"/>
      <sheetName val="HD_CPI(_MB)21"/>
      <sheetName val="HD_CPI_(VV)21"/>
      <sheetName val="Tinh_lai_gia_HDMB_CPI21"/>
      <sheetName val="PTG_HDMB_CPI21"/>
      <sheetName val="Tinh_lai_gia_cua_HDVV_CPI21"/>
      <sheetName val="Tongthu(16_05)21"/>
      <sheetName val="PTG_HDVV_CPI21"/>
      <sheetName val="TTHD_Goc23"/>
      <sheetName val="TTHD_Loc23"/>
      <sheetName val="HD_CPI(_MB)23"/>
      <sheetName val="HD_CPI_(VV)23"/>
      <sheetName val="Tinh_lai_gia_HDMB_CPI23"/>
      <sheetName val="PTG_HDMB_CPI23"/>
      <sheetName val="Tinh_lai_gia_cua_HDVV_CPI23"/>
      <sheetName val="Tongthu(16_05)23"/>
      <sheetName val="PTG_HDVV_CPI23"/>
      <sheetName val="TTHD_Goc22"/>
      <sheetName val="TTHD_Loc22"/>
      <sheetName val="HD_CPI(_MB)22"/>
      <sheetName val="HD_CPI_(VV)22"/>
      <sheetName val="Tinh_lai_gia_HDMB_CPI22"/>
      <sheetName val="PTG_HDMB_CPI22"/>
      <sheetName val="Tinh_lai_gia_cua_HDVV_CPI22"/>
      <sheetName val="Tongthu(16_05)22"/>
      <sheetName val="PTG_HDVV_CPI22"/>
      <sheetName val="TTHD_Goc24"/>
      <sheetName val="TTHD_Loc24"/>
      <sheetName val="HD_CPI(_MB)24"/>
      <sheetName val="HD_CPI_(VV)24"/>
      <sheetName val="Tinh_lai_gia_HDMB_CPI24"/>
      <sheetName val="PTG_HDMB_CPI24"/>
      <sheetName val="Tinh_lai_gia_cua_HDVV_CPI24"/>
      <sheetName val="Tongthu(16_05)24"/>
      <sheetName val="PTG_HDVV_CPI24"/>
      <sheetName val="TTHD_Goc25"/>
      <sheetName val="TTHD_Loc25"/>
      <sheetName val="HD_CPI(_MB)25"/>
      <sheetName val="HD_CPI_(VV)25"/>
      <sheetName val="Tinh_lai_gia_HDMB_CPI25"/>
      <sheetName val="PTG_HDMB_CPI25"/>
      <sheetName val="Tinh_lai_gia_cua_HDVV_CPI25"/>
      <sheetName val="Tongthu(16_05)25"/>
      <sheetName val="PTG_HDVV_CPI25"/>
      <sheetName val="TTHD_Goc26"/>
      <sheetName val="TTHD_Loc26"/>
      <sheetName val="HD_CPI(_MB)26"/>
      <sheetName val="HD_CPI_(VV)26"/>
      <sheetName val="Tinh_lai_gia_HDMB_CPI26"/>
      <sheetName val="PTG_HDMB_CPI26"/>
      <sheetName val="Tinh_lai_gia_cua_HDVV_CPI26"/>
      <sheetName val="Tongthu(16_05)26"/>
      <sheetName val="PTG_HDVV_CPI26"/>
      <sheetName val="TTHD_Goc27"/>
      <sheetName val="TTHD_Loc27"/>
      <sheetName val="HD_CPI(_MB)27"/>
      <sheetName val="HD_CPI_(VV)27"/>
      <sheetName val="Tinh_lai_gia_HDMB_CPI27"/>
      <sheetName val="PTG_HDMB_CPI27"/>
      <sheetName val="Tinh_lai_gia_cua_HDVV_CPI27"/>
      <sheetName val="Tongthu(16_05)27"/>
      <sheetName val="PTG_HDVV_CPI27"/>
      <sheetName val="TTHD_Goc28"/>
      <sheetName val="TTHD_Loc28"/>
      <sheetName val="HD_CPI(_MB)28"/>
      <sheetName val="HD_CPI_(VV)28"/>
      <sheetName val="Tinh_lai_gia_HDMB_CPI28"/>
      <sheetName val="PTG_HDMB_CPI28"/>
      <sheetName val="Tinh_lai_gia_cua_HDVV_CPI28"/>
      <sheetName val="Tongthu(16_05)28"/>
      <sheetName val="PTG_HDVV_CPI28"/>
      <sheetName val="TTHD_Goc29"/>
      <sheetName val="TTHD_Loc29"/>
      <sheetName val="HD_CPI(_MB)29"/>
      <sheetName val="HD_CPI_(VV)29"/>
      <sheetName val="Tinh_lai_gia_HDMB_CPI29"/>
      <sheetName val="PTG_HDMB_CPI29"/>
      <sheetName val="Tinh_lai_gia_cua_HDVV_CPI29"/>
      <sheetName val="Tongthu(16_05)29"/>
      <sheetName val="PTG_HDVV_CPI29"/>
      <sheetName val="TTHD_Goc30"/>
      <sheetName val="TTHD_Loc30"/>
      <sheetName val="HD_CPI(_MB)30"/>
      <sheetName val="HD_CPI_(VV)30"/>
      <sheetName val="Tinh_lai_gia_HDMB_CPI30"/>
      <sheetName val="PTG_HDMB_CPI30"/>
      <sheetName val="Tinh_lai_gia_cua_HDVV_CPI30"/>
      <sheetName val="Tongthu(16_05)30"/>
      <sheetName val="PTG_HDVV_CPI30"/>
      <sheetName val="Droplist"/>
      <sheetName val="Không_xóa_1"/>
      <sheetName val="Không_xóa_11"/>
      <sheetName val="Không_xóa_12"/>
      <sheetName val="Sheet1"/>
    </sheetNames>
    <sheetDataSet>
      <sheetData sheetId="0"/>
      <sheetData sheetId="1"/>
      <sheetData sheetId="2"/>
      <sheetData sheetId="3"/>
      <sheetData sheetId="4"/>
      <sheetData sheetId="5"/>
      <sheetData sheetId="6">
        <row r="8">
          <cell r="C8" t="str">
            <v>R10601</v>
          </cell>
        </row>
        <row r="9">
          <cell r="C9" t="str">
            <v>R10615</v>
          </cell>
        </row>
        <row r="10">
          <cell r="C10" t="str">
            <v>R10625</v>
          </cell>
        </row>
        <row r="11">
          <cell r="C11" t="str">
            <v>R10715</v>
          </cell>
        </row>
        <row r="12">
          <cell r="C12" t="str">
            <v>R10725</v>
          </cell>
        </row>
        <row r="13">
          <cell r="C13" t="str">
            <v>R10726</v>
          </cell>
        </row>
        <row r="14">
          <cell r="C14" t="str">
            <v>R10812.</v>
          </cell>
        </row>
        <row r="15">
          <cell r="C15" t="str">
            <v>R11006</v>
          </cell>
        </row>
        <row r="16">
          <cell r="C16" t="str">
            <v>R11017</v>
          </cell>
        </row>
        <row r="17">
          <cell r="C17" t="str">
            <v>R11023</v>
          </cell>
        </row>
        <row r="18">
          <cell r="C18" t="str">
            <v>R11025</v>
          </cell>
        </row>
        <row r="19">
          <cell r="C19" t="str">
            <v>R112A04</v>
          </cell>
        </row>
        <row r="20">
          <cell r="C20" t="str">
            <v>R112A06</v>
          </cell>
        </row>
        <row r="21">
          <cell r="C21" t="str">
            <v>R112A09</v>
          </cell>
        </row>
        <row r="22">
          <cell r="C22" t="str">
            <v>R112A10</v>
          </cell>
        </row>
        <row r="23">
          <cell r="C23" t="str">
            <v>R112A12B</v>
          </cell>
        </row>
        <row r="24">
          <cell r="C24" t="str">
            <v>R112A25</v>
          </cell>
        </row>
        <row r="25">
          <cell r="C25" t="str">
            <v>R112A26</v>
          </cell>
        </row>
        <row r="26">
          <cell r="C26" t="str">
            <v>R11511</v>
          </cell>
        </row>
        <row r="27">
          <cell r="C27" t="str">
            <v>R11819</v>
          </cell>
        </row>
        <row r="28">
          <cell r="C28" t="str">
            <v>R11904</v>
          </cell>
        </row>
        <row r="29">
          <cell r="C29" t="str">
            <v>R11927</v>
          </cell>
        </row>
        <row r="30">
          <cell r="C30" t="str">
            <v>R12104</v>
          </cell>
        </row>
        <row r="31">
          <cell r="C31" t="str">
            <v>R12115</v>
          </cell>
        </row>
        <row r="32">
          <cell r="C32" t="str">
            <v>R12122</v>
          </cell>
        </row>
        <row r="33">
          <cell r="C33" t="str">
            <v>R12415</v>
          </cell>
        </row>
        <row r="34">
          <cell r="C34" t="str">
            <v>R12423</v>
          </cell>
        </row>
        <row r="35">
          <cell r="C35" t="str">
            <v>R12430</v>
          </cell>
        </row>
        <row r="36">
          <cell r="C36" t="str">
            <v>R12515</v>
          </cell>
        </row>
        <row r="37">
          <cell r="C37" t="str">
            <v>R12818</v>
          </cell>
        </row>
        <row r="38">
          <cell r="C38" t="str">
            <v>R12910</v>
          </cell>
        </row>
        <row r="39">
          <cell r="C39" t="str">
            <v>R12912B</v>
          </cell>
        </row>
        <row r="40">
          <cell r="C40" t="str">
            <v>R13012B</v>
          </cell>
        </row>
        <row r="41">
          <cell r="C41" t="str">
            <v>R13025A</v>
          </cell>
        </row>
        <row r="42">
          <cell r="C42" t="str">
            <v>R13206B</v>
          </cell>
        </row>
        <row r="43">
          <cell r="C43" t="str">
            <v>R13208</v>
          </cell>
        </row>
        <row r="44">
          <cell r="C44" t="str">
            <v>R13210</v>
          </cell>
        </row>
        <row r="45">
          <cell r="C45" t="str">
            <v>R13212B</v>
          </cell>
        </row>
        <row r="46">
          <cell r="C46" t="str">
            <v>R13326B</v>
          </cell>
        </row>
        <row r="47">
          <cell r="C47" t="str">
            <v>R13422</v>
          </cell>
        </row>
        <row r="48">
          <cell r="C48" t="str">
            <v>R13505B</v>
          </cell>
        </row>
        <row r="49">
          <cell r="C49" t="str">
            <v>R20304</v>
          </cell>
        </row>
        <row r="50">
          <cell r="C50" t="str">
            <v>R20310</v>
          </cell>
        </row>
        <row r="51">
          <cell r="C51" t="str">
            <v>R20312B</v>
          </cell>
        </row>
        <row r="52">
          <cell r="C52" t="str">
            <v>R20323</v>
          </cell>
        </row>
        <row r="53">
          <cell r="C53" t="str">
            <v>R20406</v>
          </cell>
        </row>
        <row r="54">
          <cell r="C54" t="str">
            <v>R20423</v>
          </cell>
        </row>
        <row r="55">
          <cell r="C55" t="str">
            <v>R20512B</v>
          </cell>
        </row>
        <row r="56">
          <cell r="C56" t="str">
            <v>R20516</v>
          </cell>
        </row>
        <row r="57">
          <cell r="C57" t="str">
            <v>R20519</v>
          </cell>
        </row>
        <row r="58">
          <cell r="C58" t="str">
            <v>R20525</v>
          </cell>
        </row>
        <row r="59">
          <cell r="C59" t="str">
            <v>R20604</v>
          </cell>
        </row>
        <row r="60">
          <cell r="C60" t="str">
            <v>R20612B</v>
          </cell>
        </row>
        <row r="61">
          <cell r="C61" t="str">
            <v>R20615</v>
          </cell>
        </row>
        <row r="62">
          <cell r="C62" t="str">
            <v>R20621</v>
          </cell>
        </row>
        <row r="63">
          <cell r="C63" t="str">
            <v>R20623</v>
          </cell>
        </row>
        <row r="64">
          <cell r="C64" t="str">
            <v>R20625</v>
          </cell>
        </row>
        <row r="65">
          <cell r="C65" t="str">
            <v>R20627</v>
          </cell>
        </row>
        <row r="66">
          <cell r="C66" t="str">
            <v>R20704</v>
          </cell>
        </row>
        <row r="67">
          <cell r="C67" t="str">
            <v>R20715</v>
          </cell>
        </row>
        <row r="68">
          <cell r="C68" t="str">
            <v>R20719</v>
          </cell>
        </row>
        <row r="69">
          <cell r="C69" t="str">
            <v>R20817</v>
          </cell>
        </row>
        <row r="70">
          <cell r="C70" t="str">
            <v>R20825</v>
          </cell>
        </row>
        <row r="71">
          <cell r="C71" t="str">
            <v>R20917</v>
          </cell>
        </row>
        <row r="72">
          <cell r="C72" t="str">
            <v>R20919</v>
          </cell>
        </row>
        <row r="73">
          <cell r="C73" t="str">
            <v>R20921</v>
          </cell>
        </row>
        <row r="74">
          <cell r="C74" t="str">
            <v>R20923</v>
          </cell>
        </row>
        <row r="75">
          <cell r="C75" t="str">
            <v>R20925</v>
          </cell>
        </row>
        <row r="76">
          <cell r="C76" t="str">
            <v>R21026</v>
          </cell>
        </row>
        <row r="77">
          <cell r="C77" t="str">
            <v>R21116</v>
          </cell>
        </row>
        <row r="78">
          <cell r="C78" t="str">
            <v>R21119</v>
          </cell>
        </row>
        <row r="79">
          <cell r="C79" t="str">
            <v>R21202</v>
          </cell>
        </row>
        <row r="80">
          <cell r="C80" t="str">
            <v>R21212.</v>
          </cell>
        </row>
        <row r="81">
          <cell r="C81" t="str">
            <v>R21215</v>
          </cell>
        </row>
        <row r="82">
          <cell r="C82" t="str">
            <v>R21225</v>
          </cell>
        </row>
        <row r="83">
          <cell r="C83" t="str">
            <v>R21226</v>
          </cell>
        </row>
        <row r="84">
          <cell r="C84" t="str">
            <v>R212A07</v>
          </cell>
        </row>
        <row r="85">
          <cell r="C85" t="str">
            <v>R212A12B</v>
          </cell>
        </row>
        <row r="86">
          <cell r="C86" t="str">
            <v>R212B05</v>
          </cell>
        </row>
        <row r="87">
          <cell r="C87" t="str">
            <v>R212B23</v>
          </cell>
        </row>
        <row r="88">
          <cell r="C88" t="str">
            <v>R21516</v>
          </cell>
        </row>
        <row r="89">
          <cell r="C89" t="str">
            <v>R21617</v>
          </cell>
        </row>
        <row r="90">
          <cell r="C90" t="str">
            <v>R21723</v>
          </cell>
        </row>
        <row r="91">
          <cell r="C91" t="str">
            <v>R22016</v>
          </cell>
        </row>
        <row r="92">
          <cell r="C92" t="str">
            <v>R22123</v>
          </cell>
        </row>
        <row r="93">
          <cell r="C93" t="str">
            <v>R22212.</v>
          </cell>
        </row>
        <row r="94">
          <cell r="C94" t="str">
            <v>R22302</v>
          </cell>
        </row>
        <row r="95">
          <cell r="C95" t="str">
            <v>R22517</v>
          </cell>
        </row>
        <row r="96">
          <cell r="C96" t="str">
            <v>R22521</v>
          </cell>
        </row>
        <row r="97">
          <cell r="C97" t="str">
            <v>R22525</v>
          </cell>
        </row>
        <row r="98">
          <cell r="C98" t="str">
            <v>R22528</v>
          </cell>
        </row>
        <row r="99">
          <cell r="C99" t="str">
            <v>R22716</v>
          </cell>
        </row>
        <row r="100">
          <cell r="C100" t="str">
            <v>R22719</v>
          </cell>
        </row>
        <row r="101">
          <cell r="C101" t="str">
            <v>R22723</v>
          </cell>
        </row>
        <row r="102">
          <cell r="C102" t="str">
            <v>R22810</v>
          </cell>
        </row>
        <row r="103">
          <cell r="C103" t="str">
            <v>R22819</v>
          </cell>
        </row>
        <row r="104">
          <cell r="C104" t="str">
            <v>R22912B</v>
          </cell>
        </row>
        <row r="105">
          <cell r="C105" t="str">
            <v>R22923</v>
          </cell>
        </row>
        <row r="106">
          <cell r="C106" t="str">
            <v>R23108</v>
          </cell>
        </row>
        <row r="107">
          <cell r="C107" t="str">
            <v>R23123</v>
          </cell>
        </row>
        <row r="108">
          <cell r="C108" t="str">
            <v>R23210</v>
          </cell>
        </row>
        <row r="109">
          <cell r="C109" t="str">
            <v>R23212B</v>
          </cell>
        </row>
        <row r="110">
          <cell r="C110" t="str">
            <v>R23215</v>
          </cell>
        </row>
        <row r="111">
          <cell r="C111" t="str">
            <v>R23315</v>
          </cell>
        </row>
        <row r="112">
          <cell r="C112" t="str">
            <v>R23325A</v>
          </cell>
        </row>
        <row r="113">
          <cell r="C113" t="str">
            <v>R40501</v>
          </cell>
        </row>
        <row r="114">
          <cell r="C114" t="str">
            <v>R40502</v>
          </cell>
        </row>
        <row r="115">
          <cell r="C115" t="str">
            <v>R40503</v>
          </cell>
        </row>
        <row r="116">
          <cell r="C116" t="str">
            <v>R40505</v>
          </cell>
        </row>
        <row r="117">
          <cell r="C117" t="str">
            <v>R40506</v>
          </cell>
        </row>
        <row r="118">
          <cell r="C118" t="str">
            <v>R40509</v>
          </cell>
        </row>
        <row r="119">
          <cell r="C119" t="str">
            <v>R40515</v>
          </cell>
        </row>
        <row r="120">
          <cell r="C120" t="str">
            <v>R40517</v>
          </cell>
        </row>
        <row r="121">
          <cell r="C121" t="str">
            <v>R40518</v>
          </cell>
        </row>
        <row r="122">
          <cell r="C122" t="str">
            <v>R40519</v>
          </cell>
        </row>
        <row r="123">
          <cell r="C123" t="str">
            <v>R40523</v>
          </cell>
        </row>
        <row r="124">
          <cell r="C124" t="str">
            <v>R40525</v>
          </cell>
        </row>
        <row r="125">
          <cell r="C125" t="str">
            <v>R40603</v>
          </cell>
        </row>
        <row r="126">
          <cell r="C126" t="str">
            <v>R40605</v>
          </cell>
        </row>
        <row r="127">
          <cell r="C127" t="str">
            <v>R40606</v>
          </cell>
        </row>
        <row r="128">
          <cell r="C128" t="str">
            <v>R40607</v>
          </cell>
        </row>
        <row r="129">
          <cell r="C129" t="str">
            <v>R40608</v>
          </cell>
        </row>
        <row r="130">
          <cell r="C130" t="str">
            <v>R40611</v>
          </cell>
        </row>
        <row r="131">
          <cell r="C131" t="str">
            <v>R40615</v>
          </cell>
        </row>
        <row r="132">
          <cell r="C132" t="str">
            <v>R40621</v>
          </cell>
        </row>
        <row r="133">
          <cell r="C133" t="str">
            <v>R40622</v>
          </cell>
        </row>
        <row r="134">
          <cell r="C134" t="str">
            <v>R40702</v>
          </cell>
        </row>
        <row r="135">
          <cell r="C135" t="str">
            <v>R40705</v>
          </cell>
        </row>
        <row r="136">
          <cell r="C136" t="str">
            <v>R40708</v>
          </cell>
        </row>
        <row r="137">
          <cell r="C137" t="str">
            <v>R40710</v>
          </cell>
        </row>
        <row r="138">
          <cell r="C138" t="str">
            <v>R40717</v>
          </cell>
        </row>
        <row r="139">
          <cell r="C139" t="str">
            <v>R40718</v>
          </cell>
        </row>
        <row r="140">
          <cell r="C140" t="str">
            <v>R40723</v>
          </cell>
        </row>
        <row r="141">
          <cell r="C141" t="str">
            <v>R40803</v>
          </cell>
        </row>
        <row r="142">
          <cell r="C142" t="str">
            <v>R40805</v>
          </cell>
        </row>
        <row r="143">
          <cell r="C143" t="str">
            <v>R40810</v>
          </cell>
        </row>
        <row r="144">
          <cell r="C144" t="str">
            <v>R40811</v>
          </cell>
        </row>
        <row r="145">
          <cell r="C145" t="str">
            <v>R40812.</v>
          </cell>
        </row>
        <row r="146">
          <cell r="C146" t="str">
            <v>R40812A</v>
          </cell>
        </row>
        <row r="147">
          <cell r="C147" t="str">
            <v>R40815</v>
          </cell>
        </row>
        <row r="148">
          <cell r="C148" t="str">
            <v>R40817</v>
          </cell>
        </row>
        <row r="149">
          <cell r="C149" t="str">
            <v>R40818</v>
          </cell>
        </row>
        <row r="150">
          <cell r="C150" t="str">
            <v>R40819</v>
          </cell>
        </row>
        <row r="151">
          <cell r="C151" t="str">
            <v>R40823</v>
          </cell>
        </row>
        <row r="152">
          <cell r="C152" t="str">
            <v>R40824</v>
          </cell>
        </row>
        <row r="153">
          <cell r="C153" t="str">
            <v>R41004</v>
          </cell>
        </row>
        <row r="154">
          <cell r="C154" t="str">
            <v>R41009</v>
          </cell>
        </row>
        <row r="155">
          <cell r="C155" t="str">
            <v>R41011</v>
          </cell>
        </row>
        <row r="156">
          <cell r="C156" t="str">
            <v>R41016</v>
          </cell>
        </row>
        <row r="157">
          <cell r="C157" t="str">
            <v>R41018</v>
          </cell>
        </row>
        <row r="158">
          <cell r="C158" t="str">
            <v>R41019</v>
          </cell>
        </row>
        <row r="159">
          <cell r="C159" t="str">
            <v>R41020</v>
          </cell>
        </row>
        <row r="160">
          <cell r="C160" t="str">
            <v>R41022</v>
          </cell>
        </row>
        <row r="161">
          <cell r="C161" t="str">
            <v>R41023</v>
          </cell>
        </row>
        <row r="162">
          <cell r="C162" t="str">
            <v>R41024</v>
          </cell>
        </row>
        <row r="163">
          <cell r="C163" t="str">
            <v>R41025</v>
          </cell>
        </row>
        <row r="164">
          <cell r="C164" t="str">
            <v>R41101</v>
          </cell>
        </row>
        <row r="165">
          <cell r="C165" t="str">
            <v>R41102</v>
          </cell>
        </row>
        <row r="166">
          <cell r="C166" t="str">
            <v>R41104</v>
          </cell>
        </row>
        <row r="167">
          <cell r="C167" t="str">
            <v>R41106</v>
          </cell>
        </row>
        <row r="168">
          <cell r="C168" t="str">
            <v>R41109</v>
          </cell>
        </row>
        <row r="169">
          <cell r="C169" t="str">
            <v>R41111</v>
          </cell>
        </row>
        <row r="170">
          <cell r="C170" t="str">
            <v>R41112B</v>
          </cell>
        </row>
        <row r="171">
          <cell r="C171" t="str">
            <v>R41115</v>
          </cell>
        </row>
        <row r="172">
          <cell r="C172" t="str">
            <v>R41122</v>
          </cell>
        </row>
        <row r="173">
          <cell r="C173" t="str">
            <v>R41124</v>
          </cell>
        </row>
        <row r="174">
          <cell r="C174" t="str">
            <v>R41126</v>
          </cell>
        </row>
        <row r="175">
          <cell r="C175" t="str">
            <v>R41201</v>
          </cell>
        </row>
        <row r="176">
          <cell r="C176" t="str">
            <v>R41203</v>
          </cell>
        </row>
        <row r="177">
          <cell r="C177" t="str">
            <v>R41204</v>
          </cell>
        </row>
        <row r="178">
          <cell r="C178" t="str">
            <v>R41205</v>
          </cell>
        </row>
        <row r="179">
          <cell r="C179" t="str">
            <v>R41206</v>
          </cell>
        </row>
        <row r="180">
          <cell r="C180" t="str">
            <v>R41207</v>
          </cell>
        </row>
        <row r="181">
          <cell r="C181" t="str">
            <v>R41210</v>
          </cell>
        </row>
        <row r="182">
          <cell r="C182" t="str">
            <v>R41212A</v>
          </cell>
        </row>
        <row r="183">
          <cell r="C183" t="str">
            <v>R41215</v>
          </cell>
        </row>
        <row r="184">
          <cell r="C184" t="str">
            <v>R41216</v>
          </cell>
        </row>
        <row r="185">
          <cell r="C185" t="str">
            <v>R41217</v>
          </cell>
        </row>
        <row r="186">
          <cell r="C186" t="str">
            <v>R41218</v>
          </cell>
        </row>
        <row r="187">
          <cell r="C187" t="str">
            <v>R41221</v>
          </cell>
        </row>
        <row r="188">
          <cell r="C188" t="str">
            <v>R41222</v>
          </cell>
        </row>
        <row r="189">
          <cell r="C189" t="str">
            <v>R412B04</v>
          </cell>
        </row>
        <row r="190">
          <cell r="C190" t="str">
            <v>R412B05</v>
          </cell>
        </row>
        <row r="191">
          <cell r="C191" t="str">
            <v>R412B06</v>
          </cell>
        </row>
        <row r="192">
          <cell r="C192" t="str">
            <v>R412B07</v>
          </cell>
        </row>
        <row r="193">
          <cell r="C193" t="str">
            <v>R412B08</v>
          </cell>
        </row>
        <row r="194">
          <cell r="C194" t="str">
            <v>R412B11</v>
          </cell>
        </row>
        <row r="195">
          <cell r="C195" t="str">
            <v>R412B18</v>
          </cell>
        </row>
        <row r="196">
          <cell r="C196" t="str">
            <v>R412B21</v>
          </cell>
        </row>
        <row r="197">
          <cell r="C197" t="str">
            <v>R412B22</v>
          </cell>
        </row>
        <row r="198">
          <cell r="C198" t="str">
            <v>R412B24</v>
          </cell>
        </row>
        <row r="199">
          <cell r="C199" t="str">
            <v>R412B26</v>
          </cell>
        </row>
        <row r="200">
          <cell r="C200" t="str">
            <v>R41501</v>
          </cell>
        </row>
        <row r="201">
          <cell r="C201" t="str">
            <v>R41502</v>
          </cell>
        </row>
        <row r="202">
          <cell r="C202" t="str">
            <v>R41504</v>
          </cell>
        </row>
        <row r="203">
          <cell r="C203" t="str">
            <v>R41508</v>
          </cell>
        </row>
        <row r="204">
          <cell r="C204" t="str">
            <v>R41516</v>
          </cell>
        </row>
        <row r="205">
          <cell r="C205" t="str">
            <v>R41518</v>
          </cell>
        </row>
        <row r="206">
          <cell r="C206" t="str">
            <v>R41520</v>
          </cell>
        </row>
        <row r="207">
          <cell r="C207" t="str">
            <v>R41522</v>
          </cell>
        </row>
        <row r="208">
          <cell r="C208" t="str">
            <v>R41523</v>
          </cell>
        </row>
        <row r="209">
          <cell r="C209" t="str">
            <v>R41525</v>
          </cell>
        </row>
        <row r="210">
          <cell r="C210" t="str">
            <v>R41526</v>
          </cell>
        </row>
        <row r="211">
          <cell r="C211" t="str">
            <v>R41605</v>
          </cell>
        </row>
        <row r="212">
          <cell r="C212" t="str">
            <v>R41606</v>
          </cell>
        </row>
        <row r="213">
          <cell r="C213" t="str">
            <v>R41607</v>
          </cell>
        </row>
        <row r="214">
          <cell r="C214" t="str">
            <v>R41608</v>
          </cell>
        </row>
        <row r="215">
          <cell r="C215" t="str">
            <v>R41611</v>
          </cell>
        </row>
        <row r="216">
          <cell r="C216" t="str">
            <v>R41612.</v>
          </cell>
        </row>
        <row r="217">
          <cell r="C217" t="str">
            <v>R41616</v>
          </cell>
        </row>
        <row r="218">
          <cell r="C218" t="str">
            <v>R41618</v>
          </cell>
        </row>
        <row r="219">
          <cell r="C219" t="str">
            <v>R41620</v>
          </cell>
        </row>
        <row r="220">
          <cell r="C220" t="str">
            <v>R41621</v>
          </cell>
        </row>
        <row r="221">
          <cell r="C221" t="str">
            <v>R41624</v>
          </cell>
        </row>
        <row r="222">
          <cell r="C222" t="str">
            <v>R41625</v>
          </cell>
        </row>
        <row r="223">
          <cell r="C223" t="str">
            <v>R41710</v>
          </cell>
        </row>
        <row r="224">
          <cell r="C224" t="str">
            <v>R41722</v>
          </cell>
        </row>
        <row r="225">
          <cell r="C225" t="str">
            <v>R41725</v>
          </cell>
        </row>
        <row r="226">
          <cell r="C226" t="str">
            <v>R41823</v>
          </cell>
        </row>
        <row r="227">
          <cell r="C227" t="str">
            <v>R41902</v>
          </cell>
        </row>
        <row r="228">
          <cell r="C228" t="str">
            <v>R41904</v>
          </cell>
        </row>
        <row r="229">
          <cell r="C229" t="str">
            <v>R41908</v>
          </cell>
        </row>
        <row r="230">
          <cell r="C230" t="str">
            <v>R41911</v>
          </cell>
        </row>
        <row r="231">
          <cell r="C231" t="str">
            <v>R41912.</v>
          </cell>
        </row>
        <row r="232">
          <cell r="C232" t="str">
            <v>R41918</v>
          </cell>
        </row>
        <row r="233">
          <cell r="C233" t="str">
            <v>R41924</v>
          </cell>
        </row>
        <row r="234">
          <cell r="C234" t="str">
            <v>R41926</v>
          </cell>
        </row>
        <row r="235">
          <cell r="C235" t="str">
            <v>R42001</v>
          </cell>
        </row>
        <row r="236">
          <cell r="C236" t="str">
            <v>R42007</v>
          </cell>
        </row>
        <row r="237">
          <cell r="C237" t="str">
            <v>R42008</v>
          </cell>
        </row>
        <row r="238">
          <cell r="C238" t="str">
            <v>R42009</v>
          </cell>
        </row>
        <row r="239">
          <cell r="C239" t="str">
            <v>R42010</v>
          </cell>
        </row>
        <row r="240">
          <cell r="C240" t="str">
            <v>R42011</v>
          </cell>
        </row>
        <row r="241">
          <cell r="C241" t="str">
            <v>R42018</v>
          </cell>
        </row>
        <row r="242">
          <cell r="C242" t="str">
            <v>R42104</v>
          </cell>
        </row>
        <row r="243">
          <cell r="C243" t="str">
            <v>R42105</v>
          </cell>
        </row>
        <row r="244">
          <cell r="C244" t="str">
            <v>R42106</v>
          </cell>
        </row>
        <row r="245">
          <cell r="C245" t="str">
            <v>R42107</v>
          </cell>
        </row>
        <row r="246">
          <cell r="C246" t="str">
            <v>R42108</v>
          </cell>
        </row>
        <row r="247">
          <cell r="C247" t="str">
            <v>R42109</v>
          </cell>
        </row>
        <row r="248">
          <cell r="C248" t="str">
            <v>R42112A</v>
          </cell>
        </row>
        <row r="249">
          <cell r="C249" t="str">
            <v>R42116</v>
          </cell>
        </row>
        <row r="250">
          <cell r="C250" t="str">
            <v>R42118</v>
          </cell>
        </row>
        <row r="251">
          <cell r="C251" t="str">
            <v>R42120</v>
          </cell>
        </row>
        <row r="252">
          <cell r="C252" t="str">
            <v>R42121</v>
          </cell>
        </row>
        <row r="253">
          <cell r="C253" t="str">
            <v>R42123</v>
          </cell>
        </row>
        <row r="254">
          <cell r="C254" t="str">
            <v>R42125</v>
          </cell>
        </row>
        <row r="255">
          <cell r="C255" t="str">
            <v>R42126</v>
          </cell>
        </row>
        <row r="256">
          <cell r="C256" t="str">
            <v>R42201</v>
          </cell>
        </row>
        <row r="257">
          <cell r="C257" t="str">
            <v>R42202</v>
          </cell>
        </row>
        <row r="258">
          <cell r="C258" t="str">
            <v>R42203</v>
          </cell>
        </row>
        <row r="259">
          <cell r="C259" t="str">
            <v>R42204</v>
          </cell>
        </row>
        <row r="260">
          <cell r="C260" t="str">
            <v>R42205</v>
          </cell>
        </row>
        <row r="261">
          <cell r="C261" t="str">
            <v>R42208</v>
          </cell>
        </row>
        <row r="262">
          <cell r="C262" t="str">
            <v>R42210</v>
          </cell>
        </row>
        <row r="263">
          <cell r="C263" t="str">
            <v>R42211</v>
          </cell>
        </row>
        <row r="264">
          <cell r="C264" t="str">
            <v>R42212A</v>
          </cell>
        </row>
        <row r="265">
          <cell r="C265" t="str">
            <v>R42218</v>
          </cell>
        </row>
        <row r="266">
          <cell r="C266" t="str">
            <v>R42219</v>
          </cell>
        </row>
        <row r="267">
          <cell r="C267" t="str">
            <v>R42221</v>
          </cell>
        </row>
        <row r="268">
          <cell r="C268" t="str">
            <v>R42223</v>
          </cell>
        </row>
        <row r="269">
          <cell r="C269" t="str">
            <v>R42401</v>
          </cell>
        </row>
        <row r="270">
          <cell r="C270" t="str">
            <v>R42406</v>
          </cell>
        </row>
        <row r="271">
          <cell r="C271" t="str">
            <v>R42408</v>
          </cell>
        </row>
        <row r="272">
          <cell r="C272" t="str">
            <v>R42410</v>
          </cell>
        </row>
        <row r="273">
          <cell r="C273" t="str">
            <v>R42412.</v>
          </cell>
        </row>
        <row r="274">
          <cell r="C274" t="str">
            <v>R42416</v>
          </cell>
        </row>
        <row r="275">
          <cell r="C275" t="str">
            <v>R42518</v>
          </cell>
        </row>
        <row r="276">
          <cell r="C276" t="str">
            <v>R42524</v>
          </cell>
        </row>
        <row r="277">
          <cell r="C277" t="str">
            <v>R42525</v>
          </cell>
        </row>
        <row r="278">
          <cell r="C278" t="str">
            <v>R42526</v>
          </cell>
        </row>
        <row r="279">
          <cell r="C279" t="str">
            <v>R42606</v>
          </cell>
        </row>
        <row r="280">
          <cell r="C280" t="str">
            <v>R42607</v>
          </cell>
        </row>
        <row r="281">
          <cell r="C281" t="str">
            <v>R42608</v>
          </cell>
        </row>
        <row r="282">
          <cell r="C282" t="str">
            <v>R42620</v>
          </cell>
        </row>
        <row r="283">
          <cell r="C283" t="str">
            <v>R42626</v>
          </cell>
        </row>
        <row r="284">
          <cell r="C284" t="str">
            <v>R42801</v>
          </cell>
        </row>
        <row r="285">
          <cell r="C285" t="str">
            <v>R42803</v>
          </cell>
        </row>
        <row r="286">
          <cell r="C286" t="str">
            <v>R42804</v>
          </cell>
        </row>
        <row r="287">
          <cell r="C287" t="str">
            <v>R42808</v>
          </cell>
        </row>
        <row r="288">
          <cell r="C288" t="str">
            <v>R42906</v>
          </cell>
        </row>
        <row r="289">
          <cell r="C289" t="str">
            <v>R43201</v>
          </cell>
        </row>
        <row r="290">
          <cell r="C290" t="str">
            <v>R43202</v>
          </cell>
        </row>
        <row r="291">
          <cell r="C291" t="str">
            <v>R43203</v>
          </cell>
        </row>
        <row r="292">
          <cell r="C292" t="str">
            <v>R43204</v>
          </cell>
        </row>
        <row r="293">
          <cell r="C293" t="str">
            <v>R43205</v>
          </cell>
        </row>
        <row r="294">
          <cell r="C294" t="str">
            <v>R43210</v>
          </cell>
        </row>
        <row r="295">
          <cell r="C295" t="str">
            <v>R43211</v>
          </cell>
        </row>
        <row r="296">
          <cell r="C296" t="str">
            <v>R43302</v>
          </cell>
        </row>
        <row r="297">
          <cell r="C297" t="str">
            <v>R43312.</v>
          </cell>
        </row>
        <row r="298">
          <cell r="C298" t="str">
            <v>R43318</v>
          </cell>
        </row>
        <row r="299">
          <cell r="C299" t="str">
            <v>R43321</v>
          </cell>
        </row>
        <row r="300">
          <cell r="C300" t="str">
            <v>R43323</v>
          </cell>
        </row>
        <row r="301">
          <cell r="C301" t="str">
            <v>R10501</v>
          </cell>
        </row>
        <row r="302">
          <cell r="C302" t="str">
            <v>R10504</v>
          </cell>
        </row>
        <row r="303">
          <cell r="C303" t="str">
            <v>R10515</v>
          </cell>
        </row>
        <row r="304">
          <cell r="C304" t="str">
            <v>R10522</v>
          </cell>
        </row>
        <row r="305">
          <cell r="C305" t="str">
            <v>R10525</v>
          </cell>
        </row>
        <row r="306">
          <cell r="C306" t="str">
            <v>R10607</v>
          </cell>
        </row>
        <row r="307">
          <cell r="C307" t="str">
            <v>R10609</v>
          </cell>
        </row>
        <row r="308">
          <cell r="C308" t="str">
            <v>R10612.</v>
          </cell>
        </row>
        <row r="309">
          <cell r="C309" t="str">
            <v>R10627</v>
          </cell>
        </row>
        <row r="310">
          <cell r="C310" t="str">
            <v>R10628</v>
          </cell>
        </row>
        <row r="311">
          <cell r="C311" t="str">
            <v>R10630</v>
          </cell>
        </row>
        <row r="312">
          <cell r="C312" t="str">
            <v>R10703</v>
          </cell>
        </row>
        <row r="313">
          <cell r="C313" t="str">
            <v>R10704</v>
          </cell>
        </row>
        <row r="314">
          <cell r="C314" t="str">
            <v>R10705</v>
          </cell>
        </row>
        <row r="315">
          <cell r="C315" t="str">
            <v>R10706</v>
          </cell>
        </row>
        <row r="316">
          <cell r="C316" t="str">
            <v>R10708</v>
          </cell>
        </row>
        <row r="317">
          <cell r="C317" t="str">
            <v>R10710</v>
          </cell>
        </row>
        <row r="318">
          <cell r="C318" t="str">
            <v>R10711</v>
          </cell>
        </row>
        <row r="319">
          <cell r="C319" t="str">
            <v>R10721</v>
          </cell>
        </row>
        <row r="320">
          <cell r="C320" t="str">
            <v>R10724</v>
          </cell>
        </row>
        <row r="321">
          <cell r="C321" t="str">
            <v>R10801</v>
          </cell>
        </row>
        <row r="322">
          <cell r="C322" t="str">
            <v>R10806</v>
          </cell>
        </row>
        <row r="323">
          <cell r="C323" t="str">
            <v>R10808</v>
          </cell>
        </row>
        <row r="324">
          <cell r="C324" t="str">
            <v>R10809</v>
          </cell>
        </row>
        <row r="325">
          <cell r="C325" t="str">
            <v>R10812B</v>
          </cell>
        </row>
        <row r="326">
          <cell r="C326" t="str">
            <v>R10822</v>
          </cell>
        </row>
        <row r="327">
          <cell r="C327" t="str">
            <v>R10824</v>
          </cell>
        </row>
        <row r="328">
          <cell r="C328" t="str">
            <v>R10826</v>
          </cell>
        </row>
        <row r="329">
          <cell r="C329" t="str">
            <v>R10827</v>
          </cell>
        </row>
        <row r="330">
          <cell r="C330" t="str">
            <v>R10830</v>
          </cell>
        </row>
        <row r="331">
          <cell r="C331" t="str">
            <v>R10907</v>
          </cell>
        </row>
        <row r="332">
          <cell r="C332" t="str">
            <v>R10910</v>
          </cell>
        </row>
        <row r="333">
          <cell r="C333" t="str">
            <v>R10911</v>
          </cell>
        </row>
        <row r="334">
          <cell r="C334" t="str">
            <v>R10912.</v>
          </cell>
        </row>
        <row r="335">
          <cell r="C335" t="str">
            <v>R10912A</v>
          </cell>
        </row>
        <row r="336">
          <cell r="C336" t="str">
            <v>R10915</v>
          </cell>
        </row>
        <row r="337">
          <cell r="C337" t="str">
            <v>R10916</v>
          </cell>
        </row>
        <row r="338">
          <cell r="C338" t="str">
            <v>R10923</v>
          </cell>
        </row>
        <row r="339">
          <cell r="C339" t="str">
            <v>R10924</v>
          </cell>
        </row>
        <row r="340">
          <cell r="C340" t="str">
            <v>R10928</v>
          </cell>
        </row>
        <row r="341">
          <cell r="C341" t="str">
            <v>R10930</v>
          </cell>
        </row>
        <row r="342">
          <cell r="C342" t="str">
            <v>R11005</v>
          </cell>
        </row>
        <row r="343">
          <cell r="C343" t="str">
            <v>R11007</v>
          </cell>
        </row>
        <row r="344">
          <cell r="C344" t="str">
            <v>R11010</v>
          </cell>
        </row>
        <row r="345">
          <cell r="C345" t="str">
            <v>R11012A</v>
          </cell>
        </row>
        <row r="346">
          <cell r="C346" t="str">
            <v>R11015</v>
          </cell>
        </row>
        <row r="347">
          <cell r="C347" t="str">
            <v>R11020</v>
          </cell>
        </row>
        <row r="348">
          <cell r="C348" t="str">
            <v>R11024</v>
          </cell>
        </row>
        <row r="349">
          <cell r="C349" t="str">
            <v>R11104</v>
          </cell>
        </row>
        <row r="350">
          <cell r="C350" t="str">
            <v>R11107</v>
          </cell>
        </row>
        <row r="351">
          <cell r="C351" t="str">
            <v>R11111</v>
          </cell>
        </row>
        <row r="352">
          <cell r="C352" t="str">
            <v>R11117</v>
          </cell>
        </row>
        <row r="353">
          <cell r="C353" t="str">
            <v>R11120</v>
          </cell>
        </row>
        <row r="354">
          <cell r="C354" t="str">
            <v>R11121</v>
          </cell>
        </row>
        <row r="355">
          <cell r="C355" t="str">
            <v>R11129</v>
          </cell>
        </row>
        <row r="356">
          <cell r="C356" t="str">
            <v>R11201</v>
          </cell>
        </row>
        <row r="357">
          <cell r="C357" t="str">
            <v>R11203</v>
          </cell>
        </row>
        <row r="358">
          <cell r="C358" t="str">
            <v>R11204</v>
          </cell>
        </row>
        <row r="359">
          <cell r="C359" t="str">
            <v>R11206</v>
          </cell>
        </row>
        <row r="360">
          <cell r="C360" t="str">
            <v>R11208</v>
          </cell>
        </row>
        <row r="361">
          <cell r="C361" t="str">
            <v>R11212B</v>
          </cell>
        </row>
        <row r="362">
          <cell r="C362" t="str">
            <v>R11225</v>
          </cell>
        </row>
        <row r="363">
          <cell r="C363" t="str">
            <v>R11226</v>
          </cell>
        </row>
        <row r="364">
          <cell r="C364" t="str">
            <v>R11229</v>
          </cell>
        </row>
        <row r="365">
          <cell r="C365" t="str">
            <v>R112A03</v>
          </cell>
        </row>
        <row r="366">
          <cell r="C366" t="str">
            <v>R112A05</v>
          </cell>
        </row>
        <row r="367">
          <cell r="C367" t="str">
            <v>R112A08</v>
          </cell>
        </row>
        <row r="368">
          <cell r="C368" t="str">
            <v>R112A16</v>
          </cell>
        </row>
        <row r="369">
          <cell r="C369" t="str">
            <v>R112A20</v>
          </cell>
        </row>
        <row r="370">
          <cell r="C370" t="str">
            <v>R112B04</v>
          </cell>
        </row>
        <row r="371">
          <cell r="C371" t="str">
            <v>R112B07</v>
          </cell>
        </row>
        <row r="372">
          <cell r="C372" t="str">
            <v>R112B16</v>
          </cell>
        </row>
        <row r="373">
          <cell r="C373" t="str">
            <v>R112B18</v>
          </cell>
        </row>
        <row r="374">
          <cell r="C374" t="str">
            <v>R112B20</v>
          </cell>
        </row>
        <row r="375">
          <cell r="C375" t="str">
            <v>R112B23</v>
          </cell>
        </row>
        <row r="376">
          <cell r="C376" t="str">
            <v>R112B26</v>
          </cell>
        </row>
        <row r="377">
          <cell r="C377" t="str">
            <v>R112B28</v>
          </cell>
        </row>
        <row r="378">
          <cell r="C378" t="str">
            <v>R112B29</v>
          </cell>
        </row>
        <row r="379">
          <cell r="C379" t="str">
            <v>R11502</v>
          </cell>
        </row>
        <row r="380">
          <cell r="C380" t="str">
            <v>R11503</v>
          </cell>
        </row>
        <row r="381">
          <cell r="C381" t="str">
            <v>R11504</v>
          </cell>
        </row>
        <row r="382">
          <cell r="C382" t="str">
            <v>R11505</v>
          </cell>
        </row>
        <row r="383">
          <cell r="C383" t="str">
            <v>R11506</v>
          </cell>
        </row>
        <row r="384">
          <cell r="C384" t="str">
            <v>R11507</v>
          </cell>
        </row>
        <row r="385">
          <cell r="C385" t="str">
            <v>R11508</v>
          </cell>
        </row>
        <row r="386">
          <cell r="C386" t="str">
            <v>R11512.</v>
          </cell>
        </row>
        <row r="387">
          <cell r="C387" t="str">
            <v>R11512B</v>
          </cell>
        </row>
        <row r="388">
          <cell r="C388" t="str">
            <v>R11515</v>
          </cell>
        </row>
        <row r="389">
          <cell r="C389" t="str">
            <v>R11518</v>
          </cell>
        </row>
        <row r="390">
          <cell r="C390" t="str">
            <v>R11519</v>
          </cell>
        </row>
        <row r="391">
          <cell r="C391" t="str">
            <v>R11520</v>
          </cell>
        </row>
        <row r="392">
          <cell r="C392" t="str">
            <v>R11522</v>
          </cell>
        </row>
        <row r="393">
          <cell r="C393" t="str">
            <v>R11528</v>
          </cell>
        </row>
        <row r="394">
          <cell r="C394" t="str">
            <v>R11530</v>
          </cell>
        </row>
        <row r="395">
          <cell r="C395" t="str">
            <v>R11602</v>
          </cell>
        </row>
        <row r="396">
          <cell r="C396" t="str">
            <v>R11604</v>
          </cell>
        </row>
        <row r="397">
          <cell r="C397" t="str">
            <v>R11605</v>
          </cell>
        </row>
        <row r="398">
          <cell r="C398" t="str">
            <v>R11607</v>
          </cell>
        </row>
        <row r="399">
          <cell r="C399" t="str">
            <v>R11612B</v>
          </cell>
        </row>
        <row r="400">
          <cell r="C400" t="str">
            <v>R11616</v>
          </cell>
        </row>
        <row r="401">
          <cell r="C401" t="str">
            <v>R11617</v>
          </cell>
        </row>
        <row r="402">
          <cell r="C402" t="str">
            <v>R11624</v>
          </cell>
        </row>
        <row r="403">
          <cell r="C403" t="str">
            <v>R11628</v>
          </cell>
        </row>
        <row r="404">
          <cell r="C404" t="str">
            <v>R11701</v>
          </cell>
        </row>
        <row r="405">
          <cell r="C405" t="str">
            <v>R11712B</v>
          </cell>
        </row>
        <row r="406">
          <cell r="C406" t="str">
            <v>R11716</v>
          </cell>
        </row>
        <row r="407">
          <cell r="C407" t="str">
            <v>R11724</v>
          </cell>
        </row>
        <row r="408">
          <cell r="C408" t="str">
            <v>R11726</v>
          </cell>
        </row>
        <row r="409">
          <cell r="C409" t="str">
            <v>R11728</v>
          </cell>
        </row>
        <row r="410">
          <cell r="C410" t="str">
            <v>R11802</v>
          </cell>
        </row>
        <row r="411">
          <cell r="C411" t="str">
            <v>R11812A</v>
          </cell>
        </row>
        <row r="412">
          <cell r="C412" t="str">
            <v>R11826</v>
          </cell>
        </row>
        <row r="413">
          <cell r="C413" t="str">
            <v>R11911</v>
          </cell>
        </row>
        <row r="414">
          <cell r="C414" t="str">
            <v>R11918</v>
          </cell>
        </row>
        <row r="415">
          <cell r="C415" t="str">
            <v>R11924</v>
          </cell>
        </row>
        <row r="416">
          <cell r="C416" t="str">
            <v>R11929</v>
          </cell>
        </row>
        <row r="417">
          <cell r="C417" t="str">
            <v>R11930</v>
          </cell>
        </row>
        <row r="418">
          <cell r="C418" t="str">
            <v>R12101</v>
          </cell>
        </row>
        <row r="419">
          <cell r="C419" t="str">
            <v>R12103</v>
          </cell>
        </row>
        <row r="420">
          <cell r="C420" t="str">
            <v>R12105</v>
          </cell>
        </row>
        <row r="421">
          <cell r="C421" t="str">
            <v>R12106</v>
          </cell>
        </row>
        <row r="422">
          <cell r="C422" t="str">
            <v>R12108</v>
          </cell>
        </row>
        <row r="423">
          <cell r="C423" t="str">
            <v>R12109</v>
          </cell>
        </row>
        <row r="424">
          <cell r="C424" t="str">
            <v>R12111</v>
          </cell>
        </row>
        <row r="425">
          <cell r="C425" t="str">
            <v>R12112A</v>
          </cell>
        </row>
        <row r="426">
          <cell r="C426" t="str">
            <v>R12112B</v>
          </cell>
        </row>
        <row r="427">
          <cell r="C427" t="str">
            <v>R12120</v>
          </cell>
        </row>
        <row r="428">
          <cell r="C428" t="str">
            <v>R12212.</v>
          </cell>
        </row>
        <row r="429">
          <cell r="C429" t="str">
            <v>R12212B</v>
          </cell>
        </row>
        <row r="430">
          <cell r="C430" t="str">
            <v>R12215</v>
          </cell>
        </row>
        <row r="431">
          <cell r="C431" t="str">
            <v>R12216</v>
          </cell>
        </row>
        <row r="432">
          <cell r="C432" t="str">
            <v>R12218</v>
          </cell>
        </row>
        <row r="433">
          <cell r="C433" t="str">
            <v>R12220</v>
          </cell>
        </row>
        <row r="434">
          <cell r="C434" t="str">
            <v>R12222</v>
          </cell>
        </row>
        <row r="435">
          <cell r="C435" t="str">
            <v>R12308</v>
          </cell>
        </row>
        <row r="436">
          <cell r="C436" t="str">
            <v>R12309</v>
          </cell>
        </row>
        <row r="437">
          <cell r="C437" t="str">
            <v>R12316</v>
          </cell>
        </row>
        <row r="438">
          <cell r="C438" t="str">
            <v>R12322</v>
          </cell>
        </row>
        <row r="439">
          <cell r="C439" t="str">
            <v>R12327</v>
          </cell>
        </row>
        <row r="440">
          <cell r="C440" t="str">
            <v>R12329</v>
          </cell>
        </row>
        <row r="441">
          <cell r="C441" t="str">
            <v>R12412.</v>
          </cell>
        </row>
        <row r="442">
          <cell r="C442" t="str">
            <v>R12426</v>
          </cell>
        </row>
        <row r="443">
          <cell r="C443" t="str">
            <v>R12502</v>
          </cell>
        </row>
        <row r="444">
          <cell r="C444" t="str">
            <v>R12505</v>
          </cell>
        </row>
        <row r="445">
          <cell r="C445" t="str">
            <v>R12511</v>
          </cell>
        </row>
        <row r="446">
          <cell r="C446" t="str">
            <v>R12520</v>
          </cell>
        </row>
        <row r="447">
          <cell r="C447" t="str">
            <v>R12523</v>
          </cell>
        </row>
        <row r="448">
          <cell r="C448" t="str">
            <v>R12603</v>
          </cell>
        </row>
        <row r="449">
          <cell r="C449" t="str">
            <v>R12607</v>
          </cell>
        </row>
        <row r="450">
          <cell r="C450" t="str">
            <v>R12612.</v>
          </cell>
        </row>
        <row r="451">
          <cell r="C451" t="str">
            <v>R12612B</v>
          </cell>
        </row>
        <row r="452">
          <cell r="C452" t="str">
            <v>R12618</v>
          </cell>
        </row>
        <row r="453">
          <cell r="C453" t="str">
            <v>R12623</v>
          </cell>
        </row>
        <row r="454">
          <cell r="C454" t="str">
            <v>R12705</v>
          </cell>
        </row>
        <row r="455">
          <cell r="C455" t="str">
            <v>R12710</v>
          </cell>
        </row>
        <row r="456">
          <cell r="C456" t="str">
            <v>R12712.</v>
          </cell>
        </row>
        <row r="457">
          <cell r="C457" t="str">
            <v>R12712B</v>
          </cell>
        </row>
        <row r="458">
          <cell r="C458" t="str">
            <v>R12803</v>
          </cell>
        </row>
        <row r="459">
          <cell r="C459" t="str">
            <v>R12807</v>
          </cell>
        </row>
        <row r="460">
          <cell r="C460" t="str">
            <v>R12809</v>
          </cell>
        </row>
        <row r="461">
          <cell r="C461" t="str">
            <v>R12812B</v>
          </cell>
        </row>
        <row r="462">
          <cell r="C462" t="str">
            <v>R12822</v>
          </cell>
        </row>
        <row r="463">
          <cell r="C463" t="str">
            <v>R12823</v>
          </cell>
        </row>
        <row r="464">
          <cell r="C464" t="str">
            <v>R12911</v>
          </cell>
        </row>
        <row r="465">
          <cell r="C465" t="str">
            <v>R12912.</v>
          </cell>
        </row>
        <row r="466">
          <cell r="C466" t="str">
            <v>R12916</v>
          </cell>
        </row>
        <row r="467">
          <cell r="C467" t="str">
            <v>R12924</v>
          </cell>
        </row>
        <row r="468">
          <cell r="C468" t="str">
            <v>R13012A</v>
          </cell>
        </row>
        <row r="469">
          <cell r="C469" t="str">
            <v>R13018</v>
          </cell>
        </row>
        <row r="470">
          <cell r="C470" t="str">
            <v>R13023</v>
          </cell>
        </row>
        <row r="471">
          <cell r="C471" t="str">
            <v>R13106B</v>
          </cell>
        </row>
        <row r="472">
          <cell r="C472" t="str">
            <v>R13107</v>
          </cell>
        </row>
        <row r="473">
          <cell r="C473" t="str">
            <v>R13112A</v>
          </cell>
        </row>
        <row r="474">
          <cell r="C474" t="str">
            <v>R13118</v>
          </cell>
        </row>
        <row r="475">
          <cell r="C475" t="str">
            <v>R13127B</v>
          </cell>
        </row>
        <row r="476">
          <cell r="C476" t="str">
            <v>R13209</v>
          </cell>
        </row>
        <row r="477">
          <cell r="C477" t="str">
            <v>R13211</v>
          </cell>
        </row>
        <row r="478">
          <cell r="C478" t="str">
            <v>R13212.</v>
          </cell>
        </row>
        <row r="479">
          <cell r="C479" t="str">
            <v>R13222</v>
          </cell>
        </row>
        <row r="480">
          <cell r="C480" t="str">
            <v>R13227B</v>
          </cell>
        </row>
        <row r="481">
          <cell r="C481" t="str">
            <v>R13318</v>
          </cell>
        </row>
        <row r="482">
          <cell r="C482" t="str">
            <v>R13418</v>
          </cell>
        </row>
        <row r="483">
          <cell r="C483" t="str">
            <v>R13427B</v>
          </cell>
        </row>
        <row r="484">
          <cell r="C484" t="str">
            <v>R13509</v>
          </cell>
        </row>
        <row r="485">
          <cell r="C485" t="str">
            <v>R13512.</v>
          </cell>
        </row>
        <row r="486">
          <cell r="C486" t="str">
            <v>R13525A</v>
          </cell>
        </row>
        <row r="487">
          <cell r="C487" t="str">
            <v>R20301</v>
          </cell>
        </row>
        <row r="488">
          <cell r="C488" t="str">
            <v>R20305</v>
          </cell>
        </row>
        <row r="489">
          <cell r="C489" t="str">
            <v>R20306</v>
          </cell>
        </row>
        <row r="490">
          <cell r="C490" t="str">
            <v>R20307</v>
          </cell>
        </row>
        <row r="491">
          <cell r="C491" t="str">
            <v>R20309</v>
          </cell>
        </row>
        <row r="492">
          <cell r="C492" t="str">
            <v>R20311</v>
          </cell>
        </row>
        <row r="493">
          <cell r="C493" t="str">
            <v>R20312.</v>
          </cell>
        </row>
        <row r="494">
          <cell r="C494" t="str">
            <v>R20324</v>
          </cell>
        </row>
        <row r="495">
          <cell r="C495" t="str">
            <v>R20327</v>
          </cell>
        </row>
        <row r="496">
          <cell r="C496" t="str">
            <v>R20329</v>
          </cell>
        </row>
        <row r="497">
          <cell r="C497" t="str">
            <v>R20330</v>
          </cell>
        </row>
        <row r="498">
          <cell r="C498" t="str">
            <v>R20401</v>
          </cell>
        </row>
        <row r="499">
          <cell r="C499" t="str">
            <v>R20403</v>
          </cell>
        </row>
        <row r="500">
          <cell r="C500" t="str">
            <v>R20410</v>
          </cell>
        </row>
        <row r="501">
          <cell r="C501" t="str">
            <v>R20411</v>
          </cell>
        </row>
        <row r="502">
          <cell r="C502" t="str">
            <v>R20412A</v>
          </cell>
        </row>
        <row r="503">
          <cell r="C503" t="str">
            <v>R20416</v>
          </cell>
        </row>
        <row r="504">
          <cell r="C504" t="str">
            <v>R20427</v>
          </cell>
        </row>
        <row r="505">
          <cell r="C505" t="str">
            <v>R20501</v>
          </cell>
        </row>
        <row r="506">
          <cell r="C506" t="str">
            <v>R20505</v>
          </cell>
        </row>
        <row r="507">
          <cell r="C507" t="str">
            <v>R20508</v>
          </cell>
        </row>
        <row r="508">
          <cell r="C508" t="str">
            <v>R20510</v>
          </cell>
        </row>
        <row r="509">
          <cell r="C509" t="str">
            <v>R20511</v>
          </cell>
        </row>
        <row r="510">
          <cell r="C510" t="str">
            <v>R20520</v>
          </cell>
        </row>
        <row r="511">
          <cell r="C511" t="str">
            <v>R20522</v>
          </cell>
        </row>
        <row r="512">
          <cell r="C512" t="str">
            <v>R20527</v>
          </cell>
        </row>
        <row r="513">
          <cell r="C513" t="str">
            <v>R20529</v>
          </cell>
        </row>
        <row r="514">
          <cell r="C514" t="str">
            <v>R20601</v>
          </cell>
        </row>
        <row r="515">
          <cell r="C515" t="str">
            <v>R20605</v>
          </cell>
        </row>
        <row r="516">
          <cell r="C516" t="str">
            <v>R20606</v>
          </cell>
        </row>
        <row r="517">
          <cell r="C517" t="str">
            <v>R20609</v>
          </cell>
        </row>
        <row r="518">
          <cell r="C518" t="str">
            <v>R20618</v>
          </cell>
        </row>
        <row r="519">
          <cell r="C519" t="str">
            <v>R20626</v>
          </cell>
        </row>
        <row r="520">
          <cell r="C520" t="str">
            <v>R20703</v>
          </cell>
        </row>
        <row r="521">
          <cell r="C521" t="str">
            <v>R20705</v>
          </cell>
        </row>
        <row r="522">
          <cell r="C522" t="str">
            <v>R20709</v>
          </cell>
        </row>
        <row r="523">
          <cell r="C523" t="str">
            <v>R20711</v>
          </cell>
        </row>
        <row r="524">
          <cell r="C524" t="str">
            <v>R20712A</v>
          </cell>
        </row>
        <row r="525">
          <cell r="C525" t="str">
            <v>R20722</v>
          </cell>
        </row>
        <row r="526">
          <cell r="C526" t="str">
            <v>R20729</v>
          </cell>
        </row>
        <row r="527">
          <cell r="C527" t="str">
            <v>R20730</v>
          </cell>
        </row>
        <row r="528">
          <cell r="C528" t="str">
            <v>R20801</v>
          </cell>
        </row>
        <row r="529">
          <cell r="C529" t="str">
            <v>R20806</v>
          </cell>
        </row>
        <row r="530">
          <cell r="C530" t="str">
            <v>R20808</v>
          </cell>
        </row>
        <row r="531">
          <cell r="C531" t="str">
            <v>R20809</v>
          </cell>
        </row>
        <row r="532">
          <cell r="C532" t="str">
            <v>R20811</v>
          </cell>
        </row>
        <row r="533">
          <cell r="C533" t="str">
            <v>R20812.</v>
          </cell>
        </row>
        <row r="534">
          <cell r="C534" t="str">
            <v>R20815</v>
          </cell>
        </row>
        <row r="535">
          <cell r="C535" t="str">
            <v>R20819</v>
          </cell>
        </row>
        <row r="536">
          <cell r="C536" t="str">
            <v>R20822</v>
          </cell>
        </row>
        <row r="537">
          <cell r="C537" t="str">
            <v>R20823</v>
          </cell>
        </row>
        <row r="538">
          <cell r="C538" t="str">
            <v>R20826</v>
          </cell>
        </row>
        <row r="539">
          <cell r="C539" t="str">
            <v>R20827</v>
          </cell>
        </row>
        <row r="540">
          <cell r="C540" t="str">
            <v>R20829</v>
          </cell>
        </row>
        <row r="541">
          <cell r="C541" t="str">
            <v>R20830</v>
          </cell>
        </row>
        <row r="542">
          <cell r="C542" t="str">
            <v>R20905</v>
          </cell>
        </row>
        <row r="543">
          <cell r="C543" t="str">
            <v>R20908</v>
          </cell>
        </row>
        <row r="544">
          <cell r="C544" t="str">
            <v>R20911</v>
          </cell>
        </row>
        <row r="545">
          <cell r="C545" t="str">
            <v>R20912.</v>
          </cell>
        </row>
        <row r="546">
          <cell r="C546" t="str">
            <v>R20912A</v>
          </cell>
        </row>
        <row r="547">
          <cell r="C547" t="str">
            <v>R20924</v>
          </cell>
        </row>
        <row r="548">
          <cell r="C548" t="str">
            <v>R21001</v>
          </cell>
        </row>
        <row r="549">
          <cell r="C549" t="str">
            <v>R21003</v>
          </cell>
        </row>
        <row r="550">
          <cell r="C550" t="str">
            <v>R21005</v>
          </cell>
        </row>
        <row r="551">
          <cell r="C551" t="str">
            <v>R21008</v>
          </cell>
        </row>
        <row r="552">
          <cell r="C552" t="str">
            <v>R21010</v>
          </cell>
        </row>
        <row r="553">
          <cell r="C553" t="str">
            <v>R21012B</v>
          </cell>
        </row>
        <row r="554">
          <cell r="C554" t="str">
            <v>R21019</v>
          </cell>
        </row>
        <row r="555">
          <cell r="C555" t="str">
            <v>R21020</v>
          </cell>
        </row>
        <row r="556">
          <cell r="C556" t="str">
            <v>R21022</v>
          </cell>
        </row>
        <row r="557">
          <cell r="C557" t="str">
            <v>R21023</v>
          </cell>
        </row>
        <row r="558">
          <cell r="C558" t="str">
            <v>R21027</v>
          </cell>
        </row>
        <row r="559">
          <cell r="C559" t="str">
            <v>R21029</v>
          </cell>
        </row>
        <row r="560">
          <cell r="C560" t="str">
            <v>R21102</v>
          </cell>
        </row>
        <row r="561">
          <cell r="C561" t="str">
            <v>R21104</v>
          </cell>
        </row>
        <row r="562">
          <cell r="C562" t="str">
            <v>R21108</v>
          </cell>
        </row>
        <row r="563">
          <cell r="C563" t="str">
            <v>R21110</v>
          </cell>
        </row>
        <row r="564">
          <cell r="C564" t="str">
            <v>R21112.</v>
          </cell>
        </row>
        <row r="565">
          <cell r="C565" t="str">
            <v>R21120</v>
          </cell>
        </row>
        <row r="566">
          <cell r="C566" t="str">
            <v>R21122</v>
          </cell>
        </row>
        <row r="567">
          <cell r="C567" t="str">
            <v>R21130</v>
          </cell>
        </row>
        <row r="568">
          <cell r="C568" t="str">
            <v>R21203</v>
          </cell>
        </row>
        <row r="569">
          <cell r="C569" t="str">
            <v>R21204</v>
          </cell>
        </row>
        <row r="570">
          <cell r="C570" t="str">
            <v>R21205</v>
          </cell>
        </row>
        <row r="571">
          <cell r="C571" t="str">
            <v>R21209</v>
          </cell>
        </row>
        <row r="572">
          <cell r="C572" t="str">
            <v>R21211</v>
          </cell>
        </row>
        <row r="573">
          <cell r="C573" t="str">
            <v>R21220</v>
          </cell>
        </row>
        <row r="574">
          <cell r="C574" t="str">
            <v>R21224</v>
          </cell>
        </row>
        <row r="575">
          <cell r="C575" t="str">
            <v>R21228</v>
          </cell>
        </row>
        <row r="576">
          <cell r="C576" t="str">
            <v>R212A02</v>
          </cell>
        </row>
        <row r="577">
          <cell r="C577" t="str">
            <v>R212A04</v>
          </cell>
        </row>
        <row r="578">
          <cell r="C578" t="str">
            <v>R212A05</v>
          </cell>
        </row>
        <row r="579">
          <cell r="C579" t="str">
            <v>R212A06</v>
          </cell>
        </row>
        <row r="580">
          <cell r="C580" t="str">
            <v>R212A12.</v>
          </cell>
        </row>
        <row r="581">
          <cell r="C581" t="str">
            <v>R212A12A</v>
          </cell>
        </row>
        <row r="582">
          <cell r="C582" t="str">
            <v>R212A18</v>
          </cell>
        </row>
        <row r="583">
          <cell r="C583" t="str">
            <v>R212A20</v>
          </cell>
        </row>
        <row r="584">
          <cell r="C584" t="str">
            <v>R212B03</v>
          </cell>
        </row>
        <row r="585">
          <cell r="C585" t="str">
            <v>R212B06</v>
          </cell>
        </row>
        <row r="586">
          <cell r="C586" t="str">
            <v>R212B10</v>
          </cell>
        </row>
        <row r="587">
          <cell r="C587" t="str">
            <v>R212B11</v>
          </cell>
        </row>
        <row r="588">
          <cell r="C588" t="str">
            <v>R212B12A</v>
          </cell>
        </row>
        <row r="589">
          <cell r="C589" t="str">
            <v>R212B18</v>
          </cell>
        </row>
        <row r="590">
          <cell r="C590" t="str">
            <v>R212B20</v>
          </cell>
        </row>
        <row r="591">
          <cell r="C591" t="str">
            <v>R212B22</v>
          </cell>
        </row>
        <row r="592">
          <cell r="C592" t="str">
            <v>R212B24</v>
          </cell>
        </row>
        <row r="593">
          <cell r="C593" t="str">
            <v>R212B26</v>
          </cell>
        </row>
        <row r="594">
          <cell r="C594" t="str">
            <v>R21501</v>
          </cell>
        </row>
        <row r="595">
          <cell r="C595" t="str">
            <v>R21502</v>
          </cell>
        </row>
        <row r="596">
          <cell r="C596" t="str">
            <v>R21504</v>
          </cell>
        </row>
        <row r="597">
          <cell r="C597" t="str">
            <v>R21508</v>
          </cell>
        </row>
        <row r="598">
          <cell r="C598" t="str">
            <v>R21509</v>
          </cell>
        </row>
        <row r="599">
          <cell r="C599" t="str">
            <v>R21515</v>
          </cell>
        </row>
        <row r="600">
          <cell r="C600" t="str">
            <v>R21523</v>
          </cell>
        </row>
        <row r="601">
          <cell r="C601" t="str">
            <v>R21527</v>
          </cell>
        </row>
        <row r="602">
          <cell r="C602" t="str">
            <v>R21603</v>
          </cell>
        </row>
        <row r="603">
          <cell r="C603" t="str">
            <v>R21604</v>
          </cell>
        </row>
        <row r="604">
          <cell r="C604" t="str">
            <v>R21605</v>
          </cell>
        </row>
        <row r="605">
          <cell r="C605" t="str">
            <v>R21606</v>
          </cell>
        </row>
        <row r="606">
          <cell r="C606" t="str">
            <v>R21608</v>
          </cell>
        </row>
        <row r="607">
          <cell r="C607" t="str">
            <v>R21609</v>
          </cell>
        </row>
        <row r="608">
          <cell r="C608" t="str">
            <v>R21612.</v>
          </cell>
        </row>
        <row r="609">
          <cell r="C609" t="str">
            <v>R21612A</v>
          </cell>
        </row>
        <row r="610">
          <cell r="C610" t="str">
            <v>R21618</v>
          </cell>
        </row>
        <row r="611">
          <cell r="C611" t="str">
            <v>R21621</v>
          </cell>
        </row>
        <row r="612">
          <cell r="C612" t="str">
            <v>R21629</v>
          </cell>
        </row>
        <row r="613">
          <cell r="C613" t="str">
            <v>R21630</v>
          </cell>
        </row>
        <row r="614">
          <cell r="C614" t="str">
            <v>R21705</v>
          </cell>
        </row>
        <row r="615">
          <cell r="C615" t="str">
            <v>R21707</v>
          </cell>
        </row>
        <row r="616">
          <cell r="C616" t="str">
            <v>R21708</v>
          </cell>
        </row>
        <row r="617">
          <cell r="C617" t="str">
            <v>R21711</v>
          </cell>
        </row>
        <row r="618">
          <cell r="C618" t="str">
            <v>R21712.</v>
          </cell>
        </row>
        <row r="619">
          <cell r="C619" t="str">
            <v>R21712A</v>
          </cell>
        </row>
        <row r="620">
          <cell r="C620" t="str">
            <v>R21716</v>
          </cell>
        </row>
        <row r="621">
          <cell r="C621" t="str">
            <v>R21718</v>
          </cell>
        </row>
        <row r="622">
          <cell r="C622" t="str">
            <v>R21721</v>
          </cell>
        </row>
        <row r="623">
          <cell r="C623" t="str">
            <v>R21722</v>
          </cell>
        </row>
        <row r="624">
          <cell r="C624" t="str">
            <v>R21724</v>
          </cell>
        </row>
        <row r="625">
          <cell r="C625" t="str">
            <v>R21806</v>
          </cell>
        </row>
        <row r="626">
          <cell r="C626" t="str">
            <v>R21809</v>
          </cell>
        </row>
        <row r="627">
          <cell r="C627" t="str">
            <v>R21815</v>
          </cell>
        </row>
        <row r="628">
          <cell r="C628" t="str">
            <v>R21816</v>
          </cell>
        </row>
        <row r="629">
          <cell r="C629" t="str">
            <v>R21818</v>
          </cell>
        </row>
        <row r="630">
          <cell r="C630" t="str">
            <v>R21820</v>
          </cell>
        </row>
        <row r="631">
          <cell r="C631" t="str">
            <v>R21827</v>
          </cell>
        </row>
        <row r="632">
          <cell r="C632" t="str">
            <v>R21903</v>
          </cell>
        </row>
        <row r="633">
          <cell r="C633" t="str">
            <v>R21907</v>
          </cell>
        </row>
        <row r="634">
          <cell r="C634" t="str">
            <v>R21909</v>
          </cell>
        </row>
        <row r="635">
          <cell r="C635" t="str">
            <v>R21910</v>
          </cell>
        </row>
        <row r="636">
          <cell r="C636" t="str">
            <v>R21912A</v>
          </cell>
        </row>
        <row r="637">
          <cell r="C637" t="str">
            <v>R21916</v>
          </cell>
        </row>
        <row r="638">
          <cell r="C638" t="str">
            <v>R21918</v>
          </cell>
        </row>
        <row r="639">
          <cell r="C639" t="str">
            <v>R21921</v>
          </cell>
        </row>
        <row r="640">
          <cell r="C640" t="str">
            <v>R21922</v>
          </cell>
        </row>
        <row r="641">
          <cell r="C641" t="str">
            <v>R21926</v>
          </cell>
        </row>
        <row r="642">
          <cell r="C642" t="str">
            <v>R21927</v>
          </cell>
        </row>
        <row r="643">
          <cell r="C643" t="str">
            <v>R22002</v>
          </cell>
        </row>
        <row r="644">
          <cell r="C644" t="str">
            <v>R22003</v>
          </cell>
        </row>
        <row r="645">
          <cell r="C645" t="str">
            <v>R22008</v>
          </cell>
        </row>
        <row r="646">
          <cell r="C646" t="str">
            <v>R22009</v>
          </cell>
        </row>
        <row r="647">
          <cell r="C647" t="str">
            <v>R22012A</v>
          </cell>
        </row>
        <row r="648">
          <cell r="C648" t="str">
            <v>R22018</v>
          </cell>
        </row>
        <row r="649">
          <cell r="C649" t="str">
            <v>R22019</v>
          </cell>
        </row>
        <row r="650">
          <cell r="C650" t="str">
            <v>R22020</v>
          </cell>
        </row>
        <row r="651">
          <cell r="C651" t="str">
            <v>R22026</v>
          </cell>
        </row>
        <row r="652">
          <cell r="C652" t="str">
            <v>R22103</v>
          </cell>
        </row>
        <row r="653">
          <cell r="C653" t="str">
            <v>R22104</v>
          </cell>
        </row>
        <row r="654">
          <cell r="C654" t="str">
            <v>R22105</v>
          </cell>
        </row>
        <row r="655">
          <cell r="C655" t="str">
            <v>R22109</v>
          </cell>
        </row>
        <row r="656">
          <cell r="C656" t="str">
            <v>R22111</v>
          </cell>
        </row>
        <row r="657">
          <cell r="C657" t="str">
            <v>R22116</v>
          </cell>
        </row>
        <row r="658">
          <cell r="C658" t="str">
            <v>R22120</v>
          </cell>
        </row>
        <row r="659">
          <cell r="C659" t="str">
            <v>R22122</v>
          </cell>
        </row>
        <row r="660">
          <cell r="C660" t="str">
            <v>R22124A</v>
          </cell>
        </row>
        <row r="661">
          <cell r="C661" t="str">
            <v>R22127</v>
          </cell>
        </row>
        <row r="662">
          <cell r="C662" t="str">
            <v>R22129</v>
          </cell>
        </row>
        <row r="663">
          <cell r="C663" t="str">
            <v>R22208</v>
          </cell>
        </row>
        <row r="664">
          <cell r="C664" t="str">
            <v>R22209</v>
          </cell>
        </row>
        <row r="665">
          <cell r="C665" t="str">
            <v>R22210</v>
          </cell>
        </row>
        <row r="666">
          <cell r="C666" t="str">
            <v>R22212A</v>
          </cell>
        </row>
        <row r="667">
          <cell r="C667" t="str">
            <v>R22212B</v>
          </cell>
        </row>
        <row r="668">
          <cell r="C668" t="str">
            <v>R22219</v>
          </cell>
        </row>
        <row r="669">
          <cell r="C669" t="str">
            <v>R22226</v>
          </cell>
        </row>
        <row r="670">
          <cell r="C670" t="str">
            <v>R22228</v>
          </cell>
        </row>
        <row r="671">
          <cell r="C671" t="str">
            <v>R22229</v>
          </cell>
        </row>
        <row r="672">
          <cell r="C672" t="str">
            <v>R22303</v>
          </cell>
        </row>
        <row r="673">
          <cell r="C673" t="str">
            <v>R22309</v>
          </cell>
        </row>
        <row r="674">
          <cell r="C674" t="str">
            <v>R22310</v>
          </cell>
        </row>
        <row r="675">
          <cell r="C675" t="str">
            <v>R22311</v>
          </cell>
        </row>
        <row r="676">
          <cell r="C676" t="str">
            <v>R22312A</v>
          </cell>
        </row>
        <row r="677">
          <cell r="C677" t="str">
            <v>R22321</v>
          </cell>
        </row>
        <row r="678">
          <cell r="C678" t="str">
            <v>R22324</v>
          </cell>
        </row>
        <row r="679">
          <cell r="C679" t="str">
            <v>R22326</v>
          </cell>
        </row>
        <row r="680">
          <cell r="C680" t="str">
            <v>R22327</v>
          </cell>
        </row>
        <row r="681">
          <cell r="C681" t="str">
            <v>R22401</v>
          </cell>
        </row>
        <row r="682">
          <cell r="C682" t="str">
            <v>R22405</v>
          </cell>
        </row>
        <row r="683">
          <cell r="C683" t="str">
            <v>R22406</v>
          </cell>
        </row>
        <row r="684">
          <cell r="C684" t="str">
            <v>R22407</v>
          </cell>
        </row>
        <row r="685">
          <cell r="C685" t="str">
            <v>R22412A</v>
          </cell>
        </row>
        <row r="686">
          <cell r="C686" t="str">
            <v>R22421</v>
          </cell>
        </row>
        <row r="687">
          <cell r="C687" t="str">
            <v>R22424</v>
          </cell>
        </row>
        <row r="688">
          <cell r="C688" t="str">
            <v>R22429</v>
          </cell>
        </row>
        <row r="689">
          <cell r="C689" t="str">
            <v>R22430</v>
          </cell>
        </row>
        <row r="690">
          <cell r="C690" t="str">
            <v>R22501</v>
          </cell>
        </row>
        <row r="691">
          <cell r="C691" t="str">
            <v>R22511</v>
          </cell>
        </row>
        <row r="692">
          <cell r="C692" t="str">
            <v>R22512.</v>
          </cell>
        </row>
        <row r="693">
          <cell r="C693" t="str">
            <v>R22515</v>
          </cell>
        </row>
        <row r="694">
          <cell r="C694" t="str">
            <v>R22519</v>
          </cell>
        </row>
        <row r="695">
          <cell r="C695" t="str">
            <v>R22520</v>
          </cell>
        </row>
        <row r="696">
          <cell r="C696" t="str">
            <v>R22526</v>
          </cell>
        </row>
        <row r="697">
          <cell r="C697" t="str">
            <v>R22601</v>
          </cell>
        </row>
        <row r="698">
          <cell r="C698" t="str">
            <v>R22602</v>
          </cell>
        </row>
        <row r="699">
          <cell r="C699" t="str">
            <v>R22605</v>
          </cell>
        </row>
        <row r="700">
          <cell r="C700" t="str">
            <v>R22606</v>
          </cell>
        </row>
        <row r="701">
          <cell r="C701" t="str">
            <v>R22608</v>
          </cell>
        </row>
        <row r="702">
          <cell r="C702" t="str">
            <v>R22609</v>
          </cell>
        </row>
        <row r="703">
          <cell r="C703" t="str">
            <v>R22612.</v>
          </cell>
        </row>
        <row r="704">
          <cell r="C704" t="str">
            <v>R22612B</v>
          </cell>
        </row>
        <row r="705">
          <cell r="C705" t="str">
            <v>R22615</v>
          </cell>
        </row>
        <row r="706">
          <cell r="C706" t="str">
            <v>R22620</v>
          </cell>
        </row>
        <row r="707">
          <cell r="C707" t="str">
            <v>R22702</v>
          </cell>
        </row>
        <row r="708">
          <cell r="C708" t="str">
            <v>R22710</v>
          </cell>
        </row>
        <row r="709">
          <cell r="C709" t="str">
            <v>R22718</v>
          </cell>
        </row>
        <row r="710">
          <cell r="C710" t="str">
            <v>R22724</v>
          </cell>
        </row>
        <row r="711">
          <cell r="C711" t="str">
            <v>R22726</v>
          </cell>
        </row>
        <row r="712">
          <cell r="C712" t="str">
            <v>R22812.</v>
          </cell>
        </row>
        <row r="713">
          <cell r="C713" t="str">
            <v>R22812A</v>
          </cell>
        </row>
        <row r="714">
          <cell r="C714" t="str">
            <v>R22816</v>
          </cell>
        </row>
        <row r="715">
          <cell r="C715" t="str">
            <v>R22822</v>
          </cell>
        </row>
        <row r="716">
          <cell r="C716" t="str">
            <v>R22824</v>
          </cell>
        </row>
        <row r="717">
          <cell r="C717" t="str">
            <v>R22828</v>
          </cell>
        </row>
        <row r="718">
          <cell r="C718" t="str">
            <v>R22829</v>
          </cell>
        </row>
        <row r="719">
          <cell r="C719" t="str">
            <v>R22903</v>
          </cell>
        </row>
        <row r="720">
          <cell r="C720" t="str">
            <v>R22905</v>
          </cell>
        </row>
        <row r="721">
          <cell r="C721" t="str">
            <v>R22909</v>
          </cell>
        </row>
        <row r="722">
          <cell r="C722" t="str">
            <v>R22918</v>
          </cell>
        </row>
        <row r="723">
          <cell r="C723" t="str">
            <v>R23110</v>
          </cell>
        </row>
        <row r="724">
          <cell r="C724" t="str">
            <v>R23116</v>
          </cell>
        </row>
        <row r="725">
          <cell r="C725" t="str">
            <v>R23120</v>
          </cell>
        </row>
        <row r="726">
          <cell r="C726" t="str">
            <v>R23207</v>
          </cell>
        </row>
        <row r="727">
          <cell r="C727" t="str">
            <v>R23209</v>
          </cell>
        </row>
        <row r="728">
          <cell r="C728" t="str">
            <v>R23212A</v>
          </cell>
        </row>
        <row r="729">
          <cell r="C729" t="str">
            <v>R23227B</v>
          </cell>
        </row>
        <row r="730">
          <cell r="C730" t="str">
            <v>R23310</v>
          </cell>
        </row>
        <row r="731">
          <cell r="C731" t="str">
            <v>R23311</v>
          </cell>
        </row>
        <row r="732">
          <cell r="C732" t="str">
            <v>R23312.</v>
          </cell>
        </row>
        <row r="733">
          <cell r="C733" t="str">
            <v>R23312A</v>
          </cell>
        </row>
        <row r="734">
          <cell r="C734" t="str">
            <v>R23316</v>
          </cell>
        </row>
        <row r="735">
          <cell r="C735" t="str">
            <v>R23412A</v>
          </cell>
        </row>
        <row r="736">
          <cell r="C736" t="str">
            <v>R41612B</v>
          </cell>
        </row>
        <row r="737">
          <cell r="C737" t="str">
            <v>R20405</v>
          </cell>
        </row>
        <row r="738">
          <cell r="C738" t="str">
            <v>R212B12.</v>
          </cell>
        </row>
        <row r="739">
          <cell r="C739" t="str">
            <v>R21624</v>
          </cell>
        </row>
        <row r="740">
          <cell r="C740" t="str">
            <v>R21904</v>
          </cell>
        </row>
        <row r="741">
          <cell r="C741" t="str">
            <v>R22607</v>
          </cell>
        </row>
        <row r="742">
          <cell r="C742" t="str">
            <v>R22611</v>
          </cell>
        </row>
        <row r="743">
          <cell r="C743" t="str">
            <v>R22707</v>
          </cell>
        </row>
      </sheetData>
      <sheetData sheetId="7"/>
      <sheetData sheetId="8"/>
      <sheetData sheetId="9"/>
      <sheetData sheetId="10"/>
      <sheetData sheetId="11" refreshError="1"/>
      <sheetData sheetId="12">
        <row r="8">
          <cell r="C8" t="str">
            <v>R10601</v>
          </cell>
        </row>
      </sheetData>
      <sheetData sheetId="13">
        <row r="8">
          <cell r="C8" t="str">
            <v>R10601</v>
          </cell>
        </row>
      </sheetData>
      <sheetData sheetId="14">
        <row r="8">
          <cell r="C8" t="str">
            <v>R10601</v>
          </cell>
        </row>
      </sheetData>
      <sheetData sheetId="15">
        <row r="8">
          <cell r="C8" t="str">
            <v>R10601</v>
          </cell>
        </row>
      </sheetData>
      <sheetData sheetId="16">
        <row r="8">
          <cell r="C8" t="str">
            <v>R10601</v>
          </cell>
        </row>
      </sheetData>
      <sheetData sheetId="17">
        <row r="8">
          <cell r="C8" t="str">
            <v>R10601</v>
          </cell>
        </row>
      </sheetData>
      <sheetData sheetId="18">
        <row r="8">
          <cell r="C8" t="str">
            <v>R10601</v>
          </cell>
        </row>
      </sheetData>
      <sheetData sheetId="19">
        <row r="8">
          <cell r="C8" t="str">
            <v>R10601</v>
          </cell>
        </row>
      </sheetData>
      <sheetData sheetId="20">
        <row r="8">
          <cell r="C8" t="str">
            <v>R10601</v>
          </cell>
        </row>
      </sheetData>
      <sheetData sheetId="21">
        <row r="8">
          <cell r="C8" t="str">
            <v>R10601</v>
          </cell>
        </row>
      </sheetData>
      <sheetData sheetId="22">
        <row r="8">
          <cell r="C8" t="str">
            <v>R10601</v>
          </cell>
        </row>
      </sheetData>
      <sheetData sheetId="23">
        <row r="8">
          <cell r="C8" t="str">
            <v>R10601</v>
          </cell>
        </row>
      </sheetData>
      <sheetData sheetId="24">
        <row r="8">
          <cell r="C8" t="str">
            <v>R10601</v>
          </cell>
        </row>
      </sheetData>
      <sheetData sheetId="25">
        <row r="8">
          <cell r="C8" t="str">
            <v>R10601</v>
          </cell>
        </row>
      </sheetData>
      <sheetData sheetId="26">
        <row r="8">
          <cell r="C8" t="str">
            <v>R10601</v>
          </cell>
        </row>
      </sheetData>
      <sheetData sheetId="27">
        <row r="8">
          <cell r="C8" t="str">
            <v>R10601</v>
          </cell>
        </row>
      </sheetData>
      <sheetData sheetId="28">
        <row r="8">
          <cell r="C8" t="str">
            <v>R10601</v>
          </cell>
        </row>
      </sheetData>
      <sheetData sheetId="29">
        <row r="8">
          <cell r="C8" t="str">
            <v>R10601</v>
          </cell>
        </row>
      </sheetData>
      <sheetData sheetId="30">
        <row r="8">
          <cell r="C8" t="str">
            <v>R10601</v>
          </cell>
        </row>
      </sheetData>
      <sheetData sheetId="31">
        <row r="8">
          <cell r="C8" t="str">
            <v>R10601</v>
          </cell>
        </row>
      </sheetData>
      <sheetData sheetId="32">
        <row r="8">
          <cell r="C8" t="str">
            <v>R10601</v>
          </cell>
        </row>
      </sheetData>
      <sheetData sheetId="33">
        <row r="8">
          <cell r="C8" t="str">
            <v>R10601</v>
          </cell>
        </row>
      </sheetData>
      <sheetData sheetId="34">
        <row r="8">
          <cell r="C8" t="str">
            <v>R10601</v>
          </cell>
        </row>
      </sheetData>
      <sheetData sheetId="35">
        <row r="8">
          <cell r="C8" t="str">
            <v>R10601</v>
          </cell>
        </row>
      </sheetData>
      <sheetData sheetId="36">
        <row r="8">
          <cell r="C8" t="str">
            <v>R10601</v>
          </cell>
        </row>
      </sheetData>
      <sheetData sheetId="37">
        <row r="8">
          <cell r="C8" t="str">
            <v>R10601</v>
          </cell>
        </row>
      </sheetData>
      <sheetData sheetId="38">
        <row r="8">
          <cell r="C8" t="str">
            <v>R10601</v>
          </cell>
        </row>
      </sheetData>
      <sheetData sheetId="39">
        <row r="8">
          <cell r="C8" t="str">
            <v>R10601</v>
          </cell>
        </row>
      </sheetData>
      <sheetData sheetId="40">
        <row r="8">
          <cell r="C8" t="str">
            <v>R10601</v>
          </cell>
        </row>
      </sheetData>
      <sheetData sheetId="41">
        <row r="8">
          <cell r="C8" t="str">
            <v>R10601</v>
          </cell>
        </row>
      </sheetData>
      <sheetData sheetId="42">
        <row r="8">
          <cell r="C8" t="str">
            <v>R10601</v>
          </cell>
        </row>
      </sheetData>
      <sheetData sheetId="43">
        <row r="8">
          <cell r="C8" t="str">
            <v>R10601</v>
          </cell>
        </row>
      </sheetData>
      <sheetData sheetId="44">
        <row r="8">
          <cell r="C8" t="str">
            <v>R10601</v>
          </cell>
        </row>
      </sheetData>
      <sheetData sheetId="45">
        <row r="8">
          <cell r="C8" t="str">
            <v>R10601</v>
          </cell>
        </row>
      </sheetData>
      <sheetData sheetId="46">
        <row r="8">
          <cell r="C8" t="str">
            <v>R10601</v>
          </cell>
        </row>
      </sheetData>
      <sheetData sheetId="47">
        <row r="8">
          <cell r="C8" t="str">
            <v>R10601</v>
          </cell>
        </row>
      </sheetData>
      <sheetData sheetId="48">
        <row r="8">
          <cell r="C8" t="str">
            <v>R10601</v>
          </cell>
        </row>
      </sheetData>
      <sheetData sheetId="49">
        <row r="8">
          <cell r="C8" t="str">
            <v>R10601</v>
          </cell>
        </row>
      </sheetData>
      <sheetData sheetId="50">
        <row r="8">
          <cell r="C8" t="str">
            <v>R10601</v>
          </cell>
        </row>
      </sheetData>
      <sheetData sheetId="51">
        <row r="8">
          <cell r="C8" t="str">
            <v>R10601</v>
          </cell>
        </row>
      </sheetData>
      <sheetData sheetId="52">
        <row r="8">
          <cell r="C8" t="str">
            <v>R10601</v>
          </cell>
        </row>
      </sheetData>
      <sheetData sheetId="53">
        <row r="8">
          <cell r="C8" t="str">
            <v>R10601</v>
          </cell>
        </row>
      </sheetData>
      <sheetData sheetId="54">
        <row r="8">
          <cell r="C8" t="str">
            <v>R10601</v>
          </cell>
        </row>
      </sheetData>
      <sheetData sheetId="55">
        <row r="8">
          <cell r="C8" t="str">
            <v>R10601</v>
          </cell>
        </row>
      </sheetData>
      <sheetData sheetId="56">
        <row r="8">
          <cell r="C8" t="str">
            <v>R10601</v>
          </cell>
        </row>
      </sheetData>
      <sheetData sheetId="57">
        <row r="8">
          <cell r="C8" t="str">
            <v>R10601</v>
          </cell>
        </row>
      </sheetData>
      <sheetData sheetId="58">
        <row r="8">
          <cell r="C8" t="str">
            <v>R10601</v>
          </cell>
        </row>
      </sheetData>
      <sheetData sheetId="59">
        <row r="8">
          <cell r="C8" t="str">
            <v>R10601</v>
          </cell>
        </row>
      </sheetData>
      <sheetData sheetId="60">
        <row r="8">
          <cell r="C8" t="str">
            <v>R10601</v>
          </cell>
        </row>
      </sheetData>
      <sheetData sheetId="61">
        <row r="8">
          <cell r="C8" t="str">
            <v>R10601</v>
          </cell>
        </row>
      </sheetData>
      <sheetData sheetId="62">
        <row r="8">
          <cell r="C8" t="str">
            <v>R10601</v>
          </cell>
        </row>
      </sheetData>
      <sheetData sheetId="63">
        <row r="8">
          <cell r="C8" t="str">
            <v>R10601</v>
          </cell>
        </row>
      </sheetData>
      <sheetData sheetId="64">
        <row r="8">
          <cell r="C8" t="str">
            <v>R10601</v>
          </cell>
        </row>
      </sheetData>
      <sheetData sheetId="65">
        <row r="8">
          <cell r="C8" t="str">
            <v>R10601</v>
          </cell>
        </row>
      </sheetData>
      <sheetData sheetId="66">
        <row r="8">
          <cell r="C8" t="str">
            <v>R10601</v>
          </cell>
        </row>
      </sheetData>
      <sheetData sheetId="67">
        <row r="8">
          <cell r="C8" t="str">
            <v>R10601</v>
          </cell>
        </row>
      </sheetData>
      <sheetData sheetId="68">
        <row r="8">
          <cell r="C8" t="str">
            <v>R10601</v>
          </cell>
        </row>
      </sheetData>
      <sheetData sheetId="69">
        <row r="8">
          <cell r="C8" t="str">
            <v>R10601</v>
          </cell>
        </row>
      </sheetData>
      <sheetData sheetId="70">
        <row r="8">
          <cell r="C8" t="str">
            <v>R10601</v>
          </cell>
        </row>
      </sheetData>
      <sheetData sheetId="71">
        <row r="8">
          <cell r="C8" t="str">
            <v>R10601</v>
          </cell>
        </row>
      </sheetData>
      <sheetData sheetId="72">
        <row r="8">
          <cell r="C8" t="str">
            <v>R10601</v>
          </cell>
        </row>
      </sheetData>
      <sheetData sheetId="73">
        <row r="8">
          <cell r="C8" t="str">
            <v>R10601</v>
          </cell>
        </row>
      </sheetData>
      <sheetData sheetId="74">
        <row r="8">
          <cell r="C8" t="str">
            <v>R10601</v>
          </cell>
        </row>
      </sheetData>
      <sheetData sheetId="75">
        <row r="8">
          <cell r="C8" t="str">
            <v>R10601</v>
          </cell>
        </row>
      </sheetData>
      <sheetData sheetId="76">
        <row r="8">
          <cell r="C8" t="str">
            <v>R10601</v>
          </cell>
        </row>
      </sheetData>
      <sheetData sheetId="77">
        <row r="8">
          <cell r="C8" t="str">
            <v>R10601</v>
          </cell>
        </row>
      </sheetData>
      <sheetData sheetId="78">
        <row r="8">
          <cell r="C8" t="str">
            <v>R10601</v>
          </cell>
        </row>
      </sheetData>
      <sheetData sheetId="79">
        <row r="8">
          <cell r="C8" t="str">
            <v>R10601</v>
          </cell>
        </row>
      </sheetData>
      <sheetData sheetId="80">
        <row r="8">
          <cell r="C8" t="str">
            <v>R10601</v>
          </cell>
        </row>
      </sheetData>
      <sheetData sheetId="81">
        <row r="8">
          <cell r="C8" t="str">
            <v>R10601</v>
          </cell>
        </row>
      </sheetData>
      <sheetData sheetId="82">
        <row r="8">
          <cell r="C8" t="str">
            <v>R10601</v>
          </cell>
        </row>
      </sheetData>
      <sheetData sheetId="83">
        <row r="8">
          <cell r="C8" t="str">
            <v>R10601</v>
          </cell>
        </row>
      </sheetData>
      <sheetData sheetId="84">
        <row r="8">
          <cell r="C8" t="str">
            <v>R10601</v>
          </cell>
        </row>
      </sheetData>
      <sheetData sheetId="85">
        <row r="8">
          <cell r="C8" t="str">
            <v>R10601</v>
          </cell>
        </row>
      </sheetData>
      <sheetData sheetId="86">
        <row r="8">
          <cell r="C8" t="str">
            <v>R10601</v>
          </cell>
        </row>
      </sheetData>
      <sheetData sheetId="87">
        <row r="8">
          <cell r="C8" t="str">
            <v>R10601</v>
          </cell>
        </row>
      </sheetData>
      <sheetData sheetId="88">
        <row r="8">
          <cell r="C8" t="str">
            <v>R10601</v>
          </cell>
        </row>
      </sheetData>
      <sheetData sheetId="89">
        <row r="8">
          <cell r="C8" t="str">
            <v>R10601</v>
          </cell>
        </row>
      </sheetData>
      <sheetData sheetId="90">
        <row r="8">
          <cell r="C8" t="str">
            <v>R10601</v>
          </cell>
        </row>
      </sheetData>
      <sheetData sheetId="91">
        <row r="8">
          <cell r="C8" t="str">
            <v>R10601</v>
          </cell>
        </row>
      </sheetData>
      <sheetData sheetId="92">
        <row r="8">
          <cell r="C8" t="str">
            <v>R10601</v>
          </cell>
        </row>
      </sheetData>
      <sheetData sheetId="93">
        <row r="8">
          <cell r="C8" t="str">
            <v>R10601</v>
          </cell>
        </row>
      </sheetData>
      <sheetData sheetId="94">
        <row r="8">
          <cell r="C8" t="str">
            <v>R10601</v>
          </cell>
        </row>
      </sheetData>
      <sheetData sheetId="95">
        <row r="8">
          <cell r="C8" t="str">
            <v>R10601</v>
          </cell>
        </row>
      </sheetData>
      <sheetData sheetId="96">
        <row r="8">
          <cell r="C8" t="str">
            <v>R10601</v>
          </cell>
        </row>
      </sheetData>
      <sheetData sheetId="97">
        <row r="8">
          <cell r="C8" t="str">
            <v>R10601</v>
          </cell>
        </row>
      </sheetData>
      <sheetData sheetId="98">
        <row r="8">
          <cell r="C8" t="str">
            <v>R10601</v>
          </cell>
        </row>
      </sheetData>
      <sheetData sheetId="99">
        <row r="8">
          <cell r="C8" t="str">
            <v>R10601</v>
          </cell>
        </row>
      </sheetData>
      <sheetData sheetId="100">
        <row r="8">
          <cell r="C8" t="str">
            <v>R10601</v>
          </cell>
        </row>
      </sheetData>
      <sheetData sheetId="101">
        <row r="8">
          <cell r="C8" t="str">
            <v>R10601</v>
          </cell>
        </row>
      </sheetData>
      <sheetData sheetId="102">
        <row r="8">
          <cell r="C8" t="str">
            <v>R10601</v>
          </cell>
        </row>
      </sheetData>
      <sheetData sheetId="103">
        <row r="8">
          <cell r="C8" t="str">
            <v>R10601</v>
          </cell>
        </row>
      </sheetData>
      <sheetData sheetId="104">
        <row r="8">
          <cell r="C8" t="str">
            <v>R10601</v>
          </cell>
        </row>
      </sheetData>
      <sheetData sheetId="105">
        <row r="8">
          <cell r="C8" t="str">
            <v>R10601</v>
          </cell>
        </row>
      </sheetData>
      <sheetData sheetId="106">
        <row r="8">
          <cell r="C8" t="str">
            <v>R10601</v>
          </cell>
        </row>
      </sheetData>
      <sheetData sheetId="107">
        <row r="8">
          <cell r="C8" t="str">
            <v>R10601</v>
          </cell>
        </row>
      </sheetData>
      <sheetData sheetId="108">
        <row r="8">
          <cell r="C8" t="str">
            <v>R10601</v>
          </cell>
        </row>
      </sheetData>
      <sheetData sheetId="109">
        <row r="8">
          <cell r="C8" t="str">
            <v>R10601</v>
          </cell>
        </row>
      </sheetData>
      <sheetData sheetId="110">
        <row r="8">
          <cell r="C8" t="str">
            <v>R10601</v>
          </cell>
        </row>
      </sheetData>
      <sheetData sheetId="111">
        <row r="8">
          <cell r="C8" t="str">
            <v>R10601</v>
          </cell>
        </row>
      </sheetData>
      <sheetData sheetId="112">
        <row r="8">
          <cell r="C8" t="str">
            <v>R10601</v>
          </cell>
        </row>
      </sheetData>
      <sheetData sheetId="113">
        <row r="8">
          <cell r="C8" t="str">
            <v>R10601</v>
          </cell>
        </row>
      </sheetData>
      <sheetData sheetId="114">
        <row r="8">
          <cell r="C8" t="str">
            <v>R10601</v>
          </cell>
        </row>
      </sheetData>
      <sheetData sheetId="115">
        <row r="8">
          <cell r="C8" t="str">
            <v>R10601</v>
          </cell>
        </row>
      </sheetData>
      <sheetData sheetId="116">
        <row r="8">
          <cell r="C8" t="str">
            <v>R10601</v>
          </cell>
        </row>
      </sheetData>
      <sheetData sheetId="117">
        <row r="8">
          <cell r="C8" t="str">
            <v>R10601</v>
          </cell>
        </row>
      </sheetData>
      <sheetData sheetId="118">
        <row r="8">
          <cell r="C8" t="str">
            <v>R10601</v>
          </cell>
        </row>
      </sheetData>
      <sheetData sheetId="119">
        <row r="8">
          <cell r="C8" t="str">
            <v>R10601</v>
          </cell>
        </row>
      </sheetData>
      <sheetData sheetId="120">
        <row r="8">
          <cell r="C8" t="str">
            <v>R10601</v>
          </cell>
        </row>
      </sheetData>
      <sheetData sheetId="121">
        <row r="8">
          <cell r="C8" t="str">
            <v>R10601</v>
          </cell>
        </row>
      </sheetData>
      <sheetData sheetId="122">
        <row r="8">
          <cell r="C8" t="str">
            <v>R10601</v>
          </cell>
        </row>
      </sheetData>
      <sheetData sheetId="123">
        <row r="8">
          <cell r="C8" t="str">
            <v>R10601</v>
          </cell>
        </row>
      </sheetData>
      <sheetData sheetId="124">
        <row r="8">
          <cell r="C8" t="str">
            <v>R10601</v>
          </cell>
        </row>
      </sheetData>
      <sheetData sheetId="125">
        <row r="8">
          <cell r="C8" t="str">
            <v>R10601</v>
          </cell>
        </row>
      </sheetData>
      <sheetData sheetId="126">
        <row r="8">
          <cell r="C8" t="str">
            <v>R10601</v>
          </cell>
        </row>
      </sheetData>
      <sheetData sheetId="127">
        <row r="8">
          <cell r="C8" t="str">
            <v>R10601</v>
          </cell>
        </row>
      </sheetData>
      <sheetData sheetId="128">
        <row r="8">
          <cell r="C8" t="str">
            <v>R10601</v>
          </cell>
        </row>
      </sheetData>
      <sheetData sheetId="129">
        <row r="8">
          <cell r="C8" t="str">
            <v>R10601</v>
          </cell>
        </row>
      </sheetData>
      <sheetData sheetId="130">
        <row r="8">
          <cell r="C8" t="str">
            <v>R10601</v>
          </cell>
        </row>
      </sheetData>
      <sheetData sheetId="131">
        <row r="8">
          <cell r="C8" t="str">
            <v>R10601</v>
          </cell>
        </row>
      </sheetData>
      <sheetData sheetId="132">
        <row r="8">
          <cell r="C8" t="str">
            <v>R10601</v>
          </cell>
        </row>
      </sheetData>
      <sheetData sheetId="133">
        <row r="8">
          <cell r="C8" t="str">
            <v>R10601</v>
          </cell>
        </row>
      </sheetData>
      <sheetData sheetId="134">
        <row r="8">
          <cell r="C8" t="str">
            <v>R10601</v>
          </cell>
        </row>
      </sheetData>
      <sheetData sheetId="135">
        <row r="8">
          <cell r="C8" t="str">
            <v>R10601</v>
          </cell>
        </row>
      </sheetData>
      <sheetData sheetId="136">
        <row r="8">
          <cell r="C8" t="str">
            <v>R10601</v>
          </cell>
        </row>
      </sheetData>
      <sheetData sheetId="137">
        <row r="8">
          <cell r="C8" t="str">
            <v>R10601</v>
          </cell>
        </row>
      </sheetData>
      <sheetData sheetId="138">
        <row r="8">
          <cell r="C8" t="str">
            <v>R10601</v>
          </cell>
        </row>
      </sheetData>
      <sheetData sheetId="139">
        <row r="8">
          <cell r="C8" t="str">
            <v>R10601</v>
          </cell>
        </row>
      </sheetData>
      <sheetData sheetId="140">
        <row r="8">
          <cell r="C8" t="str">
            <v>R10601</v>
          </cell>
        </row>
      </sheetData>
      <sheetData sheetId="141">
        <row r="8">
          <cell r="C8" t="str">
            <v>R10601</v>
          </cell>
        </row>
      </sheetData>
      <sheetData sheetId="142">
        <row r="8">
          <cell r="C8" t="str">
            <v>R10601</v>
          </cell>
        </row>
      </sheetData>
      <sheetData sheetId="143">
        <row r="8">
          <cell r="C8" t="str">
            <v>R10601</v>
          </cell>
        </row>
      </sheetData>
      <sheetData sheetId="144">
        <row r="8">
          <cell r="C8" t="str">
            <v>R10601</v>
          </cell>
        </row>
      </sheetData>
      <sheetData sheetId="145">
        <row r="8">
          <cell r="C8" t="str">
            <v>R10601</v>
          </cell>
        </row>
      </sheetData>
      <sheetData sheetId="146">
        <row r="8">
          <cell r="C8" t="str">
            <v>R10601</v>
          </cell>
        </row>
      </sheetData>
      <sheetData sheetId="147">
        <row r="8">
          <cell r="C8" t="str">
            <v>R10601</v>
          </cell>
        </row>
      </sheetData>
      <sheetData sheetId="148">
        <row r="8">
          <cell r="C8" t="str">
            <v>R10601</v>
          </cell>
        </row>
      </sheetData>
      <sheetData sheetId="149">
        <row r="8">
          <cell r="C8" t="str">
            <v>R10601</v>
          </cell>
        </row>
      </sheetData>
      <sheetData sheetId="150">
        <row r="8">
          <cell r="C8" t="str">
            <v>R10601</v>
          </cell>
        </row>
      </sheetData>
      <sheetData sheetId="151">
        <row r="8">
          <cell r="C8" t="str">
            <v>R10601</v>
          </cell>
        </row>
      </sheetData>
      <sheetData sheetId="152">
        <row r="8">
          <cell r="C8" t="str">
            <v>R10601</v>
          </cell>
        </row>
      </sheetData>
      <sheetData sheetId="153">
        <row r="8">
          <cell r="C8" t="str">
            <v>R10601</v>
          </cell>
        </row>
      </sheetData>
      <sheetData sheetId="154">
        <row r="8">
          <cell r="C8" t="str">
            <v>R10601</v>
          </cell>
        </row>
      </sheetData>
      <sheetData sheetId="155">
        <row r="8">
          <cell r="C8" t="str">
            <v>R10601</v>
          </cell>
        </row>
      </sheetData>
      <sheetData sheetId="156">
        <row r="8">
          <cell r="C8" t="str">
            <v>R10601</v>
          </cell>
        </row>
      </sheetData>
      <sheetData sheetId="157">
        <row r="8">
          <cell r="C8" t="str">
            <v>R10601</v>
          </cell>
        </row>
      </sheetData>
      <sheetData sheetId="158">
        <row r="8">
          <cell r="C8" t="str">
            <v>R10601</v>
          </cell>
        </row>
      </sheetData>
      <sheetData sheetId="159">
        <row r="8">
          <cell r="C8" t="str">
            <v>R10601</v>
          </cell>
        </row>
      </sheetData>
      <sheetData sheetId="160">
        <row r="8">
          <cell r="C8" t="str">
            <v>R10601</v>
          </cell>
        </row>
      </sheetData>
      <sheetData sheetId="161">
        <row r="8">
          <cell r="C8" t="str">
            <v>R10601</v>
          </cell>
        </row>
      </sheetData>
      <sheetData sheetId="162">
        <row r="8">
          <cell r="C8" t="str">
            <v>R10601</v>
          </cell>
        </row>
      </sheetData>
      <sheetData sheetId="163">
        <row r="8">
          <cell r="C8" t="str">
            <v>R10601</v>
          </cell>
        </row>
      </sheetData>
      <sheetData sheetId="164">
        <row r="8">
          <cell r="C8" t="str">
            <v>R10601</v>
          </cell>
        </row>
      </sheetData>
      <sheetData sheetId="165">
        <row r="8">
          <cell r="C8" t="str">
            <v>R10601</v>
          </cell>
        </row>
      </sheetData>
      <sheetData sheetId="166">
        <row r="8">
          <cell r="C8" t="str">
            <v>R10601</v>
          </cell>
        </row>
      </sheetData>
      <sheetData sheetId="167">
        <row r="8">
          <cell r="C8" t="str">
            <v>R10601</v>
          </cell>
        </row>
      </sheetData>
      <sheetData sheetId="168">
        <row r="8">
          <cell r="C8" t="str">
            <v>R10601</v>
          </cell>
        </row>
      </sheetData>
      <sheetData sheetId="169">
        <row r="8">
          <cell r="C8" t="str">
            <v>R10601</v>
          </cell>
        </row>
      </sheetData>
      <sheetData sheetId="170">
        <row r="8">
          <cell r="C8" t="str">
            <v>R10601</v>
          </cell>
        </row>
      </sheetData>
      <sheetData sheetId="171">
        <row r="8">
          <cell r="C8" t="str">
            <v>R10601</v>
          </cell>
        </row>
      </sheetData>
      <sheetData sheetId="172">
        <row r="8">
          <cell r="C8" t="str">
            <v>R10601</v>
          </cell>
        </row>
      </sheetData>
      <sheetData sheetId="173">
        <row r="8">
          <cell r="C8" t="str">
            <v>R10601</v>
          </cell>
        </row>
      </sheetData>
      <sheetData sheetId="174">
        <row r="8">
          <cell r="C8" t="str">
            <v>R10601</v>
          </cell>
        </row>
      </sheetData>
      <sheetData sheetId="175">
        <row r="8">
          <cell r="C8" t="str">
            <v>R10601</v>
          </cell>
        </row>
      </sheetData>
      <sheetData sheetId="176">
        <row r="8">
          <cell r="C8" t="str">
            <v>R10601</v>
          </cell>
        </row>
      </sheetData>
      <sheetData sheetId="177">
        <row r="8">
          <cell r="C8" t="str">
            <v>R10601</v>
          </cell>
        </row>
      </sheetData>
      <sheetData sheetId="178">
        <row r="8">
          <cell r="C8" t="str">
            <v>R10601</v>
          </cell>
        </row>
      </sheetData>
      <sheetData sheetId="179">
        <row r="8">
          <cell r="C8" t="str">
            <v>R10601</v>
          </cell>
        </row>
      </sheetData>
      <sheetData sheetId="180">
        <row r="8">
          <cell r="C8" t="str">
            <v>R10601</v>
          </cell>
        </row>
      </sheetData>
      <sheetData sheetId="181">
        <row r="8">
          <cell r="C8" t="str">
            <v>R10601</v>
          </cell>
        </row>
      </sheetData>
      <sheetData sheetId="182">
        <row r="8">
          <cell r="C8" t="str">
            <v>R10601</v>
          </cell>
        </row>
      </sheetData>
      <sheetData sheetId="183">
        <row r="8">
          <cell r="C8" t="str">
            <v>R10601</v>
          </cell>
        </row>
      </sheetData>
      <sheetData sheetId="184">
        <row r="8">
          <cell r="C8" t="str">
            <v>R10601</v>
          </cell>
        </row>
      </sheetData>
      <sheetData sheetId="185">
        <row r="8">
          <cell r="C8" t="str">
            <v>R10601</v>
          </cell>
        </row>
      </sheetData>
      <sheetData sheetId="186">
        <row r="8">
          <cell r="C8" t="str">
            <v>R10601</v>
          </cell>
        </row>
      </sheetData>
      <sheetData sheetId="187">
        <row r="8">
          <cell r="C8" t="str">
            <v>R10601</v>
          </cell>
        </row>
      </sheetData>
      <sheetData sheetId="188">
        <row r="8">
          <cell r="C8" t="str">
            <v>R10601</v>
          </cell>
        </row>
      </sheetData>
      <sheetData sheetId="189">
        <row r="8">
          <cell r="C8" t="str">
            <v>R10601</v>
          </cell>
        </row>
      </sheetData>
      <sheetData sheetId="190">
        <row r="8">
          <cell r="C8" t="str">
            <v>R10601</v>
          </cell>
        </row>
      </sheetData>
      <sheetData sheetId="191">
        <row r="8">
          <cell r="C8" t="str">
            <v>R10601</v>
          </cell>
        </row>
      </sheetData>
      <sheetData sheetId="192">
        <row r="8">
          <cell r="C8" t="str">
            <v>R10601</v>
          </cell>
        </row>
      </sheetData>
      <sheetData sheetId="193">
        <row r="8">
          <cell r="C8" t="str">
            <v>R10601</v>
          </cell>
        </row>
      </sheetData>
      <sheetData sheetId="194">
        <row r="8">
          <cell r="C8" t="str">
            <v>R10601</v>
          </cell>
        </row>
      </sheetData>
      <sheetData sheetId="195">
        <row r="8">
          <cell r="C8" t="str">
            <v>R10601</v>
          </cell>
        </row>
      </sheetData>
      <sheetData sheetId="196">
        <row r="8">
          <cell r="C8" t="str">
            <v>R10601</v>
          </cell>
        </row>
      </sheetData>
      <sheetData sheetId="197">
        <row r="8">
          <cell r="C8" t="str">
            <v>R10601</v>
          </cell>
        </row>
      </sheetData>
      <sheetData sheetId="198">
        <row r="8">
          <cell r="C8" t="str">
            <v>R10601</v>
          </cell>
        </row>
      </sheetData>
      <sheetData sheetId="199">
        <row r="8">
          <cell r="C8" t="str">
            <v>R10601</v>
          </cell>
        </row>
      </sheetData>
      <sheetData sheetId="200">
        <row r="8">
          <cell r="C8" t="str">
            <v>R10601</v>
          </cell>
        </row>
      </sheetData>
      <sheetData sheetId="201">
        <row r="8">
          <cell r="C8" t="str">
            <v>R10601</v>
          </cell>
        </row>
      </sheetData>
      <sheetData sheetId="202">
        <row r="8">
          <cell r="C8" t="str">
            <v>R10601</v>
          </cell>
        </row>
      </sheetData>
      <sheetData sheetId="203">
        <row r="8">
          <cell r="C8" t="str">
            <v>R10601</v>
          </cell>
        </row>
      </sheetData>
      <sheetData sheetId="204">
        <row r="8">
          <cell r="C8" t="str">
            <v>R10601</v>
          </cell>
        </row>
      </sheetData>
      <sheetData sheetId="205">
        <row r="8">
          <cell r="C8" t="str">
            <v>R10601</v>
          </cell>
        </row>
      </sheetData>
      <sheetData sheetId="206">
        <row r="8">
          <cell r="C8" t="str">
            <v>R10601</v>
          </cell>
        </row>
      </sheetData>
      <sheetData sheetId="207">
        <row r="8">
          <cell r="C8" t="str">
            <v>R10601</v>
          </cell>
        </row>
      </sheetData>
      <sheetData sheetId="208">
        <row r="8">
          <cell r="C8" t="str">
            <v>R10601</v>
          </cell>
        </row>
      </sheetData>
      <sheetData sheetId="209">
        <row r="8">
          <cell r="C8" t="str">
            <v>R10601</v>
          </cell>
        </row>
      </sheetData>
      <sheetData sheetId="210">
        <row r="8">
          <cell r="C8" t="str">
            <v>R10601</v>
          </cell>
        </row>
      </sheetData>
      <sheetData sheetId="211">
        <row r="8">
          <cell r="C8" t="str">
            <v>R10601</v>
          </cell>
        </row>
      </sheetData>
      <sheetData sheetId="212">
        <row r="8">
          <cell r="C8" t="str">
            <v>R10601</v>
          </cell>
        </row>
      </sheetData>
      <sheetData sheetId="213">
        <row r="8">
          <cell r="C8" t="str">
            <v>R10601</v>
          </cell>
        </row>
      </sheetData>
      <sheetData sheetId="214">
        <row r="8">
          <cell r="C8" t="str">
            <v>R10601</v>
          </cell>
        </row>
      </sheetData>
      <sheetData sheetId="215">
        <row r="8">
          <cell r="C8" t="str">
            <v>R10601</v>
          </cell>
        </row>
      </sheetData>
      <sheetData sheetId="216">
        <row r="8">
          <cell r="C8" t="str">
            <v>R10601</v>
          </cell>
        </row>
      </sheetData>
      <sheetData sheetId="217">
        <row r="8">
          <cell r="C8" t="str">
            <v>R10601</v>
          </cell>
        </row>
      </sheetData>
      <sheetData sheetId="218">
        <row r="8">
          <cell r="C8" t="str">
            <v>R10601</v>
          </cell>
        </row>
      </sheetData>
      <sheetData sheetId="219">
        <row r="8">
          <cell r="C8" t="str">
            <v>R10601</v>
          </cell>
        </row>
      </sheetData>
      <sheetData sheetId="220">
        <row r="8">
          <cell r="C8" t="str">
            <v>R10601</v>
          </cell>
        </row>
      </sheetData>
      <sheetData sheetId="221">
        <row r="8">
          <cell r="C8" t="str">
            <v>R10601</v>
          </cell>
        </row>
      </sheetData>
      <sheetData sheetId="222">
        <row r="8">
          <cell r="C8" t="str">
            <v>R10601</v>
          </cell>
        </row>
      </sheetData>
      <sheetData sheetId="223">
        <row r="8">
          <cell r="C8" t="str">
            <v>R10601</v>
          </cell>
        </row>
      </sheetData>
      <sheetData sheetId="224">
        <row r="8">
          <cell r="C8" t="str">
            <v>R10601</v>
          </cell>
        </row>
      </sheetData>
      <sheetData sheetId="225">
        <row r="8">
          <cell r="C8" t="str">
            <v>R10601</v>
          </cell>
        </row>
      </sheetData>
      <sheetData sheetId="226">
        <row r="8">
          <cell r="C8" t="str">
            <v>R10601</v>
          </cell>
        </row>
      </sheetData>
      <sheetData sheetId="227">
        <row r="8">
          <cell r="C8" t="str">
            <v>R10601</v>
          </cell>
        </row>
      </sheetData>
      <sheetData sheetId="228">
        <row r="8">
          <cell r="C8" t="str">
            <v>R10601</v>
          </cell>
        </row>
      </sheetData>
      <sheetData sheetId="229">
        <row r="8">
          <cell r="C8" t="str">
            <v>R10601</v>
          </cell>
        </row>
      </sheetData>
      <sheetData sheetId="230">
        <row r="8">
          <cell r="C8" t="str">
            <v>R10601</v>
          </cell>
        </row>
      </sheetData>
      <sheetData sheetId="231">
        <row r="8">
          <cell r="C8" t="str">
            <v>R10601</v>
          </cell>
        </row>
      </sheetData>
      <sheetData sheetId="232">
        <row r="8">
          <cell r="C8" t="str">
            <v>R10601</v>
          </cell>
        </row>
      </sheetData>
      <sheetData sheetId="233">
        <row r="8">
          <cell r="C8" t="str">
            <v>R10601</v>
          </cell>
        </row>
      </sheetData>
      <sheetData sheetId="234">
        <row r="8">
          <cell r="C8" t="str">
            <v>R10601</v>
          </cell>
        </row>
      </sheetData>
      <sheetData sheetId="235">
        <row r="8">
          <cell r="C8" t="str">
            <v>R10601</v>
          </cell>
        </row>
      </sheetData>
      <sheetData sheetId="236">
        <row r="8">
          <cell r="C8" t="str">
            <v>R10601</v>
          </cell>
        </row>
      </sheetData>
      <sheetData sheetId="237">
        <row r="8">
          <cell r="C8" t="str">
            <v>R10601</v>
          </cell>
        </row>
      </sheetData>
      <sheetData sheetId="238">
        <row r="8">
          <cell r="C8" t="str">
            <v>R10601</v>
          </cell>
        </row>
      </sheetData>
      <sheetData sheetId="239">
        <row r="8">
          <cell r="C8" t="str">
            <v>R10601</v>
          </cell>
        </row>
      </sheetData>
      <sheetData sheetId="240">
        <row r="8">
          <cell r="C8" t="str">
            <v>R10601</v>
          </cell>
        </row>
      </sheetData>
      <sheetData sheetId="241">
        <row r="8">
          <cell r="C8" t="str">
            <v>R10601</v>
          </cell>
        </row>
      </sheetData>
      <sheetData sheetId="242">
        <row r="8">
          <cell r="C8" t="str">
            <v>R10601</v>
          </cell>
        </row>
      </sheetData>
      <sheetData sheetId="243">
        <row r="8">
          <cell r="C8" t="str">
            <v>R10601</v>
          </cell>
        </row>
      </sheetData>
      <sheetData sheetId="244">
        <row r="8">
          <cell r="C8" t="str">
            <v>R10601</v>
          </cell>
        </row>
      </sheetData>
      <sheetData sheetId="245">
        <row r="8">
          <cell r="C8" t="str">
            <v>R10601</v>
          </cell>
        </row>
      </sheetData>
      <sheetData sheetId="246">
        <row r="8">
          <cell r="C8" t="str">
            <v>R10601</v>
          </cell>
        </row>
      </sheetData>
      <sheetData sheetId="247">
        <row r="8">
          <cell r="C8" t="str">
            <v>R10601</v>
          </cell>
        </row>
      </sheetData>
      <sheetData sheetId="248">
        <row r="8">
          <cell r="C8" t="str">
            <v>R10601</v>
          </cell>
        </row>
      </sheetData>
      <sheetData sheetId="249">
        <row r="8">
          <cell r="C8" t="str">
            <v>R10601</v>
          </cell>
        </row>
      </sheetData>
      <sheetData sheetId="250">
        <row r="8">
          <cell r="C8" t="str">
            <v>R10601</v>
          </cell>
        </row>
      </sheetData>
      <sheetData sheetId="251">
        <row r="8">
          <cell r="C8" t="str">
            <v>R10601</v>
          </cell>
        </row>
      </sheetData>
      <sheetData sheetId="252">
        <row r="8">
          <cell r="C8" t="str">
            <v>R10601</v>
          </cell>
        </row>
      </sheetData>
      <sheetData sheetId="253">
        <row r="8">
          <cell r="C8" t="str">
            <v>R10601</v>
          </cell>
        </row>
      </sheetData>
      <sheetData sheetId="254">
        <row r="8">
          <cell r="C8" t="str">
            <v>R10601</v>
          </cell>
        </row>
      </sheetData>
      <sheetData sheetId="255">
        <row r="8">
          <cell r="C8" t="str">
            <v>R10601</v>
          </cell>
        </row>
      </sheetData>
      <sheetData sheetId="256">
        <row r="8">
          <cell r="C8" t="str">
            <v>R10601</v>
          </cell>
        </row>
      </sheetData>
      <sheetData sheetId="257">
        <row r="8">
          <cell r="C8" t="str">
            <v>R10601</v>
          </cell>
        </row>
      </sheetData>
      <sheetData sheetId="258">
        <row r="8">
          <cell r="C8" t="str">
            <v>R10601</v>
          </cell>
        </row>
      </sheetData>
      <sheetData sheetId="259">
        <row r="8">
          <cell r="C8" t="str">
            <v>R10601</v>
          </cell>
        </row>
      </sheetData>
      <sheetData sheetId="260">
        <row r="8">
          <cell r="C8" t="str">
            <v>R10601</v>
          </cell>
        </row>
      </sheetData>
      <sheetData sheetId="261">
        <row r="8">
          <cell r="C8" t="str">
            <v>R10601</v>
          </cell>
        </row>
      </sheetData>
      <sheetData sheetId="262">
        <row r="8">
          <cell r="C8" t="str">
            <v>R10601</v>
          </cell>
        </row>
      </sheetData>
      <sheetData sheetId="263">
        <row r="8">
          <cell r="C8" t="str">
            <v>R10601</v>
          </cell>
        </row>
      </sheetData>
      <sheetData sheetId="264">
        <row r="8">
          <cell r="C8" t="str">
            <v>R10601</v>
          </cell>
        </row>
      </sheetData>
      <sheetData sheetId="265">
        <row r="8">
          <cell r="C8" t="str">
            <v>R10601</v>
          </cell>
        </row>
      </sheetData>
      <sheetData sheetId="266">
        <row r="8">
          <cell r="C8" t="str">
            <v>R10601</v>
          </cell>
        </row>
      </sheetData>
      <sheetData sheetId="267">
        <row r="8">
          <cell r="C8" t="str">
            <v>R10601</v>
          </cell>
        </row>
      </sheetData>
      <sheetData sheetId="268">
        <row r="8">
          <cell r="C8" t="str">
            <v>R10601</v>
          </cell>
        </row>
      </sheetData>
      <sheetData sheetId="269">
        <row r="8">
          <cell r="C8" t="str">
            <v>R10601</v>
          </cell>
        </row>
      </sheetData>
      <sheetData sheetId="270">
        <row r="8">
          <cell r="C8" t="str">
            <v>R10601</v>
          </cell>
        </row>
      </sheetData>
      <sheetData sheetId="271">
        <row r="8">
          <cell r="C8" t="str">
            <v>R10601</v>
          </cell>
        </row>
      </sheetData>
      <sheetData sheetId="272">
        <row r="8">
          <cell r="C8" t="str">
            <v>R10601</v>
          </cell>
        </row>
      </sheetData>
      <sheetData sheetId="273">
        <row r="8">
          <cell r="C8" t="str">
            <v>R10601</v>
          </cell>
        </row>
      </sheetData>
      <sheetData sheetId="274">
        <row r="8">
          <cell r="C8" t="str">
            <v>R10601</v>
          </cell>
        </row>
      </sheetData>
      <sheetData sheetId="275">
        <row r="8">
          <cell r="C8" t="str">
            <v>R10601</v>
          </cell>
        </row>
      </sheetData>
      <sheetData sheetId="276">
        <row r="8">
          <cell r="C8" t="str">
            <v>R10601</v>
          </cell>
        </row>
      </sheetData>
      <sheetData sheetId="277">
        <row r="8">
          <cell r="C8" t="str">
            <v>R10601</v>
          </cell>
        </row>
      </sheetData>
      <sheetData sheetId="278">
        <row r="8">
          <cell r="C8" t="str">
            <v>R10601</v>
          </cell>
        </row>
      </sheetData>
      <sheetData sheetId="279">
        <row r="8">
          <cell r="C8" t="str">
            <v>R10601</v>
          </cell>
        </row>
      </sheetData>
      <sheetData sheetId="280">
        <row r="8">
          <cell r="C8" t="str">
            <v>R10601</v>
          </cell>
        </row>
      </sheetData>
      <sheetData sheetId="281">
        <row r="8">
          <cell r="C8" t="str">
            <v>R10601</v>
          </cell>
        </row>
      </sheetData>
      <sheetData sheetId="282">
        <row r="8">
          <cell r="C8" t="str">
            <v>R10601</v>
          </cell>
        </row>
      </sheetData>
      <sheetData sheetId="283">
        <row r="8">
          <cell r="C8" t="str">
            <v>R10601</v>
          </cell>
        </row>
      </sheetData>
      <sheetData sheetId="284">
        <row r="8">
          <cell r="C8" t="str">
            <v>R10601</v>
          </cell>
        </row>
      </sheetData>
      <sheetData sheetId="285">
        <row r="8">
          <cell r="C8" t="str">
            <v>R10601</v>
          </cell>
        </row>
      </sheetData>
      <sheetData sheetId="286">
        <row r="8">
          <cell r="C8" t="str">
            <v>R10601</v>
          </cell>
        </row>
      </sheetData>
      <sheetData sheetId="287">
        <row r="8">
          <cell r="C8" t="str">
            <v>R10601</v>
          </cell>
        </row>
      </sheetData>
      <sheetData sheetId="288">
        <row r="8">
          <cell r="C8" t="str">
            <v>R10601</v>
          </cell>
        </row>
      </sheetData>
      <sheetData sheetId="289">
        <row r="8">
          <cell r="C8" t="str">
            <v>R10601</v>
          </cell>
        </row>
      </sheetData>
      <sheetData sheetId="290" refreshError="1"/>
      <sheetData sheetId="291" refreshError="1"/>
      <sheetData sheetId="292" refreshError="1"/>
      <sheetData sheetId="293" refreshError="1"/>
      <sheetData sheetId="294" refreshError="1"/>
      <sheetData sheetId="2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s>
    <sheetDataSet>
      <sheetData sheetId="0" refreshError="1">
        <row r="1">
          <cell r="B1" t="str">
            <v>Mã căn</v>
          </cell>
          <cell r="C1" t="str">
            <v>Diện tích đất</v>
          </cell>
          <cell r="D1" t="str">
            <v>DT sàn XD</v>
          </cell>
          <cell r="E1" t="str">
            <v>Hướng</v>
          </cell>
          <cell r="F1" t="str">
            <v>Loại căn</v>
          </cell>
          <cell r="G1" t="str">
            <v>Tên Đường</v>
          </cell>
          <cell r="H1" t="str">
            <v>PA1: HTLS 18 tháng</v>
          </cell>
          <cell r="I1"/>
          <cell r="J1" t="str">
            <v>PA3: TTS 100% trong 15 ngày kể từ ngày ký HĐMB</v>
          </cell>
          <cell r="K1"/>
          <cell r="L1" t="str">
            <v>Ngày ra hàng</v>
          </cell>
          <cell r="M1" t="str">
            <v>Ngày ck theo UNC</v>
          </cell>
          <cell r="N1" t="str">
            <v>Đại lý bán</v>
          </cell>
          <cell r="O1" t="str">
            <v>Tình trạng bán</v>
          </cell>
          <cell r="P1" t="str">
            <v>Tình trạng thủ tục</v>
          </cell>
          <cell r="Q1" t="str">
            <v>Chính sách bán hàng</v>
          </cell>
          <cell r="R1" t="str">
            <v>Chính sách thưởng nóng (nếu có)</v>
          </cell>
          <cell r="S1" t="str">
            <v>note</v>
          </cell>
          <cell r="T1" t="str">
            <v>Đơn giá</v>
          </cell>
        </row>
        <row r="2">
          <cell r="B2"/>
          <cell r="C2"/>
          <cell r="D2"/>
          <cell r="E2"/>
          <cell r="F2"/>
          <cell r="G2"/>
          <cell r="H2" t="str">
            <v>PA1: HTLS 18 tháng</v>
          </cell>
          <cell r="I2" t="str">
            <v>Giá  bao gồm VAT</v>
          </cell>
          <cell r="J2" t="str">
            <v>Trước VAT</v>
          </cell>
          <cell r="K2" t="str">
            <v>All-in</v>
          </cell>
          <cell r="L2"/>
          <cell r="M2"/>
          <cell r="N2"/>
          <cell r="O2"/>
          <cell r="P2"/>
          <cell r="Q2"/>
          <cell r="R2"/>
          <cell r="S2"/>
          <cell r="T2"/>
        </row>
        <row r="3">
          <cell r="B3" t="str">
            <v>ĐLTĐ-01</v>
          </cell>
          <cell r="C3">
            <v>120.3</v>
          </cell>
          <cell r="D3">
            <v>388.4</v>
          </cell>
          <cell r="E3" t="str">
            <v>Tây Bắc</v>
          </cell>
          <cell r="F3" t="str">
            <v>Căn góc</v>
          </cell>
          <cell r="G3" t="str">
            <v>Đại lộ thời đại</v>
          </cell>
          <cell r="H3">
            <v>12176287111.572001</v>
          </cell>
          <cell r="I3">
            <v>13118836411.159201</v>
          </cell>
          <cell r="J3">
            <v>10836895529.29908</v>
          </cell>
          <cell r="K3">
            <v>11645505670.658989</v>
          </cell>
          <cell r="L3"/>
          <cell r="M3"/>
          <cell r="N3"/>
          <cell r="O3"/>
          <cell r="P3"/>
          <cell r="Q3"/>
          <cell r="R3"/>
          <cell r="S3"/>
          <cell r="T3">
            <v>31349863.830000002</v>
          </cell>
        </row>
        <row r="4">
          <cell r="B4" t="str">
            <v>ĐLTĐ-02</v>
          </cell>
          <cell r="C4">
            <v>75</v>
          </cell>
          <cell r="D4">
            <v>271.2</v>
          </cell>
          <cell r="E4" t="str">
            <v>Tây Bắc</v>
          </cell>
          <cell r="F4" t="str">
            <v>Căn giữa</v>
          </cell>
          <cell r="G4" t="str">
            <v>Đại lộ thời đại</v>
          </cell>
          <cell r="H4">
            <v>6990701005.0319996</v>
          </cell>
          <cell r="I4">
            <v>7518275213.0351992</v>
          </cell>
          <cell r="J4">
            <v>6221723894.4784794</v>
          </cell>
          <cell r="K4">
            <v>6672400391.4263277</v>
          </cell>
          <cell r="L4"/>
          <cell r="M4"/>
          <cell r="N4"/>
          <cell r="O4"/>
          <cell r="P4"/>
          <cell r="Q4"/>
          <cell r="R4"/>
          <cell r="S4"/>
          <cell r="T4">
            <v>25776921.109999999</v>
          </cell>
        </row>
        <row r="5">
          <cell r="B5" t="str">
            <v>ĐLTĐ-03</v>
          </cell>
          <cell r="C5">
            <v>75</v>
          </cell>
          <cell r="D5">
            <v>271.2</v>
          </cell>
          <cell r="E5" t="str">
            <v>Tây Bắc</v>
          </cell>
          <cell r="F5" t="str">
            <v>Căn giữa</v>
          </cell>
          <cell r="G5" t="str">
            <v>Đại lộ thời đại</v>
          </cell>
          <cell r="H5">
            <v>6990701005.0319996</v>
          </cell>
          <cell r="I5">
            <v>7518275213.0351992</v>
          </cell>
          <cell r="J5">
            <v>6221723894.4784794</v>
          </cell>
          <cell r="K5">
            <v>6672400391.4263277</v>
          </cell>
          <cell r="L5"/>
          <cell r="M5"/>
          <cell r="N5"/>
          <cell r="O5"/>
          <cell r="P5"/>
          <cell r="Q5"/>
          <cell r="R5"/>
          <cell r="S5"/>
          <cell r="T5">
            <v>25776921.109999999</v>
          </cell>
        </row>
        <row r="6">
          <cell r="B6" t="str">
            <v>ĐLTĐ-04</v>
          </cell>
          <cell r="C6">
            <v>75</v>
          </cell>
          <cell r="D6">
            <v>270.3</v>
          </cell>
          <cell r="E6" t="str">
            <v>Tây Bắc</v>
          </cell>
          <cell r="F6" t="str">
            <v>Căn giữa</v>
          </cell>
          <cell r="G6" t="str">
            <v>Đại lộ thời đại</v>
          </cell>
          <cell r="H6">
            <v>6944934499.3109999</v>
          </cell>
          <cell r="I6">
            <v>7467932056.7420998</v>
          </cell>
          <cell r="J6">
            <v>6180991704.3867903</v>
          </cell>
          <cell r="K6">
            <v>6627594982.325469</v>
          </cell>
          <cell r="L6"/>
          <cell r="M6"/>
          <cell r="N6"/>
          <cell r="O6"/>
          <cell r="P6"/>
          <cell r="Q6"/>
          <cell r="R6"/>
          <cell r="S6"/>
          <cell r="T6">
            <v>25693431.369999997</v>
          </cell>
        </row>
        <row r="7">
          <cell r="B7" t="str">
            <v>ĐLTĐ-05</v>
          </cell>
          <cell r="C7">
            <v>75</v>
          </cell>
          <cell r="D7">
            <v>271.2</v>
          </cell>
          <cell r="E7" t="str">
            <v>Tây Bắc</v>
          </cell>
          <cell r="F7" t="str">
            <v>Căn giáp khe thoáng</v>
          </cell>
          <cell r="G7" t="str">
            <v>Đại lộ thời đại</v>
          </cell>
          <cell r="H7">
            <v>7264002230.0879993</v>
          </cell>
          <cell r="I7">
            <v>7818906560.5967989</v>
          </cell>
          <cell r="J7">
            <v>6464961984.7783194</v>
          </cell>
          <cell r="K7">
            <v>6939962290.7561512</v>
          </cell>
          <cell r="L7"/>
          <cell r="M7"/>
          <cell r="N7"/>
          <cell r="O7"/>
          <cell r="P7"/>
          <cell r="Q7"/>
          <cell r="R7"/>
          <cell r="S7"/>
          <cell r="T7">
            <v>26784668.989999998</v>
          </cell>
        </row>
        <row r="8">
          <cell r="B8" t="str">
            <v>ĐLTĐ-06</v>
          </cell>
          <cell r="C8">
            <v>75</v>
          </cell>
          <cell r="D8">
            <v>271.2</v>
          </cell>
          <cell r="E8" t="str">
            <v>Tây Bắc</v>
          </cell>
          <cell r="F8" t="str">
            <v>Căn giáp khe thoáng</v>
          </cell>
          <cell r="G8" t="str">
            <v>Đại lộ thời đại</v>
          </cell>
          <cell r="H8">
            <v>7283523905.7839994</v>
          </cell>
          <cell r="I8">
            <v>7840380403.8623991</v>
          </cell>
          <cell r="J8">
            <v>6482336276.1477594</v>
          </cell>
          <cell r="K8">
            <v>6959074011.2625351</v>
          </cell>
          <cell r="L8"/>
          <cell r="M8"/>
          <cell r="N8"/>
          <cell r="O8"/>
          <cell r="P8"/>
          <cell r="Q8"/>
          <cell r="R8"/>
          <cell r="S8"/>
          <cell r="T8">
            <v>26856651.57</v>
          </cell>
        </row>
        <row r="9">
          <cell r="B9" t="str">
            <v>ĐLTĐ-07</v>
          </cell>
          <cell r="C9">
            <v>75</v>
          </cell>
          <cell r="D9">
            <v>270.3</v>
          </cell>
          <cell r="E9" t="str">
            <v>Tây Bắc</v>
          </cell>
          <cell r="F9" t="str">
            <v>Căn giữa</v>
          </cell>
          <cell r="G9" t="str">
            <v>Đại lộ thời đại</v>
          </cell>
          <cell r="H9">
            <v>6983977463.835</v>
          </cell>
          <cell r="I9">
            <v>7510879317.7185001</v>
          </cell>
          <cell r="J9">
            <v>6215739942.8131504</v>
          </cell>
          <cell r="K9">
            <v>6665818044.5944653</v>
          </cell>
          <cell r="L9"/>
          <cell r="M9"/>
          <cell r="N9"/>
          <cell r="O9"/>
          <cell r="P9"/>
          <cell r="Q9"/>
          <cell r="R9"/>
          <cell r="S9"/>
          <cell r="T9">
            <v>25837874.449999999</v>
          </cell>
        </row>
        <row r="10">
          <cell r="B10" t="str">
            <v>ĐLTĐ-08</v>
          </cell>
          <cell r="C10">
            <v>75</v>
          </cell>
          <cell r="D10">
            <v>271.2</v>
          </cell>
          <cell r="E10" t="str">
            <v>Tây Bắc</v>
          </cell>
          <cell r="F10" t="str">
            <v>Căn giữa</v>
          </cell>
          <cell r="G10" t="str">
            <v>Đại lộ thời đại</v>
          </cell>
          <cell r="H10">
            <v>7010222401.3920002</v>
          </cell>
          <cell r="I10">
            <v>7539748749.0312004</v>
          </cell>
          <cell r="J10">
            <v>6239097937.2388802</v>
          </cell>
          <cell r="K10">
            <v>6691511838.4627686</v>
          </cell>
          <cell r="L10"/>
          <cell r="M10"/>
          <cell r="N10"/>
          <cell r="O10"/>
          <cell r="P10"/>
          <cell r="Q10"/>
          <cell r="R10"/>
          <cell r="S10"/>
          <cell r="T10">
            <v>25848902.66</v>
          </cell>
        </row>
        <row r="11">
          <cell r="B11" t="str">
            <v>ĐLTĐ-09</v>
          </cell>
          <cell r="C11">
            <v>75</v>
          </cell>
          <cell r="D11">
            <v>271.2</v>
          </cell>
          <cell r="E11" t="str">
            <v>Tây Bắc</v>
          </cell>
          <cell r="F11" t="str">
            <v>Căn giữa</v>
          </cell>
          <cell r="G11" t="str">
            <v>Đại lộ thời đại</v>
          </cell>
          <cell r="H11">
            <v>7010222401.3920002</v>
          </cell>
          <cell r="I11">
            <v>7539748749.0312004</v>
          </cell>
          <cell r="J11">
            <v>6239097937.2388802</v>
          </cell>
          <cell r="K11">
            <v>6691511838.4627686</v>
          </cell>
          <cell r="L11"/>
          <cell r="M11"/>
          <cell r="N11"/>
          <cell r="O11"/>
          <cell r="P11"/>
          <cell r="Q11"/>
          <cell r="R11"/>
          <cell r="S11"/>
          <cell r="T11">
            <v>25848902.66</v>
          </cell>
        </row>
        <row r="12">
          <cell r="B12" t="str">
            <v>ĐLTĐ-10</v>
          </cell>
          <cell r="C12">
            <v>75</v>
          </cell>
          <cell r="D12">
            <v>270.3</v>
          </cell>
          <cell r="E12" t="str">
            <v>Tây Bắc</v>
          </cell>
          <cell r="F12" t="str">
            <v>Căn giữa</v>
          </cell>
          <cell r="G12" t="str">
            <v>Đại lộ thời đại</v>
          </cell>
          <cell r="H12">
            <v>6983977463.835</v>
          </cell>
          <cell r="I12">
            <v>7510879317.7185001</v>
          </cell>
          <cell r="J12">
            <v>6215739942.8131504</v>
          </cell>
          <cell r="K12">
            <v>6665818044.5944653</v>
          </cell>
          <cell r="L12"/>
          <cell r="M12"/>
          <cell r="N12"/>
          <cell r="O12"/>
          <cell r="P12"/>
          <cell r="Q12"/>
          <cell r="R12"/>
          <cell r="S12"/>
          <cell r="T12">
            <v>25837874.449999999</v>
          </cell>
        </row>
        <row r="13">
          <cell r="B13" t="str">
            <v>ĐLTĐ-11</v>
          </cell>
          <cell r="C13">
            <v>127.6</v>
          </cell>
          <cell r="D13">
            <v>400.2</v>
          </cell>
          <cell r="E13" t="str">
            <v>Tây Nam</v>
          </cell>
          <cell r="F13" t="str">
            <v>Căn góc</v>
          </cell>
          <cell r="G13" t="str">
            <v>Đại lộ thời đại</v>
          </cell>
          <cell r="H13">
            <v>12627591976.668001</v>
          </cell>
          <cell r="I13">
            <v>13598579495.894802</v>
          </cell>
          <cell r="J13">
            <v>11238556859.234522</v>
          </cell>
          <cell r="K13">
            <v>12070640866.717974</v>
          </cell>
          <cell r="L13"/>
          <cell r="M13"/>
          <cell r="N13"/>
          <cell r="O13"/>
          <cell r="P13"/>
          <cell r="Q13"/>
          <cell r="R13"/>
          <cell r="S13"/>
          <cell r="T13">
            <v>31553203.340000004</v>
          </cell>
        </row>
        <row r="14">
          <cell r="B14" t="str">
            <v>HG-01</v>
          </cell>
          <cell r="C14">
            <v>140.30000000000001</v>
          </cell>
          <cell r="D14">
            <v>447.3</v>
          </cell>
          <cell r="E14" t="str">
            <v>Đông Bắc</v>
          </cell>
          <cell r="F14" t="str">
            <v>Căn góc</v>
          </cell>
          <cell r="G14" t="str">
            <v>Hoàng Gia</v>
          </cell>
          <cell r="H14">
            <v>14558901462.566999</v>
          </cell>
          <cell r="I14">
            <v>15693979959.2537</v>
          </cell>
          <cell r="J14">
            <v>12957422301.684629</v>
          </cell>
          <cell r="K14">
            <v>13932352882.283092</v>
          </cell>
          <cell r="L14"/>
          <cell r="M14"/>
          <cell r="N14"/>
          <cell r="O14"/>
          <cell r="P14"/>
          <cell r="Q14"/>
          <cell r="R14"/>
          <cell r="S14"/>
          <cell r="T14">
            <v>32548404.789999999</v>
          </cell>
        </row>
        <row r="15">
          <cell r="B15" t="str">
            <v>HG-02</v>
          </cell>
          <cell r="C15">
            <v>77.8</v>
          </cell>
          <cell r="D15">
            <v>270.3</v>
          </cell>
          <cell r="E15" t="str">
            <v>Đông Bắc</v>
          </cell>
          <cell r="F15" t="str">
            <v>Căn giữa</v>
          </cell>
          <cell r="G15" t="str">
            <v>Hoàng Gia</v>
          </cell>
          <cell r="H15">
            <v>7695602004.1950006</v>
          </cell>
          <cell r="I15">
            <v>8287263798.7945004</v>
          </cell>
          <cell r="J15">
            <v>6849085783.733551</v>
          </cell>
          <cell r="K15">
            <v>7356095956.2869062</v>
          </cell>
          <cell r="L15"/>
          <cell r="M15"/>
          <cell r="N15"/>
          <cell r="O15"/>
          <cell r="P15"/>
          <cell r="Q15"/>
          <cell r="R15"/>
          <cell r="S15"/>
          <cell r="T15">
            <v>28470595.650000002</v>
          </cell>
        </row>
        <row r="16">
          <cell r="B16" t="str">
            <v>HG-03</v>
          </cell>
          <cell r="C16">
            <v>77.2</v>
          </cell>
          <cell r="D16">
            <v>271.2</v>
          </cell>
          <cell r="E16" t="str">
            <v>Đông Bắc</v>
          </cell>
          <cell r="F16" t="str">
            <v>Căn giữa</v>
          </cell>
          <cell r="G16" t="str">
            <v>Hoàng Gia</v>
          </cell>
          <cell r="H16">
            <v>7658597291.7360001</v>
          </cell>
          <cell r="I16">
            <v>8247930582.2296</v>
          </cell>
          <cell r="J16">
            <v>6816151589.6450405</v>
          </cell>
          <cell r="K16">
            <v>7321240309.9295444</v>
          </cell>
          <cell r="L16">
            <v>45489</v>
          </cell>
          <cell r="M16">
            <v>45489</v>
          </cell>
          <cell r="N16" t="str">
            <v>KingZone</v>
          </cell>
          <cell r="O16" t="str">
            <v>Đã bán</v>
          </cell>
          <cell r="P16" t="str">
            <v>TTKQ</v>
          </cell>
          <cell r="Q16" t="str">
            <v>CSBH T6</v>
          </cell>
          <cell r="R16"/>
          <cell r="S16" t="str">
            <v>Căn thưởng GĐ1</v>
          </cell>
          <cell r="T16">
            <v>28239665.530000001</v>
          </cell>
        </row>
        <row r="17">
          <cell r="B17" t="str">
            <v>HG-04</v>
          </cell>
          <cell r="C17">
            <v>76.599999999999994</v>
          </cell>
          <cell r="D17">
            <v>271.2</v>
          </cell>
          <cell r="E17" t="str">
            <v>Đông Bắc</v>
          </cell>
          <cell r="F17" t="str">
            <v>Căn giữa</v>
          </cell>
          <cell r="G17" t="str">
            <v>Hoàng Gia</v>
          </cell>
          <cell r="H17">
            <v>7574993144.2799997</v>
          </cell>
          <cell r="I17">
            <v>8157337987.1679993</v>
          </cell>
          <cell r="J17">
            <v>6741743898.4091997</v>
          </cell>
          <cell r="K17">
            <v>7240763816.7101192</v>
          </cell>
          <cell r="L17"/>
          <cell r="M17"/>
          <cell r="N17"/>
          <cell r="O17"/>
          <cell r="P17"/>
          <cell r="Q17"/>
          <cell r="R17"/>
          <cell r="S17"/>
          <cell r="T17">
            <v>27931390.649999999</v>
          </cell>
        </row>
        <row r="18">
          <cell r="B18" t="str">
            <v>HG-05</v>
          </cell>
          <cell r="C18">
            <v>76.2</v>
          </cell>
          <cell r="D18">
            <v>270.3</v>
          </cell>
          <cell r="E18" t="str">
            <v>Đông Bắc</v>
          </cell>
          <cell r="F18" t="str">
            <v>Căn giữa</v>
          </cell>
          <cell r="G18" t="str">
            <v>Hoàng Gia</v>
          </cell>
          <cell r="H18">
            <v>7578993457.0440006</v>
          </cell>
          <cell r="I18">
            <v>8162652975.968401</v>
          </cell>
          <cell r="J18">
            <v>6745304176.7691603</v>
          </cell>
          <cell r="K18">
            <v>7245594767.6660767</v>
          </cell>
          <cell r="L18"/>
          <cell r="M18"/>
          <cell r="N18"/>
          <cell r="O18"/>
          <cell r="P18"/>
          <cell r="Q18"/>
          <cell r="R18"/>
          <cell r="S18"/>
          <cell r="T18">
            <v>28039191.48</v>
          </cell>
        </row>
        <row r="19">
          <cell r="B19" t="str">
            <v>HG-06</v>
          </cell>
          <cell r="C19">
            <v>75.8</v>
          </cell>
          <cell r="D19">
            <v>271.2</v>
          </cell>
          <cell r="E19" t="str">
            <v>Đông Bắc</v>
          </cell>
          <cell r="F19" t="str">
            <v>Căn giáp khe thoáng</v>
          </cell>
          <cell r="G19" t="str">
            <v>Hoàng Gia</v>
          </cell>
          <cell r="H19"/>
          <cell r="I19"/>
          <cell r="J19">
            <v>6785179361.3280001</v>
          </cell>
          <cell r="K19">
            <v>7290372115</v>
          </cell>
          <cell r="L19">
            <v>45479</v>
          </cell>
          <cell r="M19">
            <v>45479</v>
          </cell>
          <cell r="N19" t="str">
            <v>Nhật Minh</v>
          </cell>
          <cell r="O19" t="str">
            <v>Đã bán</v>
          </cell>
          <cell r="P19" t="str">
            <v>HĐMB</v>
          </cell>
          <cell r="Q19" t="str">
            <v>CSBH T6</v>
          </cell>
          <cell r="R19"/>
          <cell r="S19" t="str">
            <v>Căn thưởng sau 15/08</v>
          </cell>
          <cell r="T19">
            <v>0</v>
          </cell>
        </row>
        <row r="20">
          <cell r="B20" t="str">
            <v>HG-07</v>
          </cell>
          <cell r="C20">
            <v>75.2</v>
          </cell>
          <cell r="D20">
            <v>271.2</v>
          </cell>
          <cell r="E20" t="str">
            <v>Đông Bắc</v>
          </cell>
          <cell r="F20" t="str">
            <v>Căn giáp khe thoáng</v>
          </cell>
          <cell r="G20" t="str">
            <v>Hoàng Gia</v>
          </cell>
          <cell r="H20">
            <v>7786866706.9200001</v>
          </cell>
          <cell r="I20">
            <v>8393600162.7320004</v>
          </cell>
          <cell r="J20">
            <v>6930311369.1588001</v>
          </cell>
          <cell r="K20">
            <v>7451389291.1946802</v>
          </cell>
          <cell r="L20">
            <v>45530</v>
          </cell>
          <cell r="M20">
            <v>45530</v>
          </cell>
          <cell r="N20" t="str">
            <v>Hpland</v>
          </cell>
          <cell r="O20" t="str">
            <v>Đã bán</v>
          </cell>
          <cell r="P20"/>
          <cell r="Q20" t="str">
            <v>CSBH 05/08</v>
          </cell>
          <cell r="R20"/>
          <cell r="S20" t="str">
            <v>Căn thưởng sau 15/08</v>
          </cell>
          <cell r="T20">
            <v>28712635.350000001</v>
          </cell>
        </row>
        <row r="21">
          <cell r="B21" t="str">
            <v>HG-08</v>
          </cell>
          <cell r="C21">
            <v>75</v>
          </cell>
          <cell r="D21">
            <v>270.3</v>
          </cell>
          <cell r="E21" t="str">
            <v>Đông Bắc</v>
          </cell>
          <cell r="F21" t="str">
            <v>Căn giữa</v>
          </cell>
          <cell r="G21" t="str">
            <v>Hoàng Gia</v>
          </cell>
          <cell r="H21">
            <v>7511058598.5450001</v>
          </cell>
          <cell r="I21">
            <v>8090668565.8994999</v>
          </cell>
          <cell r="J21">
            <v>6684842152.7050505</v>
          </cell>
          <cell r="K21">
            <v>7181830475.4755554</v>
          </cell>
          <cell r="L21"/>
          <cell r="M21"/>
          <cell r="N21"/>
          <cell r="O21"/>
          <cell r="P21"/>
          <cell r="Q21"/>
          <cell r="R21"/>
          <cell r="S21"/>
          <cell r="T21">
            <v>27787860.149999999</v>
          </cell>
        </row>
        <row r="22">
          <cell r="B22" t="str">
            <v>HG-09</v>
          </cell>
          <cell r="C22">
            <v>74.900000000000006</v>
          </cell>
          <cell r="D22">
            <v>270.3</v>
          </cell>
          <cell r="E22" t="str">
            <v>Đông Bắc</v>
          </cell>
          <cell r="F22" t="str">
            <v>Căn giữa</v>
          </cell>
          <cell r="G22" t="str">
            <v>Hoàng Gia</v>
          </cell>
          <cell r="H22">
            <v>7503744515.7060013</v>
          </cell>
          <cell r="I22">
            <v>8082851735.9666014</v>
          </cell>
          <cell r="J22">
            <v>6678332618.9783411</v>
          </cell>
          <cell r="K22">
            <v>7174898649.5661755</v>
          </cell>
          <cell r="L22"/>
          <cell r="M22"/>
          <cell r="N22"/>
          <cell r="O22"/>
          <cell r="P22"/>
          <cell r="Q22"/>
          <cell r="R22"/>
          <cell r="S22"/>
          <cell r="T22">
            <v>27760801.020000003</v>
          </cell>
        </row>
        <row r="23">
          <cell r="B23" t="str">
            <v>HG-10</v>
          </cell>
          <cell r="C23">
            <v>74.900000000000006</v>
          </cell>
          <cell r="D23">
            <v>271.2</v>
          </cell>
          <cell r="E23" t="str">
            <v>Đông Bắc</v>
          </cell>
          <cell r="F23" t="str">
            <v>Căn giữa</v>
          </cell>
          <cell r="G23" t="str">
            <v>Hoàng Gia</v>
          </cell>
          <cell r="H23">
            <v>7490972506.8479996</v>
          </cell>
          <cell r="I23">
            <v>8068802526.2227993</v>
          </cell>
          <cell r="J23">
            <v>6666965531.0947199</v>
          </cell>
          <cell r="K23">
            <v>7162394852.8941917</v>
          </cell>
          <cell r="L23"/>
          <cell r="M23"/>
          <cell r="N23"/>
          <cell r="O23"/>
          <cell r="P23"/>
          <cell r="Q23"/>
          <cell r="R23"/>
          <cell r="S23"/>
          <cell r="T23">
            <v>27621580.039999999</v>
          </cell>
        </row>
        <row r="24">
          <cell r="B24" t="str">
            <v>HG1-01</v>
          </cell>
          <cell r="C24">
            <v>114.9</v>
          </cell>
          <cell r="D24">
            <v>392.5</v>
          </cell>
          <cell r="E24" t="str">
            <v>Đông Bắc</v>
          </cell>
          <cell r="F24" t="str">
            <v>Căn góc</v>
          </cell>
          <cell r="G24" t="str">
            <v>Hoàng Gia 1</v>
          </cell>
          <cell r="H24">
            <v>10325432129.125</v>
          </cell>
          <cell r="I24">
            <v>11095243634.727501</v>
          </cell>
          <cell r="J24">
            <v>9189634594.9212494</v>
          </cell>
          <cell r="K24">
            <v>9845866347.1033745</v>
          </cell>
          <cell r="L24">
            <v>45498</v>
          </cell>
          <cell r="M24">
            <v>45498</v>
          </cell>
          <cell r="N24" t="str">
            <v>NG</v>
          </cell>
          <cell r="O24" t="str">
            <v>Đã bán</v>
          </cell>
          <cell r="P24" t="str">
            <v>TTĐC</v>
          </cell>
          <cell r="Q24" t="str">
            <v>CSBH 25/07</v>
          </cell>
          <cell r="R24"/>
          <cell r="S24" t="str">
            <v>A KHOA: giảm 5% giá trên HĐMB</v>
          </cell>
          <cell r="T24">
            <v>26306833.449999999</v>
          </cell>
        </row>
        <row r="25">
          <cell r="B25" t="str">
            <v>HG1-02</v>
          </cell>
          <cell r="C25">
            <v>67.5</v>
          </cell>
          <cell r="D25">
            <v>243.2</v>
          </cell>
          <cell r="E25" t="str">
            <v>Đông Nam</v>
          </cell>
          <cell r="F25" t="str">
            <v>Căn giữa</v>
          </cell>
          <cell r="G25" t="str">
            <v>Hoàng Gia 1</v>
          </cell>
          <cell r="H25"/>
          <cell r="I25"/>
          <cell r="J25">
            <v>5006238778.8800001</v>
          </cell>
          <cell r="K25">
            <v>5352516354</v>
          </cell>
          <cell r="L25">
            <v>45475</v>
          </cell>
          <cell r="M25">
            <v>45485</v>
          </cell>
          <cell r="N25" t="str">
            <v>Hpland</v>
          </cell>
          <cell r="O25" t="str">
            <v>Đã bán</v>
          </cell>
          <cell r="P25" t="str">
            <v>HĐMB</v>
          </cell>
          <cell r="Q25" t="str">
            <v>CSBH T6</v>
          </cell>
          <cell r="R25"/>
          <cell r="S25"/>
          <cell r="T25">
            <v>0</v>
          </cell>
        </row>
        <row r="26">
          <cell r="B26" t="str">
            <v>HG1-03</v>
          </cell>
          <cell r="C26">
            <v>67.5</v>
          </cell>
          <cell r="D26">
            <v>243.9</v>
          </cell>
          <cell r="E26" t="str">
            <v>Đông Nam</v>
          </cell>
          <cell r="F26" t="str">
            <v>Căn giữa</v>
          </cell>
          <cell r="G26" t="str">
            <v>Hoàng Gia 1</v>
          </cell>
          <cell r="H26"/>
          <cell r="I26"/>
          <cell r="J26">
            <v>5010757343.1450005</v>
          </cell>
          <cell r="K26">
            <v>5357486774</v>
          </cell>
          <cell r="L26">
            <v>45481</v>
          </cell>
          <cell r="M26">
            <v>45487</v>
          </cell>
          <cell r="N26" t="str">
            <v>Nhật Minh</v>
          </cell>
          <cell r="O26" t="str">
            <v>Đã bán</v>
          </cell>
          <cell r="P26" t="str">
            <v>HĐMB</v>
          </cell>
          <cell r="Q26" t="str">
            <v>CSBH T6</v>
          </cell>
          <cell r="R26"/>
          <cell r="S26"/>
          <cell r="T26">
            <v>0</v>
          </cell>
        </row>
        <row r="27">
          <cell r="B27" t="str">
            <v>HG1-04</v>
          </cell>
          <cell r="C27">
            <v>67.5</v>
          </cell>
          <cell r="D27">
            <v>243.9</v>
          </cell>
          <cell r="E27" t="str">
            <v>Đông Nam</v>
          </cell>
          <cell r="F27" t="str">
            <v>Căn giữa</v>
          </cell>
          <cell r="G27" t="str">
            <v>Hoàng Gia 1</v>
          </cell>
          <cell r="H27">
            <v>5707868145.1380005</v>
          </cell>
          <cell r="I27">
            <v>6124308656.4018002</v>
          </cell>
          <cell r="J27">
            <v>5080002649.1728201</v>
          </cell>
          <cell r="K27">
            <v>5433656610.8401022</v>
          </cell>
          <cell r="L27">
            <v>45491</v>
          </cell>
          <cell r="M27">
            <v>45520</v>
          </cell>
          <cell r="N27" t="str">
            <v>Nhật Minh</v>
          </cell>
          <cell r="O27" t="str">
            <v>Đã bán</v>
          </cell>
          <cell r="P27" t="str">
            <v>TTĐC</v>
          </cell>
          <cell r="Q27" t="str">
            <v>CSBH 05/08</v>
          </cell>
          <cell r="R27"/>
          <cell r="S27"/>
          <cell r="T27">
            <v>23402493.420000002</v>
          </cell>
        </row>
        <row r="28">
          <cell r="B28" t="str">
            <v>HG1-05</v>
          </cell>
          <cell r="C28">
            <v>67.5</v>
          </cell>
          <cell r="D28">
            <v>243.2</v>
          </cell>
          <cell r="E28" t="str">
            <v>Đông Nam</v>
          </cell>
          <cell r="F28" t="str">
            <v>Căn giữa</v>
          </cell>
          <cell r="G28" t="str">
            <v>Hoàng Gia 1</v>
          </cell>
          <cell r="H28"/>
          <cell r="I28"/>
          <cell r="J28">
            <v>5006238778.8800001</v>
          </cell>
          <cell r="K28">
            <v>5352516354</v>
          </cell>
          <cell r="L28">
            <v>45453</v>
          </cell>
          <cell r="M28">
            <v>45454</v>
          </cell>
          <cell r="N28" t="str">
            <v>Nhật Minh</v>
          </cell>
          <cell r="O28" t="str">
            <v>Đã bán</v>
          </cell>
          <cell r="P28" t="str">
            <v>HĐMB</v>
          </cell>
          <cell r="Q28" t="str">
            <v>CSBH T6</v>
          </cell>
          <cell r="R28"/>
          <cell r="S28"/>
          <cell r="T28">
            <v>0</v>
          </cell>
        </row>
        <row r="29">
          <cell r="B29" t="str">
            <v>HG1-06</v>
          </cell>
          <cell r="C29">
            <v>67.5</v>
          </cell>
          <cell r="D29">
            <v>243.2</v>
          </cell>
          <cell r="E29" t="str">
            <v>Đông Nam</v>
          </cell>
          <cell r="F29" t="str">
            <v>Căn giữa</v>
          </cell>
          <cell r="G29" t="str">
            <v>Hoàng Gia 1</v>
          </cell>
          <cell r="H29"/>
          <cell r="I29"/>
          <cell r="J29">
            <v>5021420008.7039995</v>
          </cell>
          <cell r="K29">
            <v>5369215706</v>
          </cell>
          <cell r="L29">
            <v>45461</v>
          </cell>
          <cell r="M29">
            <v>45454</v>
          </cell>
          <cell r="N29" t="str">
            <v>Nhật Minh</v>
          </cell>
          <cell r="O29" t="str">
            <v>Đã bán</v>
          </cell>
          <cell r="P29" t="str">
            <v>HĐMB</v>
          </cell>
          <cell r="Q29" t="str">
            <v>CSBH T6</v>
          </cell>
          <cell r="R29"/>
          <cell r="S29"/>
          <cell r="T29">
            <v>0</v>
          </cell>
        </row>
        <row r="30">
          <cell r="B30" t="str">
            <v>HG1-07</v>
          </cell>
          <cell r="C30">
            <v>67.5</v>
          </cell>
          <cell r="D30">
            <v>243.2</v>
          </cell>
          <cell r="E30" t="str">
            <v>Đông Nam</v>
          </cell>
          <cell r="F30" t="str">
            <v>Căn giữa</v>
          </cell>
          <cell r="G30" t="str">
            <v>Hoàng Gia 1</v>
          </cell>
          <cell r="H30"/>
          <cell r="I30"/>
          <cell r="J30">
            <v>5006238778.8800001</v>
          </cell>
          <cell r="K30">
            <v>5352516354</v>
          </cell>
          <cell r="L30">
            <v>45481</v>
          </cell>
          <cell r="M30">
            <v>45481</v>
          </cell>
          <cell r="N30" t="str">
            <v>BĐS Go</v>
          </cell>
          <cell r="O30" t="str">
            <v>Đã bán</v>
          </cell>
          <cell r="P30" t="str">
            <v>HĐMB</v>
          </cell>
          <cell r="Q30" t="str">
            <v>CSBH T6</v>
          </cell>
          <cell r="R30"/>
          <cell r="S30"/>
          <cell r="T30">
            <v>0</v>
          </cell>
        </row>
        <row r="31">
          <cell r="B31" t="str">
            <v>HG1-08</v>
          </cell>
          <cell r="C31">
            <v>67.5</v>
          </cell>
          <cell r="D31">
            <v>243.2</v>
          </cell>
          <cell r="E31" t="str">
            <v>Đông Nam</v>
          </cell>
          <cell r="F31" t="str">
            <v>Căn giữa</v>
          </cell>
          <cell r="G31" t="str">
            <v>Hoàng Gia 1</v>
          </cell>
          <cell r="H31">
            <v>5546100554.4960003</v>
          </cell>
          <cell r="I31">
            <v>5946364306.6956005</v>
          </cell>
          <cell r="J31">
            <v>4936029493.50144</v>
          </cell>
          <cell r="K31">
            <v>5275286139.6015844</v>
          </cell>
          <cell r="L31">
            <v>45491</v>
          </cell>
          <cell r="M31">
            <v>45519</v>
          </cell>
          <cell r="N31" t="str">
            <v>Hpland</v>
          </cell>
          <cell r="O31" t="str">
            <v>Đã bán</v>
          </cell>
          <cell r="P31" t="str">
            <v>TTĐC</v>
          </cell>
          <cell r="Q31" t="str">
            <v>CSBH 05/08</v>
          </cell>
          <cell r="R31"/>
          <cell r="S31"/>
          <cell r="T31">
            <v>22804689.780000001</v>
          </cell>
        </row>
        <row r="32">
          <cell r="B32" t="str">
            <v>HG1-09</v>
          </cell>
          <cell r="C32">
            <v>67.5</v>
          </cell>
          <cell r="D32">
            <v>243.9</v>
          </cell>
          <cell r="E32" t="str">
            <v>Đông Nam</v>
          </cell>
          <cell r="F32" t="str">
            <v>Căn giữa</v>
          </cell>
          <cell r="G32" t="str">
            <v>Hoàng Gia 1</v>
          </cell>
          <cell r="H32">
            <v>5551279062.2639999</v>
          </cell>
          <cell r="I32">
            <v>5952060665.2404003</v>
          </cell>
          <cell r="J32">
            <v>4940638365.4149599</v>
          </cell>
          <cell r="K32">
            <v>5280355898.7064562</v>
          </cell>
          <cell r="L32">
            <v>45491</v>
          </cell>
          <cell r="M32">
            <v>45521</v>
          </cell>
          <cell r="N32" t="str">
            <v>Hpland</v>
          </cell>
          <cell r="O32" t="str">
            <v>Đã bán</v>
          </cell>
          <cell r="P32"/>
          <cell r="Q32" t="str">
            <v>CSBH 05/08</v>
          </cell>
          <cell r="R32"/>
          <cell r="S32"/>
          <cell r="T32">
            <v>22760471.759999998</v>
          </cell>
        </row>
        <row r="33">
          <cell r="B33" t="str">
            <v>HG-11</v>
          </cell>
          <cell r="C33">
            <v>75</v>
          </cell>
          <cell r="D33">
            <v>271.2</v>
          </cell>
          <cell r="E33" t="str">
            <v>Đông Bắc</v>
          </cell>
          <cell r="F33" t="str">
            <v>Căn giữa</v>
          </cell>
          <cell r="G33" t="str">
            <v>Hoàng Gia</v>
          </cell>
          <cell r="H33">
            <v>7498260383.0879993</v>
          </cell>
          <cell r="I33">
            <v>8076590528.8967991</v>
          </cell>
          <cell r="J33">
            <v>6673451740.9483194</v>
          </cell>
          <cell r="K33">
            <v>7169301022.5431519</v>
          </cell>
          <cell r="L33"/>
          <cell r="M33"/>
          <cell r="N33"/>
          <cell r="O33"/>
          <cell r="P33"/>
          <cell r="Q33"/>
          <cell r="R33"/>
          <cell r="S33"/>
          <cell r="T33">
            <v>27648452.739999998</v>
          </cell>
        </row>
        <row r="34">
          <cell r="B34" t="str">
            <v>HG1-10</v>
          </cell>
          <cell r="C34">
            <v>67.5</v>
          </cell>
          <cell r="D34">
            <v>243.9</v>
          </cell>
          <cell r="E34" t="str">
            <v>Đông Nam</v>
          </cell>
          <cell r="F34" t="str">
            <v>Căn giữa</v>
          </cell>
          <cell r="G34" t="str">
            <v>Hoàng Gia 1</v>
          </cell>
          <cell r="H34"/>
          <cell r="I34"/>
          <cell r="J34">
            <v>4707131235.5340004</v>
          </cell>
          <cell r="K34">
            <v>5023498056</v>
          </cell>
          <cell r="L34">
            <v>45465</v>
          </cell>
          <cell r="M34">
            <v>45465</v>
          </cell>
          <cell r="N34" t="str">
            <v>Nhật Minh</v>
          </cell>
          <cell r="O34" t="str">
            <v>Đã bán</v>
          </cell>
          <cell r="P34" t="str">
            <v>HĐMB</v>
          </cell>
          <cell r="Q34" t="str">
            <v>CSBH T6</v>
          </cell>
          <cell r="R34"/>
          <cell r="S34"/>
          <cell r="T34">
            <v>0</v>
          </cell>
        </row>
        <row r="35">
          <cell r="B35" t="str">
            <v>HG1-11</v>
          </cell>
          <cell r="C35">
            <v>67.5</v>
          </cell>
          <cell r="D35">
            <v>243.2</v>
          </cell>
          <cell r="E35" t="str">
            <v>Đông Nam</v>
          </cell>
          <cell r="F35" t="str">
            <v>Căn giữa</v>
          </cell>
          <cell r="G35" t="str">
            <v>Hoàng Gia 1</v>
          </cell>
          <cell r="H35"/>
          <cell r="I35"/>
          <cell r="J35">
            <v>4702612667.2639999</v>
          </cell>
          <cell r="K35">
            <v>5018527631</v>
          </cell>
          <cell r="L35">
            <v>45481</v>
          </cell>
          <cell r="M35">
            <v>45487</v>
          </cell>
          <cell r="N35" t="str">
            <v>Hpland</v>
          </cell>
          <cell r="O35" t="str">
            <v>Đã bán</v>
          </cell>
          <cell r="P35" t="str">
            <v>TTĐC</v>
          </cell>
          <cell r="Q35" t="str">
            <v>CSBH 05/08</v>
          </cell>
          <cell r="R35"/>
          <cell r="S35" t="str">
            <v>Trình giá mới CS mới</v>
          </cell>
          <cell r="T35">
            <v>0</v>
          </cell>
        </row>
        <row r="36">
          <cell r="B36" t="str">
            <v>HG1-12</v>
          </cell>
          <cell r="C36">
            <v>67.5</v>
          </cell>
          <cell r="D36">
            <v>243.9</v>
          </cell>
          <cell r="E36" t="str">
            <v>Đông Nam</v>
          </cell>
          <cell r="F36" t="str">
            <v>Căn giáp khe thoáng</v>
          </cell>
          <cell r="G36" t="str">
            <v>Hoàng Gia 1</v>
          </cell>
          <cell r="H36">
            <v>5447578845.618001</v>
          </cell>
          <cell r="I36">
            <v>5837990426.929801</v>
          </cell>
          <cell r="J36">
            <v>4848345172.6000214</v>
          </cell>
          <cell r="K36">
            <v>5178833386.6100235</v>
          </cell>
          <cell r="L36">
            <v>45491</v>
          </cell>
          <cell r="M36">
            <v>45521</v>
          </cell>
          <cell r="N36" t="str">
            <v>Hpland</v>
          </cell>
          <cell r="O36" t="str">
            <v>Đã bán</v>
          </cell>
          <cell r="P36" t="str">
            <v>TTĐC</v>
          </cell>
          <cell r="Q36" t="str">
            <v>CSBH 05/08</v>
          </cell>
          <cell r="R36"/>
          <cell r="S36"/>
          <cell r="T36">
            <v>22335296.620000005</v>
          </cell>
        </row>
        <row r="37">
          <cell r="B37" t="str">
            <v>HG1-13</v>
          </cell>
          <cell r="C37">
            <v>67.5</v>
          </cell>
          <cell r="D37">
            <v>243.9</v>
          </cell>
          <cell r="E37" t="str">
            <v>Đông Nam</v>
          </cell>
          <cell r="F37" t="str">
            <v>Căn giáp khe thoáng</v>
          </cell>
          <cell r="G37" t="str">
            <v>Hoàng Gia 1</v>
          </cell>
          <cell r="H37">
            <v>5500287186.8220005</v>
          </cell>
          <cell r="I37">
            <v>5895969602.2542009</v>
          </cell>
          <cell r="J37">
            <v>4895255596.2715807</v>
          </cell>
          <cell r="K37">
            <v>5230434852.6487389</v>
          </cell>
          <cell r="L37">
            <v>45491</v>
          </cell>
          <cell r="M37">
            <v>45519</v>
          </cell>
          <cell r="N37" t="str">
            <v>Hpland</v>
          </cell>
          <cell r="O37" t="str">
            <v>Đã bán</v>
          </cell>
          <cell r="P37" t="str">
            <v>TTĐC</v>
          </cell>
          <cell r="Q37" t="str">
            <v>CSBH 05/08</v>
          </cell>
          <cell r="R37"/>
          <cell r="S37"/>
          <cell r="T37">
            <v>22551402.98</v>
          </cell>
        </row>
        <row r="38">
          <cell r="B38" t="str">
            <v>HG1-14</v>
          </cell>
          <cell r="C38">
            <v>67.5</v>
          </cell>
          <cell r="D38">
            <v>243.2</v>
          </cell>
          <cell r="E38" t="str">
            <v>Đông Nam</v>
          </cell>
          <cell r="F38" t="str">
            <v>Căn giữa</v>
          </cell>
          <cell r="G38" t="str">
            <v>Hoàng Gia 1</v>
          </cell>
          <cell r="H38">
            <v>5354713721.0879993</v>
          </cell>
          <cell r="I38">
            <v>5735838789.9467993</v>
          </cell>
          <cell r="J38">
            <v>4765695211.7683191</v>
          </cell>
          <cell r="K38">
            <v>5087918429.6951513</v>
          </cell>
          <cell r="L38">
            <v>45491</v>
          </cell>
          <cell r="M38">
            <v>45524</v>
          </cell>
          <cell r="N38" t="str">
            <v>Hpland</v>
          </cell>
          <cell r="O38" t="str">
            <v>Đã bán</v>
          </cell>
          <cell r="P38" t="str">
            <v>TTĐC</v>
          </cell>
          <cell r="Q38" t="str">
            <v>CSBH 05/08</v>
          </cell>
          <cell r="R38"/>
          <cell r="S38"/>
          <cell r="T38">
            <v>22017737.34</v>
          </cell>
        </row>
        <row r="39">
          <cell r="B39" t="str">
            <v>HG1-15</v>
          </cell>
          <cell r="C39">
            <v>67.5</v>
          </cell>
          <cell r="D39">
            <v>243.2</v>
          </cell>
          <cell r="E39" t="str">
            <v>Đông Nam</v>
          </cell>
          <cell r="F39" t="str">
            <v>Căn giữa</v>
          </cell>
          <cell r="G39" t="str">
            <v>Hoàng Gia 1</v>
          </cell>
          <cell r="H39">
            <v>5389511146.7519999</v>
          </cell>
          <cell r="I39">
            <v>5774115958.1772003</v>
          </cell>
          <cell r="J39">
            <v>4796664920.6092796</v>
          </cell>
          <cell r="K39">
            <v>5121985109.420208</v>
          </cell>
          <cell r="L39">
            <v>45491</v>
          </cell>
          <cell r="M39">
            <v>45523</v>
          </cell>
          <cell r="N39" t="str">
            <v>Nhật Minh</v>
          </cell>
          <cell r="O39" t="str">
            <v>Đã bán</v>
          </cell>
          <cell r="P39"/>
          <cell r="Q39" t="str">
            <v>CSBH 05/08</v>
          </cell>
          <cell r="R39"/>
          <cell r="S39"/>
          <cell r="T39">
            <v>22160818.859999999</v>
          </cell>
        </row>
        <row r="40">
          <cell r="B40" t="str">
            <v>HG1-16</v>
          </cell>
          <cell r="C40">
            <v>67.5</v>
          </cell>
          <cell r="D40">
            <v>243.9</v>
          </cell>
          <cell r="E40" t="str">
            <v>Đông Nam</v>
          </cell>
          <cell r="F40" t="str">
            <v>Căn giữa</v>
          </cell>
          <cell r="G40" t="str">
            <v>Hoàng Gia 1</v>
          </cell>
          <cell r="H40">
            <v>5394689730.6120005</v>
          </cell>
          <cell r="I40">
            <v>5779812400.4232006</v>
          </cell>
          <cell r="J40">
            <v>4801273860.2446804</v>
          </cell>
          <cell r="K40">
            <v>5127054943.0191488</v>
          </cell>
          <cell r="L40">
            <v>45491</v>
          </cell>
          <cell r="M40">
            <v>45525</v>
          </cell>
          <cell r="N40" t="str">
            <v>Nhật Minh</v>
          </cell>
          <cell r="O40" t="str">
            <v>Đã bán</v>
          </cell>
          <cell r="P40" t="str">
            <v>TTĐC</v>
          </cell>
          <cell r="Q40" t="str">
            <v>CSBH 05/08</v>
          </cell>
          <cell r="R40"/>
          <cell r="S40"/>
          <cell r="T40">
            <v>22118449.080000002</v>
          </cell>
        </row>
        <row r="41">
          <cell r="B41" t="str">
            <v>HG1-17</v>
          </cell>
          <cell r="C41">
            <v>67.5</v>
          </cell>
          <cell r="D41">
            <v>243.9</v>
          </cell>
          <cell r="E41" t="str">
            <v>Đông Nam</v>
          </cell>
          <cell r="F41" t="str">
            <v>Căn giữa</v>
          </cell>
          <cell r="G41" t="str">
            <v>Hoàng Gia 1</v>
          </cell>
          <cell r="H41">
            <v>5394689730.6120005</v>
          </cell>
          <cell r="I41">
            <v>5779812400.4232006</v>
          </cell>
          <cell r="J41">
            <v>4801273860.2446804</v>
          </cell>
          <cell r="K41">
            <v>5127054943.0191488</v>
          </cell>
          <cell r="L41">
            <v>45491</v>
          </cell>
          <cell r="M41">
            <v>45528</v>
          </cell>
          <cell r="N41" t="str">
            <v>KingZone</v>
          </cell>
          <cell r="O41" t="str">
            <v>Đã bán</v>
          </cell>
          <cell r="P41"/>
          <cell r="Q41" t="str">
            <v>CSBH 05/08</v>
          </cell>
          <cell r="R41"/>
          <cell r="S41"/>
          <cell r="T41">
            <v>22118449.080000002</v>
          </cell>
        </row>
        <row r="42">
          <cell r="B42" t="str">
            <v>HG1-18</v>
          </cell>
          <cell r="C42">
            <v>67.5</v>
          </cell>
          <cell r="D42">
            <v>243.2</v>
          </cell>
          <cell r="E42" t="str">
            <v>Đông Nam</v>
          </cell>
          <cell r="F42" t="str">
            <v>Căn giữa</v>
          </cell>
          <cell r="G42" t="str">
            <v>Hoàng Gia 1</v>
          </cell>
          <cell r="H42"/>
          <cell r="I42"/>
          <cell r="J42">
            <v>4702612667.2639999</v>
          </cell>
          <cell r="K42">
            <v>5018527631</v>
          </cell>
          <cell r="L42">
            <v>45468</v>
          </cell>
          <cell r="M42">
            <v>45468</v>
          </cell>
          <cell r="N42" t="str">
            <v>Nhật Minh</v>
          </cell>
          <cell r="O42" t="str">
            <v>Đã bán</v>
          </cell>
          <cell r="P42" t="str">
            <v>HĐMB</v>
          </cell>
          <cell r="Q42" t="str">
            <v>CSBH T6</v>
          </cell>
          <cell r="R42"/>
          <cell r="S42"/>
          <cell r="T42">
            <v>0</v>
          </cell>
        </row>
        <row r="43">
          <cell r="B43" t="str">
            <v>HG1-19</v>
          </cell>
          <cell r="C43">
            <v>100</v>
          </cell>
          <cell r="D43">
            <v>348</v>
          </cell>
          <cell r="E43" t="str">
            <v>Đông Nam</v>
          </cell>
          <cell r="F43" t="str">
            <v>Căn góc</v>
          </cell>
          <cell r="G43" t="str">
            <v>Hoàng Gia 1</v>
          </cell>
          <cell r="H43"/>
          <cell r="I43"/>
          <cell r="J43">
            <v>7559594036.7600002</v>
          </cell>
          <cell r="K43">
            <v>8086892250</v>
          </cell>
          <cell r="L43">
            <v>45463</v>
          </cell>
          <cell r="M43">
            <v>45463</v>
          </cell>
          <cell r="N43" t="str">
            <v>Hpland</v>
          </cell>
          <cell r="O43" t="str">
            <v>Đã bán</v>
          </cell>
          <cell r="P43" t="str">
            <v>TTĐC</v>
          </cell>
          <cell r="Q43" t="str">
            <v>CSBH 05/08</v>
          </cell>
          <cell r="R43"/>
          <cell r="S43" t="str">
            <v>Trình giá mới CS mới</v>
          </cell>
          <cell r="T43">
            <v>0</v>
          </cell>
        </row>
        <row r="44">
          <cell r="B44" t="str">
            <v>HG-12</v>
          </cell>
          <cell r="C44">
            <v>75.099999999999994</v>
          </cell>
          <cell r="D44">
            <v>270.3</v>
          </cell>
          <cell r="E44" t="str">
            <v>Đông Bắc</v>
          </cell>
          <cell r="F44" t="str">
            <v>Căn giữa</v>
          </cell>
          <cell r="G44" t="str">
            <v>Hoàng Gia</v>
          </cell>
          <cell r="H44">
            <v>7498825028.6760006</v>
          </cell>
          <cell r="I44">
            <v>8076982977.8536005</v>
          </cell>
          <cell r="J44">
            <v>6673954275.5216408</v>
          </cell>
          <cell r="K44">
            <v>7169625149.3838053</v>
          </cell>
          <cell r="L44"/>
          <cell r="M44"/>
          <cell r="N44"/>
          <cell r="O44"/>
          <cell r="P44"/>
          <cell r="Q44"/>
          <cell r="R44"/>
          <cell r="S44"/>
          <cell r="T44">
            <v>27742600.920000002</v>
          </cell>
        </row>
        <row r="45">
          <cell r="B45" t="str">
            <v>HG-13</v>
          </cell>
          <cell r="C45">
            <v>75.3</v>
          </cell>
          <cell r="D45">
            <v>271.2</v>
          </cell>
          <cell r="E45" t="str">
            <v>Đông Bắc</v>
          </cell>
          <cell r="F45" t="str">
            <v>Căn giáp khe thoáng</v>
          </cell>
          <cell r="G45" t="str">
            <v>Hoàng Gia</v>
          </cell>
          <cell r="H45">
            <v>7735720285.3200006</v>
          </cell>
          <cell r="I45">
            <v>8337110437.7820005</v>
          </cell>
          <cell r="J45">
            <v>6884791053.9348011</v>
          </cell>
          <cell r="K45">
            <v>7401088283.2582817</v>
          </cell>
          <cell r="L45"/>
          <cell r="M45"/>
          <cell r="N45"/>
          <cell r="O45"/>
          <cell r="P45"/>
          <cell r="Q45"/>
          <cell r="R45"/>
          <cell r="S45"/>
          <cell r="T45">
            <v>28524042.350000005</v>
          </cell>
        </row>
        <row r="46">
          <cell r="B46" t="str">
            <v>HG-14</v>
          </cell>
          <cell r="C46">
            <v>75.8</v>
          </cell>
          <cell r="D46">
            <v>271.2</v>
          </cell>
          <cell r="E46" t="str">
            <v>Đông Bắc</v>
          </cell>
          <cell r="F46" t="str">
            <v>Căn giáp khe thoáng</v>
          </cell>
          <cell r="G46" t="str">
            <v>Hoàng Gia</v>
          </cell>
          <cell r="H46">
            <v>7793321882.5439997</v>
          </cell>
          <cell r="I46">
            <v>8399328888.7783995</v>
          </cell>
          <cell r="J46">
            <v>6936056475.46416</v>
          </cell>
          <cell r="K46">
            <v>7456336940.9905758</v>
          </cell>
          <cell r="L46"/>
          <cell r="M46"/>
          <cell r="N46"/>
          <cell r="O46"/>
          <cell r="P46"/>
          <cell r="Q46"/>
          <cell r="R46"/>
          <cell r="S46"/>
          <cell r="T46">
            <v>28736437.620000001</v>
          </cell>
        </row>
        <row r="47">
          <cell r="B47" t="str">
            <v>HG-15</v>
          </cell>
          <cell r="C47">
            <v>76.2</v>
          </cell>
          <cell r="D47">
            <v>270.3</v>
          </cell>
          <cell r="E47" t="str">
            <v>Đông Bắc</v>
          </cell>
          <cell r="F47" t="str">
            <v>Căn giữa</v>
          </cell>
          <cell r="G47" t="str">
            <v>Hoàng Gia</v>
          </cell>
          <cell r="H47">
            <v>7578993457.0440006</v>
          </cell>
          <cell r="I47">
            <v>8162652975.968401</v>
          </cell>
          <cell r="J47">
            <v>6745304176.7691603</v>
          </cell>
          <cell r="K47">
            <v>7245594767.6660767</v>
          </cell>
          <cell r="L47"/>
          <cell r="M47"/>
          <cell r="N47"/>
          <cell r="O47"/>
          <cell r="P47"/>
          <cell r="Q47"/>
          <cell r="R47"/>
          <cell r="S47"/>
          <cell r="T47">
            <v>28039191.48</v>
          </cell>
        </row>
        <row r="48">
          <cell r="B48" t="str">
            <v>HG-16</v>
          </cell>
          <cell r="C48">
            <v>76.7</v>
          </cell>
          <cell r="D48">
            <v>271.2</v>
          </cell>
          <cell r="E48" t="str">
            <v>Đông Bắc</v>
          </cell>
          <cell r="F48" t="str">
            <v>Căn giữa</v>
          </cell>
          <cell r="G48" t="str">
            <v>Hoàng Gia</v>
          </cell>
          <cell r="H48">
            <v>7622157072.5279999</v>
          </cell>
          <cell r="I48">
            <v>8208989647.0508003</v>
          </cell>
          <cell r="J48">
            <v>6783719794.5499201</v>
          </cell>
          <cell r="K48">
            <v>7286708641.2749119</v>
          </cell>
          <cell r="L48"/>
          <cell r="M48"/>
          <cell r="N48"/>
          <cell r="O48"/>
          <cell r="P48"/>
          <cell r="Q48"/>
          <cell r="R48"/>
          <cell r="S48"/>
          <cell r="T48">
            <v>28105298.940000001</v>
          </cell>
        </row>
        <row r="49">
          <cell r="B49" t="str">
            <v>HG-17</v>
          </cell>
          <cell r="C49">
            <v>77.3</v>
          </cell>
          <cell r="D49">
            <v>271.2</v>
          </cell>
          <cell r="E49" t="str">
            <v>Đông Bắc</v>
          </cell>
          <cell r="F49" t="str">
            <v>Căn giữa</v>
          </cell>
          <cell r="G49" t="str">
            <v>Hoàng Gia</v>
          </cell>
          <cell r="H49">
            <v>7665885447.3120003</v>
          </cell>
          <cell r="I49">
            <v>8255718892.1732006</v>
          </cell>
          <cell r="J49">
            <v>6822638048.1076803</v>
          </cell>
          <cell r="K49">
            <v>7328146753.0484486</v>
          </cell>
          <cell r="L49"/>
          <cell r="M49"/>
          <cell r="N49"/>
          <cell r="O49"/>
          <cell r="P49"/>
          <cell r="Q49"/>
          <cell r="R49"/>
          <cell r="S49"/>
          <cell r="T49">
            <v>28266539.260000002</v>
          </cell>
        </row>
        <row r="50">
          <cell r="B50" t="str">
            <v>HG-18</v>
          </cell>
          <cell r="C50">
            <v>77.900000000000006</v>
          </cell>
          <cell r="D50">
            <v>270.3</v>
          </cell>
          <cell r="E50" t="str">
            <v>Đông Bắc</v>
          </cell>
          <cell r="F50" t="str">
            <v>Căn giữa</v>
          </cell>
          <cell r="G50" t="str">
            <v>Hoàng Gia</v>
          </cell>
          <cell r="H50">
            <v>7702889916.5880003</v>
          </cell>
          <cell r="I50">
            <v>8295051841.2368002</v>
          </cell>
          <cell r="J50">
            <v>6855572025.76332</v>
          </cell>
          <cell r="K50">
            <v>7363002161.3296518</v>
          </cell>
          <cell r="L50"/>
          <cell r="M50"/>
          <cell r="N50"/>
          <cell r="O50"/>
          <cell r="P50"/>
          <cell r="Q50"/>
          <cell r="R50"/>
          <cell r="S50"/>
          <cell r="T50">
            <v>28497557.960000001</v>
          </cell>
        </row>
        <row r="51">
          <cell r="B51" t="str">
            <v>HG-19</v>
          </cell>
          <cell r="C51">
            <v>135.1</v>
          </cell>
          <cell r="D51">
            <v>447.3</v>
          </cell>
          <cell r="E51" t="str">
            <v>Đông Bắc</v>
          </cell>
          <cell r="F51" t="str">
            <v>Căn góc</v>
          </cell>
          <cell r="G51" t="str">
            <v>Hoàng Gia</v>
          </cell>
          <cell r="H51">
            <v>14248873511.649002</v>
          </cell>
          <cell r="I51">
            <v>15364839595.123901</v>
          </cell>
          <cell r="J51">
            <v>12681497425.367613</v>
          </cell>
          <cell r="K51">
            <v>13640725900.214375</v>
          </cell>
          <cell r="L51"/>
          <cell r="M51"/>
          <cell r="N51"/>
          <cell r="O51"/>
          <cell r="P51"/>
          <cell r="Q51"/>
          <cell r="R51"/>
          <cell r="S51"/>
          <cell r="T51">
            <v>31855295.130000003</v>
          </cell>
        </row>
        <row r="52">
          <cell r="B52" t="str">
            <v>HG2-01</v>
          </cell>
          <cell r="C52">
            <v>102.7</v>
          </cell>
          <cell r="D52">
            <v>348</v>
          </cell>
          <cell r="E52" t="str">
            <v>Tây Bắc</v>
          </cell>
          <cell r="F52" t="str">
            <v>Căn góc</v>
          </cell>
          <cell r="G52" t="str">
            <v>Hoàng Gia 2</v>
          </cell>
          <cell r="H52"/>
          <cell r="I52"/>
          <cell r="J52">
            <v>7980082297.5600004</v>
          </cell>
          <cell r="K52">
            <v>8543255485</v>
          </cell>
          <cell r="L52">
            <v>45462</v>
          </cell>
          <cell r="M52">
            <v>45462</v>
          </cell>
          <cell r="N52" t="str">
            <v>NG</v>
          </cell>
          <cell r="O52" t="str">
            <v>Đã bán</v>
          </cell>
          <cell r="P52" t="str">
            <v>TTKQ</v>
          </cell>
          <cell r="Q52" t="str">
            <v>CSBH T6</v>
          </cell>
          <cell r="R52"/>
          <cell r="S52" t="str">
            <v>A KHOA</v>
          </cell>
          <cell r="T52">
            <v>0</v>
          </cell>
        </row>
        <row r="53">
          <cell r="B53" t="str">
            <v>HG2-02</v>
          </cell>
          <cell r="C53">
            <v>75</v>
          </cell>
          <cell r="D53">
            <v>270.3</v>
          </cell>
          <cell r="E53" t="str">
            <v>Tây Bắc</v>
          </cell>
          <cell r="F53" t="str">
            <v>Căn giữa</v>
          </cell>
          <cell r="G53" t="str">
            <v>Hoàng Gia 2</v>
          </cell>
          <cell r="H53">
            <v>6220220159.7720003</v>
          </cell>
          <cell r="I53">
            <v>6670746283.2492008</v>
          </cell>
          <cell r="J53">
            <v>5535995942.1970806</v>
          </cell>
          <cell r="K53">
            <v>5918099643.9167891</v>
          </cell>
          <cell r="L53">
            <v>45491</v>
          </cell>
          <cell r="M53">
            <v>45501</v>
          </cell>
          <cell r="N53" t="str">
            <v>DataHome</v>
          </cell>
          <cell r="O53" t="str">
            <v>Đã bán</v>
          </cell>
          <cell r="P53" t="str">
            <v>HĐMB</v>
          </cell>
          <cell r="Q53" t="str">
            <v>CSBH 25/07</v>
          </cell>
          <cell r="R53" t="str">
            <v>50tr EB/30trsales</v>
          </cell>
          <cell r="S53" t="str">
            <v>A Tùng DML</v>
          </cell>
          <cell r="T53">
            <v>23012283.239999998</v>
          </cell>
        </row>
        <row r="54">
          <cell r="B54" t="str">
            <v>HG2-03</v>
          </cell>
          <cell r="C54">
            <v>75</v>
          </cell>
          <cell r="D54">
            <v>270.3</v>
          </cell>
          <cell r="E54" t="str">
            <v>Tây Bắc</v>
          </cell>
          <cell r="F54" t="str">
            <v>Căn giữa</v>
          </cell>
          <cell r="G54" t="str">
            <v>Hoàng Gia 2</v>
          </cell>
          <cell r="H54">
            <v>6220220159.7720003</v>
          </cell>
          <cell r="I54">
            <v>6670746283.2492008</v>
          </cell>
          <cell r="J54">
            <v>5535995942.1970806</v>
          </cell>
          <cell r="K54">
            <v>5918099643.9167891</v>
          </cell>
          <cell r="L54"/>
          <cell r="M54"/>
          <cell r="N54"/>
          <cell r="O54"/>
          <cell r="P54"/>
          <cell r="Q54"/>
          <cell r="R54"/>
          <cell r="S54"/>
          <cell r="T54">
            <v>23012283.239999998</v>
          </cell>
        </row>
        <row r="55">
          <cell r="B55" t="str">
            <v>HG2-04</v>
          </cell>
          <cell r="C55">
            <v>75</v>
          </cell>
          <cell r="D55">
            <v>271.2</v>
          </cell>
          <cell r="E55" t="str">
            <v>Tây Bắc</v>
          </cell>
          <cell r="F55" t="str">
            <v>Căn giữa</v>
          </cell>
          <cell r="G55" t="str">
            <v>Hoàng Gia 2</v>
          </cell>
          <cell r="H55">
            <v>6188214425.7600002</v>
          </cell>
          <cell r="I55">
            <v>6635539975.8360004</v>
          </cell>
          <cell r="J55">
            <v>5507510838.9264002</v>
          </cell>
          <cell r="K55">
            <v>5886766030.3190403</v>
          </cell>
          <cell r="L55"/>
          <cell r="M55"/>
          <cell r="N55"/>
          <cell r="O55"/>
          <cell r="P55"/>
          <cell r="Q55"/>
          <cell r="R55"/>
          <cell r="S55"/>
          <cell r="T55">
            <v>22817899.800000001</v>
          </cell>
        </row>
        <row r="56">
          <cell r="B56" t="str">
            <v>HG2-05</v>
          </cell>
          <cell r="C56">
            <v>75</v>
          </cell>
          <cell r="D56">
            <v>271.2</v>
          </cell>
          <cell r="E56" t="str">
            <v>Tây Bắc</v>
          </cell>
          <cell r="F56" t="str">
            <v>Căn giữa</v>
          </cell>
          <cell r="G56" t="str">
            <v>Hoàng Gia 2</v>
          </cell>
          <cell r="H56"/>
          <cell r="I56"/>
          <cell r="J56">
            <v>5433256677.0480003</v>
          </cell>
          <cell r="K56">
            <v>5805086452</v>
          </cell>
          <cell r="L56">
            <v>45481</v>
          </cell>
          <cell r="M56">
            <v>45486</v>
          </cell>
          <cell r="N56" t="str">
            <v>BĐS Go</v>
          </cell>
          <cell r="O56" t="str">
            <v>Đã bán</v>
          </cell>
          <cell r="P56" t="str">
            <v>HĐMB</v>
          </cell>
          <cell r="Q56" t="str">
            <v>CSBH T6</v>
          </cell>
          <cell r="R56"/>
          <cell r="S56"/>
          <cell r="T56">
            <v>0</v>
          </cell>
        </row>
        <row r="57">
          <cell r="B57" t="str">
            <v>HG2-06</v>
          </cell>
          <cell r="C57">
            <v>75</v>
          </cell>
          <cell r="D57">
            <v>270.3</v>
          </cell>
          <cell r="E57" t="str">
            <v>Tây Bắc</v>
          </cell>
          <cell r="F57" t="str">
            <v>Căn giữa</v>
          </cell>
          <cell r="G57" t="str">
            <v>Hoàng Gia 2</v>
          </cell>
          <cell r="H57">
            <v>6239552113.0799999</v>
          </cell>
          <cell r="I57">
            <v>6692011431.8879995</v>
          </cell>
          <cell r="J57">
            <v>5553201380.6412001</v>
          </cell>
          <cell r="K57">
            <v>5937025626.2053204</v>
          </cell>
          <cell r="L57"/>
          <cell r="M57"/>
          <cell r="N57"/>
          <cell r="O57"/>
          <cell r="P57"/>
          <cell r="Q57"/>
          <cell r="R57"/>
          <cell r="S57"/>
          <cell r="T57">
            <v>23083803.599999998</v>
          </cell>
        </row>
        <row r="58">
          <cell r="B58" t="str">
            <v>HG2-07</v>
          </cell>
          <cell r="C58">
            <v>75</v>
          </cell>
          <cell r="D58">
            <v>270.3</v>
          </cell>
          <cell r="E58" t="str">
            <v>Tây Bắc</v>
          </cell>
          <cell r="F58" t="str">
            <v>Căn giữa</v>
          </cell>
          <cell r="G58" t="str">
            <v>Hoàng Gia 2</v>
          </cell>
          <cell r="H58">
            <v>6220220159.7720003</v>
          </cell>
          <cell r="I58">
            <v>6670746283.2492008</v>
          </cell>
          <cell r="J58">
            <v>5535995942.1970806</v>
          </cell>
          <cell r="K58">
            <v>5918099643.9167891</v>
          </cell>
          <cell r="L58"/>
          <cell r="M58"/>
          <cell r="N58"/>
          <cell r="O58"/>
          <cell r="P58"/>
          <cell r="Q58"/>
          <cell r="R58"/>
          <cell r="S58"/>
          <cell r="T58">
            <v>23012283.239999998</v>
          </cell>
        </row>
        <row r="59">
          <cell r="B59" t="str">
            <v>HG2-08</v>
          </cell>
          <cell r="C59">
            <v>75</v>
          </cell>
          <cell r="D59">
            <v>271.2</v>
          </cell>
          <cell r="E59" t="str">
            <v>Tây Bắc</v>
          </cell>
          <cell r="F59" t="str">
            <v>Căn giữa</v>
          </cell>
          <cell r="G59" t="str">
            <v>Hoàng Gia 2</v>
          </cell>
          <cell r="H59">
            <v>6246210307.1040001</v>
          </cell>
          <cell r="I59">
            <v>6699335445.3143997</v>
          </cell>
          <cell r="J59">
            <v>5559127173.3225603</v>
          </cell>
          <cell r="K59">
            <v>5943543998.1548166</v>
          </cell>
          <cell r="L59"/>
          <cell r="M59"/>
          <cell r="N59"/>
          <cell r="O59"/>
          <cell r="P59"/>
          <cell r="Q59"/>
          <cell r="R59"/>
          <cell r="S59"/>
          <cell r="T59">
            <v>23031748.920000002</v>
          </cell>
        </row>
        <row r="60">
          <cell r="B60" t="str">
            <v>HG2-09</v>
          </cell>
          <cell r="C60">
            <v>75</v>
          </cell>
          <cell r="D60">
            <v>271.2</v>
          </cell>
          <cell r="E60" t="str">
            <v>Tây Bắc</v>
          </cell>
          <cell r="F60" t="str">
            <v>Căn giữa</v>
          </cell>
          <cell r="G60" t="str">
            <v>Hoàng Gia 2</v>
          </cell>
          <cell r="H60">
            <v>6246210307.1040001</v>
          </cell>
          <cell r="I60">
            <v>6699335445.3143997</v>
          </cell>
          <cell r="J60">
            <v>5559127173.3225603</v>
          </cell>
          <cell r="K60">
            <v>5943543998.1548166</v>
          </cell>
          <cell r="L60"/>
          <cell r="M60"/>
          <cell r="N60"/>
          <cell r="O60"/>
          <cell r="P60"/>
          <cell r="Q60"/>
          <cell r="R60"/>
          <cell r="S60"/>
          <cell r="T60">
            <v>23031748.920000002</v>
          </cell>
        </row>
        <row r="61">
          <cell r="B61" t="str">
            <v>HG2-10</v>
          </cell>
          <cell r="C61">
            <v>75</v>
          </cell>
          <cell r="D61">
            <v>270.3</v>
          </cell>
          <cell r="E61" t="str">
            <v>Tây Bắc</v>
          </cell>
          <cell r="F61" t="str">
            <v>Căn giữa</v>
          </cell>
          <cell r="G61" t="str">
            <v>Hoàng Gia 2</v>
          </cell>
          <cell r="H61">
            <v>6220220159.7720003</v>
          </cell>
          <cell r="I61">
            <v>6670746283.2492008</v>
          </cell>
          <cell r="J61">
            <v>5535995942.1970806</v>
          </cell>
          <cell r="K61">
            <v>5918099643.9167891</v>
          </cell>
          <cell r="L61"/>
          <cell r="M61"/>
          <cell r="N61"/>
          <cell r="O61"/>
          <cell r="P61"/>
          <cell r="Q61"/>
          <cell r="R61"/>
          <cell r="S61"/>
          <cell r="T61">
            <v>23012283.239999998</v>
          </cell>
        </row>
        <row r="62">
          <cell r="B62" t="str">
            <v>HG2-11</v>
          </cell>
          <cell r="C62">
            <v>75</v>
          </cell>
          <cell r="D62">
            <v>271.2</v>
          </cell>
          <cell r="E62" t="str">
            <v>Tây Bắc</v>
          </cell>
          <cell r="F62" t="str">
            <v>Căn giáp khe thoáng</v>
          </cell>
          <cell r="G62" t="str">
            <v>Hoàng Gia 2</v>
          </cell>
          <cell r="H62"/>
          <cell r="I62"/>
          <cell r="J62">
            <v>5669410162.776</v>
          </cell>
          <cell r="K62">
            <v>6064855287</v>
          </cell>
          <cell r="L62">
            <v>45447</v>
          </cell>
          <cell r="M62">
            <v>45448</v>
          </cell>
          <cell r="N62" t="str">
            <v>Đất Xanh</v>
          </cell>
          <cell r="O62" t="str">
            <v>Đã bán</v>
          </cell>
          <cell r="P62" t="str">
            <v>TTKQ</v>
          </cell>
          <cell r="Q62" t="str">
            <v>CSBH T6</v>
          </cell>
          <cell r="R62"/>
          <cell r="S62"/>
          <cell r="T62">
            <v>0</v>
          </cell>
        </row>
        <row r="63">
          <cell r="B63" t="str">
            <v>HG2-12</v>
          </cell>
          <cell r="C63">
            <v>75</v>
          </cell>
          <cell r="D63">
            <v>271.2</v>
          </cell>
          <cell r="E63" t="str">
            <v>Tây Bắc</v>
          </cell>
          <cell r="F63" t="str">
            <v>Căn giáp khe thoáng</v>
          </cell>
          <cell r="G63" t="str">
            <v>Hoàng Gia 2</v>
          </cell>
          <cell r="H63"/>
          <cell r="I63"/>
          <cell r="J63">
            <v>5669410162.776</v>
          </cell>
          <cell r="K63">
            <v>6064855287</v>
          </cell>
          <cell r="L63">
            <v>45447</v>
          </cell>
          <cell r="M63">
            <v>45448</v>
          </cell>
          <cell r="N63" t="str">
            <v>BĐS Go</v>
          </cell>
          <cell r="O63" t="str">
            <v>Đã bán</v>
          </cell>
          <cell r="P63" t="str">
            <v>HĐMB</v>
          </cell>
          <cell r="Q63" t="str">
            <v>CSBH T6</v>
          </cell>
          <cell r="R63" t="str">
            <v>5tr vì BK sớm</v>
          </cell>
          <cell r="S63"/>
          <cell r="T63">
            <v>0</v>
          </cell>
        </row>
        <row r="64">
          <cell r="B64" t="str">
            <v>HG2-13</v>
          </cell>
          <cell r="C64">
            <v>75</v>
          </cell>
          <cell r="D64">
            <v>270.3</v>
          </cell>
          <cell r="E64" t="str">
            <v>Tây Bắc</v>
          </cell>
          <cell r="F64" t="str">
            <v>Căn giữa</v>
          </cell>
          <cell r="G64" t="str">
            <v>Hoàng Gia 2</v>
          </cell>
          <cell r="H64">
            <v>6162224299.8480005</v>
          </cell>
          <cell r="I64">
            <v>6606950837.3328009</v>
          </cell>
          <cell r="J64">
            <v>5484379626.8647203</v>
          </cell>
          <cell r="K64">
            <v>5861321697.0511923</v>
          </cell>
          <cell r="L64"/>
          <cell r="M64"/>
          <cell r="N64"/>
          <cell r="O64"/>
          <cell r="P64"/>
          <cell r="Q64"/>
          <cell r="R64"/>
          <cell r="S64"/>
          <cell r="T64">
            <v>22797722.16</v>
          </cell>
        </row>
        <row r="65">
          <cell r="B65" t="str">
            <v>HG2-14</v>
          </cell>
          <cell r="C65">
            <v>75</v>
          </cell>
          <cell r="D65">
            <v>271.2</v>
          </cell>
          <cell r="E65" t="str">
            <v>Tây Bắc</v>
          </cell>
          <cell r="F65" t="str">
            <v>Căn giữa</v>
          </cell>
          <cell r="G65" t="str">
            <v>Hoàng Gia 2</v>
          </cell>
          <cell r="H65">
            <v>6188214425.7600002</v>
          </cell>
          <cell r="I65">
            <v>6635539975.8360004</v>
          </cell>
          <cell r="J65">
            <v>5507510838.9264002</v>
          </cell>
          <cell r="K65">
            <v>5886766030.3190403</v>
          </cell>
          <cell r="L65"/>
          <cell r="M65"/>
          <cell r="N65"/>
          <cell r="O65"/>
          <cell r="P65"/>
          <cell r="Q65"/>
          <cell r="R65"/>
          <cell r="S65"/>
          <cell r="T65">
            <v>22817899.800000001</v>
          </cell>
        </row>
        <row r="66">
          <cell r="B66" t="str">
            <v>HG2-15</v>
          </cell>
          <cell r="C66">
            <v>75</v>
          </cell>
          <cell r="D66">
            <v>271.2</v>
          </cell>
          <cell r="E66" t="str">
            <v>Tây Bắc</v>
          </cell>
          <cell r="F66" t="str">
            <v>Căn giữa</v>
          </cell>
          <cell r="G66" t="str">
            <v>Hoàng Gia 2</v>
          </cell>
          <cell r="H66">
            <v>6226878438.8640003</v>
          </cell>
          <cell r="I66">
            <v>6678070390.2504005</v>
          </cell>
          <cell r="J66">
            <v>5541921810.5889606</v>
          </cell>
          <cell r="K66">
            <v>5924618099.1478567</v>
          </cell>
          <cell r="L66"/>
          <cell r="M66"/>
          <cell r="N66"/>
          <cell r="O66"/>
          <cell r="P66"/>
          <cell r="Q66"/>
          <cell r="R66"/>
          <cell r="S66"/>
          <cell r="T66">
            <v>22960466.220000003</v>
          </cell>
        </row>
        <row r="67">
          <cell r="B67" t="str">
            <v>HG2-16</v>
          </cell>
          <cell r="C67">
            <v>75</v>
          </cell>
          <cell r="D67">
            <v>270.3</v>
          </cell>
          <cell r="E67" t="str">
            <v>Tây Bắc</v>
          </cell>
          <cell r="F67" t="str">
            <v>Căn giữa</v>
          </cell>
          <cell r="G67" t="str">
            <v>Hoàng Gia 2</v>
          </cell>
          <cell r="H67">
            <v>6220220159.7720003</v>
          </cell>
          <cell r="I67">
            <v>6670746283.2492008</v>
          </cell>
          <cell r="J67">
            <v>5535995942.1970806</v>
          </cell>
          <cell r="K67">
            <v>5918099643.9167891</v>
          </cell>
          <cell r="L67"/>
          <cell r="M67"/>
          <cell r="N67"/>
          <cell r="O67"/>
          <cell r="P67"/>
          <cell r="Q67"/>
          <cell r="R67"/>
          <cell r="S67"/>
          <cell r="T67">
            <v>23012283.239999998</v>
          </cell>
        </row>
        <row r="68">
          <cell r="B68" t="str">
            <v>HG2-17</v>
          </cell>
          <cell r="C68">
            <v>130</v>
          </cell>
          <cell r="D68">
            <v>434.6</v>
          </cell>
          <cell r="E68" t="str">
            <v>Tây Nam</v>
          </cell>
          <cell r="F68" t="str">
            <v>Căn góc</v>
          </cell>
          <cell r="G68" t="str">
            <v>Hoàng Gia 2</v>
          </cell>
          <cell r="H68">
            <v>11779920298.102001</v>
          </cell>
          <cell r="I68">
            <v>12660652780.912201</v>
          </cell>
          <cell r="J68">
            <v>10484129065.310781</v>
          </cell>
          <cell r="K68">
            <v>11235282424.84186</v>
          </cell>
          <cell r="L68"/>
          <cell r="M68"/>
          <cell r="N68"/>
          <cell r="O68"/>
          <cell r="P68"/>
          <cell r="Q68"/>
          <cell r="R68"/>
          <cell r="S68"/>
          <cell r="T68">
            <v>27105200.870000001</v>
          </cell>
        </row>
        <row r="69">
          <cell r="B69" t="str">
            <v>HG3-01</v>
          </cell>
          <cell r="C69">
            <v>111.8</v>
          </cell>
          <cell r="D69">
            <v>348</v>
          </cell>
          <cell r="E69" t="str">
            <v>Đông Nam</v>
          </cell>
          <cell r="F69" t="str">
            <v>Căn góc</v>
          </cell>
          <cell r="G69" t="str">
            <v>Hoàng Gia 3</v>
          </cell>
          <cell r="H69"/>
          <cell r="I69"/>
          <cell r="J69">
            <v>8613378550.9200001</v>
          </cell>
          <cell r="K69">
            <v>9219073196</v>
          </cell>
          <cell r="L69"/>
          <cell r="M69"/>
          <cell r="N69"/>
          <cell r="O69"/>
          <cell r="P69"/>
          <cell r="Q69"/>
          <cell r="R69"/>
          <cell r="S69"/>
          <cell r="T69">
            <v>0</v>
          </cell>
        </row>
        <row r="70">
          <cell r="B70" t="str">
            <v>HG3-02</v>
          </cell>
          <cell r="C70">
            <v>75</v>
          </cell>
          <cell r="D70">
            <v>270.3</v>
          </cell>
          <cell r="E70" t="str">
            <v>Đông Nam</v>
          </cell>
          <cell r="F70" t="str">
            <v>Căn giữa</v>
          </cell>
          <cell r="G70" t="str">
            <v>Hoàng Gia 3</v>
          </cell>
          <cell r="H70"/>
          <cell r="I70"/>
          <cell r="J70">
            <v>5562391857.9690008</v>
          </cell>
          <cell r="K70">
            <v>5947135151</v>
          </cell>
          <cell r="L70">
            <v>45462</v>
          </cell>
          <cell r="M70">
            <v>45462</v>
          </cell>
          <cell r="N70" t="str">
            <v>Hpland</v>
          </cell>
          <cell r="O70" t="str">
            <v>Đã bán</v>
          </cell>
          <cell r="P70" t="str">
            <v>HĐMB</v>
          </cell>
          <cell r="Q70" t="str">
            <v>CSBH T6</v>
          </cell>
          <cell r="R70"/>
          <cell r="S70"/>
          <cell r="T70">
            <v>0</v>
          </cell>
        </row>
        <row r="71">
          <cell r="B71" t="str">
            <v>HG3-03</v>
          </cell>
          <cell r="C71">
            <v>75</v>
          </cell>
          <cell r="D71">
            <v>271.2</v>
          </cell>
          <cell r="E71" t="str">
            <v>Đông Nam</v>
          </cell>
          <cell r="F71" t="str">
            <v>Căn giữa</v>
          </cell>
          <cell r="G71" t="str">
            <v>Hoàng Gia 3</v>
          </cell>
          <cell r="H71">
            <v>6381534214.6560001</v>
          </cell>
          <cell r="I71">
            <v>6848191743.6216002</v>
          </cell>
          <cell r="J71">
            <v>5679565451.0438404</v>
          </cell>
          <cell r="K71">
            <v>6076026103.6482248</v>
          </cell>
          <cell r="L71">
            <v>45491</v>
          </cell>
          <cell r="M71">
            <v>45500</v>
          </cell>
          <cell r="N71" t="str">
            <v>KingZone</v>
          </cell>
          <cell r="O71" t="str">
            <v>Đã bán</v>
          </cell>
          <cell r="P71" t="str">
            <v>HĐMB</v>
          </cell>
          <cell r="Q71" t="str">
            <v>CSBH 25/07</v>
          </cell>
          <cell r="R71" t="str">
            <v>50tr EB/30trsales</v>
          </cell>
          <cell r="S71"/>
          <cell r="T71">
            <v>23530730.880000003</v>
          </cell>
        </row>
        <row r="72">
          <cell r="B72" t="str">
            <v>HG3-04</v>
          </cell>
          <cell r="C72">
            <v>75</v>
          </cell>
          <cell r="D72">
            <v>271.2</v>
          </cell>
          <cell r="E72" t="str">
            <v>Đông Nam</v>
          </cell>
          <cell r="F72" t="str">
            <v>Căn giữa</v>
          </cell>
          <cell r="G72" t="str">
            <v>Hoàng Gia 3</v>
          </cell>
          <cell r="H72">
            <v>6342870201.5519991</v>
          </cell>
          <cell r="I72">
            <v>6805661329.2071991</v>
          </cell>
          <cell r="J72">
            <v>5645154479.381279</v>
          </cell>
          <cell r="K72">
            <v>6038174034.8194065</v>
          </cell>
          <cell r="L72"/>
          <cell r="M72">
            <v>45523</v>
          </cell>
          <cell r="N72" t="str">
            <v>Hpland</v>
          </cell>
          <cell r="O72" t="str">
            <v>Đã bán</v>
          </cell>
          <cell r="P72"/>
          <cell r="Q72" t="str">
            <v>CSBH 05/08</v>
          </cell>
          <cell r="R72"/>
          <cell r="S72"/>
          <cell r="T72">
            <v>23388164.459999997</v>
          </cell>
        </row>
        <row r="73">
          <cell r="B73" t="str">
            <v>HG3-05</v>
          </cell>
          <cell r="C73">
            <v>75</v>
          </cell>
          <cell r="D73">
            <v>270.3</v>
          </cell>
          <cell r="E73" t="str">
            <v>Đông Nam</v>
          </cell>
          <cell r="F73" t="str">
            <v>Căn giữa</v>
          </cell>
          <cell r="G73" t="str">
            <v>Hoàng Gia 3</v>
          </cell>
          <cell r="H73">
            <v>6374876061.9420004</v>
          </cell>
          <cell r="I73">
            <v>6840867775.6362</v>
          </cell>
          <cell r="J73">
            <v>5673639695.1283808</v>
          </cell>
          <cell r="K73">
            <v>6069507772.1412191</v>
          </cell>
          <cell r="L73"/>
          <cell r="M73"/>
          <cell r="N73"/>
          <cell r="O73"/>
          <cell r="P73"/>
          <cell r="Q73"/>
          <cell r="R73"/>
          <cell r="S73"/>
          <cell r="T73">
            <v>23584447.140000001</v>
          </cell>
        </row>
        <row r="74">
          <cell r="B74" t="str">
            <v>HG3-06</v>
          </cell>
          <cell r="C74">
            <v>75</v>
          </cell>
          <cell r="D74">
            <v>270.3</v>
          </cell>
          <cell r="E74" t="str">
            <v>Đông Nam</v>
          </cell>
          <cell r="F74" t="str">
            <v>Căn giữa</v>
          </cell>
          <cell r="G74" t="str">
            <v>Hoàng Gia 3</v>
          </cell>
          <cell r="H74">
            <v>6394208015.25</v>
          </cell>
          <cell r="I74">
            <v>6862132924.2749996</v>
          </cell>
          <cell r="J74">
            <v>5690845133.5725002</v>
          </cell>
          <cell r="K74">
            <v>6088433754.4297504</v>
          </cell>
          <cell r="L74"/>
          <cell r="M74"/>
          <cell r="N74"/>
          <cell r="O74"/>
          <cell r="P74"/>
          <cell r="Q74"/>
          <cell r="R74"/>
          <cell r="S74"/>
          <cell r="T74">
            <v>23655967.5</v>
          </cell>
        </row>
        <row r="75">
          <cell r="B75" t="str">
            <v>HG3-07</v>
          </cell>
          <cell r="C75">
            <v>75</v>
          </cell>
          <cell r="D75">
            <v>271.2</v>
          </cell>
          <cell r="E75" t="str">
            <v>Đông Nam</v>
          </cell>
          <cell r="F75" t="str">
            <v>Căn giữa</v>
          </cell>
          <cell r="G75" t="str">
            <v>Hoàng Gia 3</v>
          </cell>
          <cell r="H75">
            <v>6381534214.6560001</v>
          </cell>
          <cell r="I75">
            <v>6848191743.6216002</v>
          </cell>
          <cell r="J75">
            <v>5679565451.0438404</v>
          </cell>
          <cell r="K75">
            <v>6076026103.6482248</v>
          </cell>
          <cell r="L75"/>
          <cell r="M75"/>
          <cell r="N75"/>
          <cell r="O75"/>
          <cell r="P75"/>
          <cell r="Q75"/>
          <cell r="R75"/>
          <cell r="S75"/>
          <cell r="T75">
            <v>23530730.880000003</v>
          </cell>
        </row>
        <row r="76">
          <cell r="B76" t="str">
            <v>HG3-08</v>
          </cell>
          <cell r="C76">
            <v>75</v>
          </cell>
          <cell r="D76">
            <v>271.2</v>
          </cell>
          <cell r="E76" t="str">
            <v>Đông Nam</v>
          </cell>
          <cell r="F76" t="str">
            <v>Căn giữa</v>
          </cell>
          <cell r="G76" t="str">
            <v>Hoàng Gia 3</v>
          </cell>
          <cell r="H76">
            <v>6400866359.5200005</v>
          </cell>
          <cell r="I76">
            <v>6869457102.9720001</v>
          </cell>
          <cell r="J76">
            <v>5696771059.9728003</v>
          </cell>
          <cell r="K76">
            <v>6094952273.4700804</v>
          </cell>
          <cell r="L76"/>
          <cell r="M76"/>
          <cell r="N76"/>
          <cell r="O76"/>
          <cell r="P76"/>
          <cell r="Q76"/>
          <cell r="R76"/>
          <cell r="S76"/>
          <cell r="T76">
            <v>23602014.600000001</v>
          </cell>
        </row>
        <row r="77">
          <cell r="B77" t="str">
            <v>HG3-09</v>
          </cell>
          <cell r="C77">
            <v>75</v>
          </cell>
          <cell r="D77">
            <v>270.3</v>
          </cell>
          <cell r="E77" t="str">
            <v>Đông Nam</v>
          </cell>
          <cell r="F77" t="str">
            <v>Căn giữa</v>
          </cell>
          <cell r="G77" t="str">
            <v>Hoàng Gia 3</v>
          </cell>
          <cell r="H77">
            <v>6394208015.25</v>
          </cell>
          <cell r="I77">
            <v>6862132924.2749996</v>
          </cell>
          <cell r="J77">
            <v>5690845133.5725002</v>
          </cell>
          <cell r="K77">
            <v>6088433754.4297504</v>
          </cell>
          <cell r="L77"/>
          <cell r="M77"/>
          <cell r="N77"/>
          <cell r="O77"/>
          <cell r="P77"/>
          <cell r="Q77"/>
          <cell r="R77"/>
          <cell r="S77"/>
          <cell r="T77">
            <v>23655967.5</v>
          </cell>
        </row>
        <row r="78">
          <cell r="B78" t="str">
            <v>HG3-10</v>
          </cell>
          <cell r="C78">
            <v>75</v>
          </cell>
          <cell r="D78">
            <v>271.2</v>
          </cell>
          <cell r="E78" t="str">
            <v>Đông Nam</v>
          </cell>
          <cell r="F78" t="str">
            <v>Căn giáp khe thoáng</v>
          </cell>
          <cell r="G78" t="str">
            <v>Hoàng Gia 3</v>
          </cell>
          <cell r="H78"/>
          <cell r="I78"/>
          <cell r="J78">
            <v>5804355149.6879997</v>
          </cell>
          <cell r="K78">
            <v>6213294772</v>
          </cell>
          <cell r="L78">
            <v>45447</v>
          </cell>
          <cell r="M78">
            <v>45449</v>
          </cell>
          <cell r="N78" t="str">
            <v>Newblue</v>
          </cell>
          <cell r="O78" t="str">
            <v>Đã bán</v>
          </cell>
          <cell r="P78" t="str">
            <v>TTKQ</v>
          </cell>
          <cell r="Q78" t="str">
            <v>CSBH T6</v>
          </cell>
          <cell r="R78"/>
          <cell r="S78" t="str">
            <v>AN</v>
          </cell>
          <cell r="T78">
            <v>0</v>
          </cell>
        </row>
        <row r="79">
          <cell r="B79" t="str">
            <v>HG3-11</v>
          </cell>
          <cell r="C79">
            <v>75</v>
          </cell>
          <cell r="D79">
            <v>271.2</v>
          </cell>
          <cell r="E79" t="str">
            <v>Đông Nam</v>
          </cell>
          <cell r="F79" t="str">
            <v>Căn giáp khe thoáng</v>
          </cell>
          <cell r="G79" t="str">
            <v>Hoàng Gia 3</v>
          </cell>
          <cell r="H79"/>
          <cell r="I79"/>
          <cell r="J79">
            <v>5804355149.6879997</v>
          </cell>
          <cell r="K79">
            <v>6213294772</v>
          </cell>
          <cell r="L79">
            <v>45447</v>
          </cell>
          <cell r="M79">
            <v>45458</v>
          </cell>
          <cell r="N79" t="str">
            <v>Nhật Minh</v>
          </cell>
          <cell r="O79" t="str">
            <v>Đã bán</v>
          </cell>
          <cell r="P79" t="str">
            <v>HĐMB</v>
          </cell>
          <cell r="Q79" t="str">
            <v>CSBH T6</v>
          </cell>
          <cell r="R79"/>
          <cell r="S79" t="str">
            <v>AN</v>
          </cell>
          <cell r="T79">
            <v>0</v>
          </cell>
        </row>
        <row r="80">
          <cell r="B80" t="str">
            <v>HG3-12</v>
          </cell>
          <cell r="C80">
            <v>75</v>
          </cell>
          <cell r="D80">
            <v>270.3</v>
          </cell>
          <cell r="E80" t="str">
            <v>Đông Nam</v>
          </cell>
          <cell r="F80" t="str">
            <v>Căn giữa</v>
          </cell>
          <cell r="G80" t="str">
            <v>Hoàng Gia 3</v>
          </cell>
          <cell r="H80"/>
          <cell r="I80"/>
          <cell r="J80">
            <v>5562391857.9690008</v>
          </cell>
          <cell r="K80">
            <v>5947135151</v>
          </cell>
          <cell r="L80">
            <v>45456</v>
          </cell>
          <cell r="M80">
            <v>45486</v>
          </cell>
          <cell r="N80" t="str">
            <v>KingZone</v>
          </cell>
          <cell r="O80" t="str">
            <v>Đã bán</v>
          </cell>
          <cell r="P80" t="str">
            <v>HĐMB</v>
          </cell>
          <cell r="Q80" t="str">
            <v>CSBH T6</v>
          </cell>
          <cell r="R80"/>
          <cell r="S80" t="str">
            <v>AN</v>
          </cell>
          <cell r="T80">
            <v>0</v>
          </cell>
        </row>
        <row r="81">
          <cell r="B81" t="str">
            <v>HG3-13</v>
          </cell>
          <cell r="C81">
            <v>75</v>
          </cell>
          <cell r="D81">
            <v>270.3</v>
          </cell>
          <cell r="E81" t="str">
            <v>Đông Nam</v>
          </cell>
          <cell r="F81" t="str">
            <v>Căn giữa</v>
          </cell>
          <cell r="G81" t="str">
            <v>Hoàng Gia 3</v>
          </cell>
          <cell r="H81">
            <v>6316880202.0180006</v>
          </cell>
          <cell r="I81">
            <v>6777072329.7198009</v>
          </cell>
          <cell r="J81">
            <v>5622023379.7960205</v>
          </cell>
          <cell r="K81">
            <v>6012729825.2756224</v>
          </cell>
          <cell r="L81"/>
          <cell r="M81"/>
          <cell r="N81"/>
          <cell r="O81"/>
          <cell r="P81"/>
          <cell r="Q81"/>
          <cell r="R81"/>
          <cell r="S81"/>
          <cell r="T81">
            <v>23369886.060000002</v>
          </cell>
        </row>
        <row r="82">
          <cell r="B82" t="str">
            <v>HG3-14</v>
          </cell>
          <cell r="C82">
            <v>75</v>
          </cell>
          <cell r="D82">
            <v>271.2</v>
          </cell>
          <cell r="E82" t="str">
            <v>Đông Nam</v>
          </cell>
          <cell r="F82" t="str">
            <v>Căn giữa</v>
          </cell>
          <cell r="G82" t="str">
            <v>Hoàng Gia 3</v>
          </cell>
          <cell r="H82">
            <v>6342870201.5519991</v>
          </cell>
          <cell r="I82">
            <v>6805661329.2071991</v>
          </cell>
          <cell r="J82">
            <v>5645154479.381279</v>
          </cell>
          <cell r="K82">
            <v>6038174034.8194065</v>
          </cell>
          <cell r="L82"/>
          <cell r="M82"/>
          <cell r="N82"/>
          <cell r="O82"/>
          <cell r="P82"/>
          <cell r="Q82"/>
          <cell r="R82"/>
          <cell r="S82"/>
          <cell r="T82">
            <v>23388164.459999997</v>
          </cell>
        </row>
        <row r="83">
          <cell r="B83" t="str">
            <v>HG3-15</v>
          </cell>
          <cell r="C83">
            <v>75</v>
          </cell>
          <cell r="D83">
            <v>271.2</v>
          </cell>
          <cell r="E83" t="str">
            <v>Đông Nam</v>
          </cell>
          <cell r="F83" t="str">
            <v>Căn giữa</v>
          </cell>
          <cell r="G83" t="str">
            <v>Hoàng Gia 3</v>
          </cell>
          <cell r="H83"/>
          <cell r="I83"/>
          <cell r="J83">
            <v>5568201422.592</v>
          </cell>
          <cell r="K83">
            <v>5953525672</v>
          </cell>
          <cell r="L83">
            <v>45447</v>
          </cell>
          <cell r="M83">
            <v>45447</v>
          </cell>
          <cell r="N83" t="str">
            <v>Nhật Minh</v>
          </cell>
          <cell r="O83" t="str">
            <v>Đã bán</v>
          </cell>
          <cell r="P83" t="str">
            <v>HĐMB</v>
          </cell>
          <cell r="Q83" t="str">
            <v>CSBH T6</v>
          </cell>
          <cell r="R83" t="str">
            <v>5tr vì BK sớm</v>
          </cell>
          <cell r="S83"/>
          <cell r="T83">
            <v>0</v>
          </cell>
        </row>
        <row r="84">
          <cell r="B84" t="str">
            <v>HG3-16</v>
          </cell>
          <cell r="C84">
            <v>75</v>
          </cell>
          <cell r="D84">
            <v>270.3</v>
          </cell>
          <cell r="E84" t="str">
            <v>Đông Nam</v>
          </cell>
          <cell r="F84" t="str">
            <v>Căn giữa</v>
          </cell>
          <cell r="G84" t="str">
            <v>Hoàng Gia 3</v>
          </cell>
          <cell r="H84">
            <v>6374876061.9420004</v>
          </cell>
          <cell r="I84">
            <v>6840867775.6362</v>
          </cell>
          <cell r="J84">
            <v>5673639695.1283808</v>
          </cell>
          <cell r="K84">
            <v>6069507772.1412191</v>
          </cell>
          <cell r="L84"/>
          <cell r="M84"/>
          <cell r="N84"/>
          <cell r="O84"/>
          <cell r="P84"/>
          <cell r="Q84"/>
          <cell r="R84"/>
          <cell r="S84"/>
          <cell r="T84">
            <v>23584447.140000001</v>
          </cell>
        </row>
        <row r="85">
          <cell r="B85" t="str">
            <v>HG3-17</v>
          </cell>
          <cell r="C85">
            <v>100</v>
          </cell>
          <cell r="D85">
            <v>348</v>
          </cell>
          <cell r="E85" t="str">
            <v>Đông Nam</v>
          </cell>
          <cell r="F85" t="str">
            <v>Căn góc</v>
          </cell>
          <cell r="G85" t="str">
            <v>Hoàng Gia 3</v>
          </cell>
          <cell r="H85"/>
          <cell r="I85"/>
          <cell r="J85">
            <v>7874465609.5200005</v>
          </cell>
          <cell r="K85">
            <v>8433250980</v>
          </cell>
          <cell r="L85">
            <v>45462</v>
          </cell>
          <cell r="M85">
            <v>45462</v>
          </cell>
          <cell r="N85" t="str">
            <v>Hpland</v>
          </cell>
          <cell r="O85" t="str">
            <v>Đã bán</v>
          </cell>
          <cell r="P85" t="str">
            <v>HĐMB</v>
          </cell>
          <cell r="Q85" t="str">
            <v>CSBH T6</v>
          </cell>
          <cell r="R85"/>
          <cell r="S85"/>
          <cell r="T85">
            <v>0</v>
          </cell>
        </row>
        <row r="86">
          <cell r="B86" t="str">
            <v>HG4-01</v>
          </cell>
          <cell r="C86">
            <v>107.1</v>
          </cell>
          <cell r="D86">
            <v>348</v>
          </cell>
          <cell r="E86" t="str">
            <v>Tây Bắc</v>
          </cell>
          <cell r="F86" t="str">
            <v>Căn góc</v>
          </cell>
          <cell r="G86" t="str">
            <v>Hoàng Gia 4</v>
          </cell>
          <cell r="H86">
            <v>8961866707.9200001</v>
          </cell>
          <cell r="I86">
            <v>9613157244.2220001</v>
          </cell>
          <cell r="J86">
            <v>7976061370.0488005</v>
          </cell>
          <cell r="K86">
            <v>8528771372.5636806</v>
          </cell>
          <cell r="L86"/>
          <cell r="M86"/>
          <cell r="N86"/>
          <cell r="O86"/>
          <cell r="P86"/>
          <cell r="Q86"/>
          <cell r="R86"/>
          <cell r="S86"/>
          <cell r="T86">
            <v>25752490.539999999</v>
          </cell>
        </row>
        <row r="87">
          <cell r="B87" t="str">
            <v>HG4-02</v>
          </cell>
          <cell r="C87">
            <v>75</v>
          </cell>
          <cell r="D87">
            <v>270.3</v>
          </cell>
          <cell r="E87" t="str">
            <v>Tây Bắc</v>
          </cell>
          <cell r="F87" t="str">
            <v>Căn giữa</v>
          </cell>
          <cell r="G87" t="str">
            <v>Hoàng Gia 4</v>
          </cell>
          <cell r="H87">
            <v>5833580266.4939995</v>
          </cell>
          <cell r="I87">
            <v>6245442400.6433992</v>
          </cell>
          <cell r="J87">
            <v>5191886437.1796598</v>
          </cell>
          <cell r="K87">
            <v>5539579188.3976259</v>
          </cell>
          <cell r="L87"/>
          <cell r="M87">
            <v>45530</v>
          </cell>
          <cell r="N87" t="str">
            <v>Bách tín</v>
          </cell>
          <cell r="O87" t="str">
            <v>Đã bán</v>
          </cell>
          <cell r="P87"/>
          <cell r="Q87" t="str">
            <v>CSBH 08/05</v>
          </cell>
          <cell r="R87"/>
          <cell r="S87"/>
          <cell r="T87">
            <v>21581872.979999997</v>
          </cell>
        </row>
        <row r="88">
          <cell r="B88" t="str">
            <v>HG4-03</v>
          </cell>
          <cell r="C88">
            <v>75</v>
          </cell>
          <cell r="D88">
            <v>271.2</v>
          </cell>
          <cell r="E88" t="str">
            <v>Tây Bắc</v>
          </cell>
          <cell r="F88" t="str">
            <v>Căn giữa</v>
          </cell>
          <cell r="G88" t="str">
            <v>Hoàng Gia 4</v>
          </cell>
          <cell r="H88">
            <v>5840238584.448</v>
          </cell>
          <cell r="I88">
            <v>6252766550.3928003</v>
          </cell>
          <cell r="J88">
            <v>5197812340.15872</v>
          </cell>
          <cell r="K88">
            <v>5546097681.674592</v>
          </cell>
          <cell r="L88"/>
          <cell r="M88"/>
          <cell r="N88"/>
          <cell r="O88"/>
          <cell r="P88"/>
          <cell r="Q88"/>
          <cell r="R88"/>
          <cell r="S88"/>
          <cell r="T88">
            <v>21534803.039999999</v>
          </cell>
        </row>
        <row r="89">
          <cell r="B89" t="str">
            <v>HG4-04</v>
          </cell>
          <cell r="C89">
            <v>75</v>
          </cell>
          <cell r="D89">
            <v>271.2</v>
          </cell>
          <cell r="E89" t="str">
            <v>Tây Bắc</v>
          </cell>
          <cell r="F89" t="str">
            <v>Căn giữa</v>
          </cell>
          <cell r="G89" t="str">
            <v>Hoàng Gia 4</v>
          </cell>
          <cell r="H89">
            <v>5801574571.3439999</v>
          </cell>
          <cell r="I89">
            <v>6210236135.9784002</v>
          </cell>
          <cell r="J89">
            <v>5163401368.4961596</v>
          </cell>
          <cell r="K89">
            <v>5508245612.8457756</v>
          </cell>
          <cell r="L89"/>
          <cell r="M89"/>
          <cell r="N89"/>
          <cell r="O89"/>
          <cell r="P89"/>
          <cell r="Q89"/>
          <cell r="R89"/>
          <cell r="S89"/>
          <cell r="T89">
            <v>21392236.620000001</v>
          </cell>
        </row>
        <row r="90">
          <cell r="B90" t="str">
            <v>HG4-05</v>
          </cell>
          <cell r="C90">
            <v>75</v>
          </cell>
          <cell r="D90">
            <v>270.3</v>
          </cell>
          <cell r="E90" t="str">
            <v>Tây Bắc</v>
          </cell>
          <cell r="F90" t="str">
            <v>Căn giữa</v>
          </cell>
          <cell r="G90" t="str">
            <v>Hoàng Gia 4</v>
          </cell>
          <cell r="H90">
            <v>5833580266.4939995</v>
          </cell>
          <cell r="I90">
            <v>6245442400.6433992</v>
          </cell>
          <cell r="J90">
            <v>5191886437.1796598</v>
          </cell>
          <cell r="K90">
            <v>5539579188.3976259</v>
          </cell>
          <cell r="L90"/>
          <cell r="M90"/>
          <cell r="N90"/>
          <cell r="O90"/>
          <cell r="P90"/>
          <cell r="Q90"/>
          <cell r="R90"/>
          <cell r="S90"/>
          <cell r="T90">
            <v>21581872.979999997</v>
          </cell>
        </row>
        <row r="91">
          <cell r="B91" t="str">
            <v>HG4-06</v>
          </cell>
          <cell r="C91">
            <v>75</v>
          </cell>
          <cell r="D91">
            <v>270.3</v>
          </cell>
          <cell r="E91" t="str">
            <v>Tây Bắc</v>
          </cell>
          <cell r="F91" t="str">
            <v>Căn giữa</v>
          </cell>
          <cell r="G91" t="str">
            <v>Hoàng Gia 4</v>
          </cell>
          <cell r="H91">
            <v>5852912219.802</v>
          </cell>
          <cell r="I91">
            <v>6266707549.2821999</v>
          </cell>
          <cell r="J91">
            <v>5209091875.6237803</v>
          </cell>
          <cell r="K91">
            <v>5558505170.6861582</v>
          </cell>
          <cell r="L91"/>
          <cell r="M91"/>
          <cell r="N91"/>
          <cell r="O91"/>
          <cell r="P91"/>
          <cell r="Q91"/>
          <cell r="R91"/>
          <cell r="S91"/>
          <cell r="T91">
            <v>21653393.34</v>
          </cell>
        </row>
        <row r="92">
          <cell r="B92" t="str">
            <v>HG4-07</v>
          </cell>
          <cell r="C92">
            <v>75</v>
          </cell>
          <cell r="D92">
            <v>271.2</v>
          </cell>
          <cell r="E92" t="str">
            <v>Tây Bắc</v>
          </cell>
          <cell r="F92" t="str">
            <v>Căn giữa</v>
          </cell>
          <cell r="G92" t="str">
            <v>Hoàng Gia 4</v>
          </cell>
          <cell r="H92">
            <v>5840238584.448</v>
          </cell>
          <cell r="I92">
            <v>6252766550.3928003</v>
          </cell>
          <cell r="J92">
            <v>5197812340.15872</v>
          </cell>
          <cell r="K92">
            <v>5546097681.674592</v>
          </cell>
          <cell r="L92"/>
          <cell r="M92"/>
          <cell r="N92"/>
          <cell r="O92"/>
          <cell r="P92"/>
          <cell r="Q92"/>
          <cell r="R92"/>
          <cell r="S92"/>
          <cell r="T92">
            <v>21534803.039999999</v>
          </cell>
        </row>
        <row r="93">
          <cell r="B93" t="str">
            <v>HG4-08</v>
          </cell>
          <cell r="C93">
            <v>75</v>
          </cell>
          <cell r="D93">
            <v>271.2</v>
          </cell>
          <cell r="E93" t="str">
            <v>Tây Bắc</v>
          </cell>
          <cell r="F93" t="str">
            <v>Căn giữa</v>
          </cell>
          <cell r="G93" t="str">
            <v>Hoàng Gia 4</v>
          </cell>
          <cell r="H93">
            <v>5859570452.6879997</v>
          </cell>
          <cell r="I93">
            <v>6274031605.4567995</v>
          </cell>
          <cell r="J93">
            <v>5215017702.8923197</v>
          </cell>
          <cell r="K93">
            <v>5565023580.6815519</v>
          </cell>
          <cell r="L93"/>
          <cell r="M93"/>
          <cell r="N93"/>
          <cell r="O93"/>
          <cell r="P93"/>
          <cell r="Q93"/>
          <cell r="R93"/>
          <cell r="S93"/>
          <cell r="T93">
            <v>21606085.739999998</v>
          </cell>
        </row>
        <row r="94">
          <cell r="B94" t="str">
            <v>HG4-09</v>
          </cell>
          <cell r="C94">
            <v>75</v>
          </cell>
          <cell r="D94">
            <v>270.3</v>
          </cell>
          <cell r="E94" t="str">
            <v>Tây Bắc</v>
          </cell>
          <cell r="F94" t="str">
            <v>Căn giữa</v>
          </cell>
          <cell r="G94" t="str">
            <v>Hoàng Gia 4</v>
          </cell>
          <cell r="H94">
            <v>5852912219.802</v>
          </cell>
          <cell r="I94">
            <v>6266707549.2821999</v>
          </cell>
          <cell r="J94">
            <v>5209091875.6237803</v>
          </cell>
          <cell r="K94">
            <v>5558505170.6861582</v>
          </cell>
          <cell r="L94"/>
          <cell r="M94"/>
          <cell r="N94"/>
          <cell r="O94"/>
          <cell r="P94"/>
          <cell r="Q94"/>
          <cell r="R94"/>
          <cell r="S94"/>
          <cell r="T94">
            <v>21653393.34</v>
          </cell>
        </row>
        <row r="95">
          <cell r="B95" t="str">
            <v>HG4-10</v>
          </cell>
          <cell r="C95">
            <v>75</v>
          </cell>
          <cell r="D95">
            <v>271.2</v>
          </cell>
          <cell r="E95" t="str">
            <v>Tây Bắc</v>
          </cell>
          <cell r="F95" t="str">
            <v>Căn giáp khe thoáng</v>
          </cell>
          <cell r="G95" t="str">
            <v>Hoàng Gia 4</v>
          </cell>
          <cell r="H95"/>
          <cell r="I95"/>
          <cell r="J95">
            <v>5298311690.1359997</v>
          </cell>
          <cell r="K95">
            <v>5656646967</v>
          </cell>
          <cell r="L95">
            <v>45447</v>
          </cell>
          <cell r="M95">
            <v>45447</v>
          </cell>
          <cell r="N95" t="str">
            <v>Bách tín</v>
          </cell>
          <cell r="O95" t="str">
            <v>Đã bán</v>
          </cell>
          <cell r="P95" t="str">
            <v>HĐMB</v>
          </cell>
          <cell r="Q95" t="str">
            <v>CSBH T6</v>
          </cell>
          <cell r="R95"/>
          <cell r="S95"/>
          <cell r="T95">
            <v>0</v>
          </cell>
        </row>
        <row r="96">
          <cell r="B96" t="str">
            <v>HG4-11</v>
          </cell>
          <cell r="C96">
            <v>75</v>
          </cell>
          <cell r="D96">
            <v>271.2</v>
          </cell>
          <cell r="E96" t="str">
            <v>Tây Bắc</v>
          </cell>
          <cell r="F96" t="str">
            <v>Căn giáp khe thoáng</v>
          </cell>
          <cell r="G96" t="str">
            <v>Hoàng Gia 4</v>
          </cell>
          <cell r="H96"/>
          <cell r="I96"/>
          <cell r="J96">
            <v>5281443687.4559994</v>
          </cell>
          <cell r="K96">
            <v>5638092164</v>
          </cell>
          <cell r="L96">
            <v>45447</v>
          </cell>
          <cell r="M96">
            <v>45447</v>
          </cell>
          <cell r="N96" t="str">
            <v>Nhật Minh</v>
          </cell>
          <cell r="O96" t="str">
            <v>Đã bán</v>
          </cell>
          <cell r="P96" t="str">
            <v>HĐMB</v>
          </cell>
          <cell r="Q96" t="str">
            <v>CSBH T6</v>
          </cell>
          <cell r="R96"/>
          <cell r="S96"/>
          <cell r="T96">
            <v>0</v>
          </cell>
        </row>
        <row r="97">
          <cell r="B97" t="str">
            <v>HG4-12</v>
          </cell>
          <cell r="C97">
            <v>75</v>
          </cell>
          <cell r="D97">
            <v>270.3</v>
          </cell>
          <cell r="E97" t="str">
            <v>Tây Bắc</v>
          </cell>
          <cell r="F97" t="str">
            <v>Căn giữa</v>
          </cell>
          <cell r="G97" t="str">
            <v>Hoàng Gia 4</v>
          </cell>
          <cell r="H97">
            <v>5775584406.5699997</v>
          </cell>
          <cell r="I97">
            <v>6181646954.7269993</v>
          </cell>
          <cell r="J97">
            <v>5140270121.8472996</v>
          </cell>
          <cell r="K97">
            <v>5482801241.5320292</v>
          </cell>
          <cell r="L97"/>
          <cell r="M97"/>
          <cell r="N97"/>
          <cell r="O97"/>
          <cell r="P97"/>
          <cell r="Q97"/>
          <cell r="R97"/>
          <cell r="S97"/>
          <cell r="T97">
            <v>21367311.899999999</v>
          </cell>
        </row>
        <row r="98">
          <cell r="B98" t="str">
            <v>HG4-13</v>
          </cell>
          <cell r="C98">
            <v>75</v>
          </cell>
          <cell r="D98">
            <v>270.3</v>
          </cell>
          <cell r="E98" t="str">
            <v>Tây Bắc</v>
          </cell>
          <cell r="F98" t="str">
            <v>Căn giữa</v>
          </cell>
          <cell r="G98" t="str">
            <v>Hoàng Gia 4</v>
          </cell>
          <cell r="H98">
            <v>5717588270.9400005</v>
          </cell>
          <cell r="I98">
            <v>6117851205.5340004</v>
          </cell>
          <cell r="J98">
            <v>5088653561.1366005</v>
          </cell>
          <cell r="K98">
            <v>5426023024.7502604</v>
          </cell>
          <cell r="L98"/>
          <cell r="M98"/>
          <cell r="N98"/>
          <cell r="O98"/>
          <cell r="P98"/>
          <cell r="Q98"/>
          <cell r="R98"/>
          <cell r="S98"/>
          <cell r="T98">
            <v>21152749.800000001</v>
          </cell>
        </row>
        <row r="99">
          <cell r="B99" t="str">
            <v>HG4-14</v>
          </cell>
          <cell r="C99">
            <v>75</v>
          </cell>
          <cell r="D99">
            <v>271.2</v>
          </cell>
          <cell r="E99" t="str">
            <v>Tây Bắc</v>
          </cell>
          <cell r="F99" t="str">
            <v>Căn giữa</v>
          </cell>
          <cell r="G99" t="str">
            <v>Hoàng Gia 4</v>
          </cell>
          <cell r="H99">
            <v>5743578690</v>
          </cell>
          <cell r="I99">
            <v>6146440666.5</v>
          </cell>
          <cell r="J99">
            <v>5111785034.1000004</v>
          </cell>
          <cell r="K99">
            <v>5451467645.0100002</v>
          </cell>
          <cell r="L99"/>
          <cell r="M99"/>
          <cell r="N99"/>
          <cell r="O99"/>
          <cell r="P99"/>
          <cell r="Q99"/>
          <cell r="R99"/>
          <cell r="S99"/>
          <cell r="T99">
            <v>21178387.5</v>
          </cell>
        </row>
        <row r="100">
          <cell r="B100" t="str">
            <v>HG4-15</v>
          </cell>
          <cell r="C100">
            <v>75</v>
          </cell>
          <cell r="D100">
            <v>271.2</v>
          </cell>
          <cell r="E100" t="str">
            <v>Tây Bắc</v>
          </cell>
          <cell r="F100" t="str">
            <v>Căn giữa</v>
          </cell>
          <cell r="G100" t="str">
            <v>Hoàng Gia 4</v>
          </cell>
          <cell r="H100">
            <v>5782242703.1040001</v>
          </cell>
          <cell r="I100">
            <v>6188971080.9144001</v>
          </cell>
          <cell r="J100">
            <v>5146196005.7625599</v>
          </cell>
          <cell r="K100">
            <v>5489319713.8388157</v>
          </cell>
          <cell r="L100"/>
          <cell r="M100"/>
          <cell r="N100"/>
          <cell r="O100"/>
          <cell r="P100"/>
          <cell r="Q100"/>
          <cell r="R100"/>
          <cell r="S100"/>
          <cell r="T100">
            <v>21320953.920000002</v>
          </cell>
        </row>
        <row r="101">
          <cell r="B101" t="str">
            <v>HG4-16</v>
          </cell>
          <cell r="C101">
            <v>75</v>
          </cell>
          <cell r="D101">
            <v>270.3</v>
          </cell>
          <cell r="E101" t="str">
            <v>Tây Bắc</v>
          </cell>
          <cell r="F101" t="str">
            <v>Căn giữa</v>
          </cell>
          <cell r="G101" t="str">
            <v>Hoàng Gia 4</v>
          </cell>
          <cell r="H101">
            <v>5775584406.5699997</v>
          </cell>
          <cell r="I101">
            <v>6181646954.7269993</v>
          </cell>
          <cell r="J101">
            <v>5140270121.8472996</v>
          </cell>
          <cell r="K101">
            <v>5482801241.5320292</v>
          </cell>
          <cell r="L101"/>
          <cell r="M101"/>
          <cell r="N101"/>
          <cell r="O101"/>
          <cell r="P101"/>
          <cell r="Q101"/>
          <cell r="R101"/>
          <cell r="S101"/>
          <cell r="T101">
            <v>21367311.899999999</v>
          </cell>
        </row>
        <row r="102">
          <cell r="B102" t="str">
            <v>HG4-17</v>
          </cell>
          <cell r="C102">
            <v>100</v>
          </cell>
          <cell r="D102">
            <v>348</v>
          </cell>
          <cell r="E102" t="str">
            <v>Tây Nam</v>
          </cell>
          <cell r="F102" t="str">
            <v>Căn góc</v>
          </cell>
          <cell r="G102" t="str">
            <v>Hoàng Gia 4</v>
          </cell>
          <cell r="H102">
            <v>8410370565.4800005</v>
          </cell>
          <cell r="I102">
            <v>9022746432.0279999</v>
          </cell>
          <cell r="J102">
            <v>7485229803.2772007</v>
          </cell>
          <cell r="K102">
            <v>8005091593.6049204</v>
          </cell>
          <cell r="L102"/>
          <cell r="M102"/>
          <cell r="N102"/>
          <cell r="O102"/>
          <cell r="P102"/>
          <cell r="Q102"/>
          <cell r="R102"/>
          <cell r="S102"/>
          <cell r="T102">
            <v>24167731.510000002</v>
          </cell>
        </row>
        <row r="103">
          <cell r="B103" t="str">
            <v>HG5-01</v>
          </cell>
          <cell r="C103">
            <v>97.9</v>
          </cell>
          <cell r="D103">
            <v>348</v>
          </cell>
          <cell r="E103" t="str">
            <v>Đông Nam</v>
          </cell>
          <cell r="F103" t="str">
            <v>Căn góc</v>
          </cell>
          <cell r="G103" t="str">
            <v>Hoàng Gia 5</v>
          </cell>
          <cell r="H103">
            <v>8517817256.7600002</v>
          </cell>
          <cell r="I103">
            <v>9145739677.4260006</v>
          </cell>
          <cell r="J103">
            <v>7580857358.5164003</v>
          </cell>
          <cell r="K103">
            <v>8115083789.3580408</v>
          </cell>
          <cell r="L103"/>
          <cell r="M103"/>
          <cell r="N103"/>
          <cell r="O103"/>
          <cell r="P103"/>
          <cell r="Q103"/>
          <cell r="R103"/>
          <cell r="S103"/>
          <cell r="T103">
            <v>24476486.370000001</v>
          </cell>
        </row>
        <row r="104">
          <cell r="B104" t="str">
            <v>HG5-02</v>
          </cell>
          <cell r="C104">
            <v>67.5</v>
          </cell>
          <cell r="D104">
            <v>243.2</v>
          </cell>
          <cell r="E104" t="str">
            <v>Tây Nam</v>
          </cell>
          <cell r="F104" t="str">
            <v>Căn giữa</v>
          </cell>
          <cell r="G104" t="str">
            <v>Hoàng Gia 5</v>
          </cell>
          <cell r="H104">
            <v>5250320947.9679995</v>
          </cell>
          <cell r="I104">
            <v>5621006739.5147991</v>
          </cell>
          <cell r="J104">
            <v>4672785643.6915197</v>
          </cell>
          <cell r="K104">
            <v>4985717904.8106718</v>
          </cell>
          <cell r="L104">
            <v>45523</v>
          </cell>
          <cell r="M104">
            <v>45527</v>
          </cell>
          <cell r="N104" t="str">
            <v>Hpland</v>
          </cell>
          <cell r="O104" t="str">
            <v>Đã bán</v>
          </cell>
          <cell r="P104"/>
          <cell r="Q104" t="str">
            <v>CSBH 05/08</v>
          </cell>
          <cell r="R104"/>
          <cell r="S104"/>
          <cell r="T104">
            <v>21588490.739999998</v>
          </cell>
        </row>
        <row r="105">
          <cell r="B105" t="str">
            <v>HG5-03</v>
          </cell>
          <cell r="C105">
            <v>67.5</v>
          </cell>
          <cell r="D105">
            <v>243.9</v>
          </cell>
          <cell r="E105" t="str">
            <v>Tây Nam</v>
          </cell>
          <cell r="F105" t="str">
            <v>Căn giữa</v>
          </cell>
          <cell r="G105" t="str">
            <v>Hoàng Gia 5</v>
          </cell>
          <cell r="H105">
            <v>5255499434.724</v>
          </cell>
          <cell r="I105">
            <v>5626703074.9463997</v>
          </cell>
          <cell r="J105">
            <v>4677394496.9043598</v>
          </cell>
          <cell r="K105">
            <v>4990787643.3447962</v>
          </cell>
          <cell r="L105">
            <v>45491</v>
          </cell>
          <cell r="M105">
            <v>45527</v>
          </cell>
          <cell r="N105" t="str">
            <v>BĐS Go</v>
          </cell>
          <cell r="O105" t="str">
            <v>Đã bán</v>
          </cell>
          <cell r="P105"/>
          <cell r="Q105" t="str">
            <v>CSBH 05/08</v>
          </cell>
          <cell r="R105"/>
          <cell r="S105"/>
          <cell r="T105">
            <v>21547763.16</v>
          </cell>
        </row>
        <row r="106">
          <cell r="B106" t="str">
            <v>HG5-04</v>
          </cell>
          <cell r="C106">
            <v>67.5</v>
          </cell>
          <cell r="D106">
            <v>243.9</v>
          </cell>
          <cell r="E106" t="str">
            <v>Tây Nam</v>
          </cell>
          <cell r="F106" t="str">
            <v>Căn giữa</v>
          </cell>
          <cell r="G106" t="str">
            <v>Hoàng Gia 5</v>
          </cell>
          <cell r="H106">
            <v>5220701860.7520008</v>
          </cell>
          <cell r="I106">
            <v>5588425743.5772009</v>
          </cell>
          <cell r="J106">
            <v>4646424656.0692806</v>
          </cell>
          <cell r="K106">
            <v>4956720818.4262085</v>
          </cell>
          <cell r="L106">
            <v>45491</v>
          </cell>
          <cell r="M106">
            <v>45528</v>
          </cell>
          <cell r="N106" t="str">
            <v>BĐS Go</v>
          </cell>
          <cell r="O106" t="str">
            <v>Đã bán</v>
          </cell>
          <cell r="P106"/>
          <cell r="Q106" t="str">
            <v>CSBH 05/08</v>
          </cell>
          <cell r="R106"/>
          <cell r="S106"/>
          <cell r="T106">
            <v>21405091.680000003</v>
          </cell>
        </row>
        <row r="107">
          <cell r="B107" t="str">
            <v>HG5-05</v>
          </cell>
          <cell r="C107">
            <v>67.5</v>
          </cell>
          <cell r="D107">
            <v>243.2</v>
          </cell>
          <cell r="E107" t="str">
            <v>Tây Nam</v>
          </cell>
          <cell r="F107" t="str">
            <v>Căn giữa</v>
          </cell>
          <cell r="G107" t="str">
            <v>Hoàng Gia 5</v>
          </cell>
          <cell r="H107">
            <v>5250320947.9679995</v>
          </cell>
          <cell r="I107">
            <v>5621006739.5147991</v>
          </cell>
          <cell r="J107">
            <v>4672785643.6915197</v>
          </cell>
          <cell r="K107">
            <v>4985717904.8106699</v>
          </cell>
          <cell r="L107">
            <v>45491</v>
          </cell>
          <cell r="M107">
            <v>45520</v>
          </cell>
          <cell r="N107" t="str">
            <v>DataHome</v>
          </cell>
          <cell r="O107" t="str">
            <v>Đã bán</v>
          </cell>
          <cell r="P107" t="str">
            <v>HĐMB</v>
          </cell>
          <cell r="Q107" t="str">
            <v>CSBH 05/08</v>
          </cell>
          <cell r="R107"/>
          <cell r="S107"/>
          <cell r="T107">
            <v>21588490.739999998</v>
          </cell>
        </row>
        <row r="108">
          <cell r="B108" t="str">
            <v>HG5-06</v>
          </cell>
          <cell r="C108">
            <v>67.5</v>
          </cell>
          <cell r="D108">
            <v>243.2</v>
          </cell>
          <cell r="E108" t="str">
            <v>Tây Nam</v>
          </cell>
          <cell r="F108" t="str">
            <v>Căn giữa</v>
          </cell>
          <cell r="G108" t="str">
            <v>Hoàng Gia 5</v>
          </cell>
          <cell r="H108">
            <v>5406910107.6479998</v>
          </cell>
          <cell r="I108">
            <v>5793254815.1627998</v>
          </cell>
          <cell r="J108">
            <v>4812149995.8067198</v>
          </cell>
          <cell r="K108">
            <v>5139018692.137392</v>
          </cell>
          <cell r="L108">
            <v>45491</v>
          </cell>
          <cell r="M108">
            <v>45499</v>
          </cell>
          <cell r="N108" t="str">
            <v>DataHome</v>
          </cell>
          <cell r="O108" t="str">
            <v>Đã bán</v>
          </cell>
          <cell r="P108" t="str">
            <v>HĐMB</v>
          </cell>
          <cell r="Q108" t="str">
            <v>CSBH 25/07</v>
          </cell>
          <cell r="R108" t="str">
            <v>50tr EB/30trsales</v>
          </cell>
          <cell r="S108" t="str">
            <v>A Tùng DML</v>
          </cell>
          <cell r="T108">
            <v>22232360.640000001</v>
          </cell>
        </row>
        <row r="109">
          <cell r="B109" t="str">
            <v>HG5-07</v>
          </cell>
          <cell r="C109">
            <v>67.5</v>
          </cell>
          <cell r="D109">
            <v>243.9</v>
          </cell>
          <cell r="E109" t="str">
            <v>Tây Nam</v>
          </cell>
          <cell r="F109" t="str">
            <v>Căn giáp khe thoáng</v>
          </cell>
          <cell r="G109" t="str">
            <v>Hoàng Gia 5</v>
          </cell>
          <cell r="H109">
            <v>5693550183.441</v>
          </cell>
          <cell r="I109">
            <v>6108558898.5351</v>
          </cell>
          <cell r="J109">
            <v>5067259663.2624903</v>
          </cell>
          <cell r="K109">
            <v>5419639326.3387394</v>
          </cell>
          <cell r="L109"/>
          <cell r="M109">
            <v>45531</v>
          </cell>
          <cell r="N109" t="str">
            <v>Hpland</v>
          </cell>
          <cell r="O109" t="str">
            <v>Đã bán</v>
          </cell>
          <cell r="P109"/>
          <cell r="Q109" t="str">
            <v>CSBH 05/08</v>
          </cell>
          <cell r="R109"/>
          <cell r="S109" t="str">
            <v>Căn thưởng sau 15/08</v>
          </cell>
          <cell r="T109">
            <v>23343789.189999998</v>
          </cell>
        </row>
        <row r="110">
          <cell r="B110" t="str">
            <v>HG5-08</v>
          </cell>
          <cell r="C110">
            <v>75</v>
          </cell>
          <cell r="D110">
            <v>271.2</v>
          </cell>
          <cell r="E110" t="str">
            <v>Tây Nam</v>
          </cell>
          <cell r="F110" t="str">
            <v>Căn giáp khe thoáng</v>
          </cell>
          <cell r="G110" t="str">
            <v>Hoàng Gia 5</v>
          </cell>
          <cell r="H110">
            <v>6385533807.1679993</v>
          </cell>
          <cell r="I110">
            <v>6852591295.384799</v>
          </cell>
          <cell r="J110">
            <v>5683125088.3795195</v>
          </cell>
          <cell r="K110">
            <v>6079941704.7174711</v>
          </cell>
          <cell r="L110"/>
          <cell r="M110"/>
          <cell r="N110"/>
          <cell r="O110"/>
          <cell r="P110"/>
          <cell r="Q110"/>
          <cell r="R110"/>
          <cell r="S110"/>
          <cell r="T110">
            <v>23545478.639999997</v>
          </cell>
        </row>
        <row r="111">
          <cell r="B111" t="str">
            <v>HG5-09</v>
          </cell>
          <cell r="C111">
            <v>75</v>
          </cell>
          <cell r="D111">
            <v>270.3</v>
          </cell>
          <cell r="E111" t="str">
            <v>Tây Nam</v>
          </cell>
          <cell r="F111" t="str">
            <v>Căn giữa</v>
          </cell>
          <cell r="G111" t="str">
            <v>Hoàng Gia 5</v>
          </cell>
          <cell r="H111">
            <v>6316880202.0180006</v>
          </cell>
          <cell r="I111">
            <v>6777072329.7198009</v>
          </cell>
          <cell r="J111">
            <v>5622023379.7960205</v>
          </cell>
          <cell r="K111">
            <v>6012729825.2756224</v>
          </cell>
          <cell r="L111">
            <v>45512</v>
          </cell>
          <cell r="M111">
            <v>45512</v>
          </cell>
          <cell r="N111" t="str">
            <v>BĐS Go</v>
          </cell>
          <cell r="O111" t="str">
            <v>Đã bán</v>
          </cell>
          <cell r="P111" t="str">
            <v>HĐMB</v>
          </cell>
          <cell r="Q111" t="str">
            <v>CSBH 05/08</v>
          </cell>
          <cell r="R111"/>
          <cell r="S111"/>
          <cell r="T111">
            <v>23369886.060000002</v>
          </cell>
        </row>
        <row r="112">
          <cell r="B112" t="str">
            <v>HG5-10</v>
          </cell>
          <cell r="C112">
            <v>75</v>
          </cell>
          <cell r="D112">
            <v>270.3</v>
          </cell>
          <cell r="E112" t="str">
            <v>Tây Nam</v>
          </cell>
          <cell r="F112" t="str">
            <v>Căn giữa</v>
          </cell>
          <cell r="G112" t="str">
            <v>Hoàng Gia 5</v>
          </cell>
          <cell r="H112">
            <v>6297548248.71</v>
          </cell>
          <cell r="I112">
            <v>6755807181.0810003</v>
          </cell>
          <cell r="J112">
            <v>5604817941.3519001</v>
          </cell>
          <cell r="K112">
            <v>5993803842.9870901</v>
          </cell>
          <cell r="L112">
            <v>45509</v>
          </cell>
          <cell r="M112">
            <v>45518</v>
          </cell>
          <cell r="N112" t="str">
            <v>Hpland</v>
          </cell>
          <cell r="O112" t="str">
            <v>Đã bán</v>
          </cell>
          <cell r="P112"/>
          <cell r="Q112" t="str">
            <v>CSBH 05/08</v>
          </cell>
          <cell r="R112"/>
          <cell r="S112"/>
          <cell r="T112">
            <v>23298365.699999999</v>
          </cell>
        </row>
        <row r="113">
          <cell r="B113" t="str">
            <v>HG5-11</v>
          </cell>
          <cell r="C113">
            <v>75</v>
          </cell>
          <cell r="D113">
            <v>271.2</v>
          </cell>
          <cell r="E113" t="str">
            <v>Tây Nam</v>
          </cell>
          <cell r="F113" t="str">
            <v>Căn giữa</v>
          </cell>
          <cell r="G113" t="str">
            <v>Hoàng Gia 5</v>
          </cell>
          <cell r="H113"/>
          <cell r="I113"/>
          <cell r="J113">
            <v>5500729170.5039997</v>
          </cell>
          <cell r="K113">
            <v>5879306195</v>
          </cell>
          <cell r="L113">
            <v>45481</v>
          </cell>
          <cell r="M113">
            <v>45487</v>
          </cell>
          <cell r="N113" t="str">
            <v>Hpland</v>
          </cell>
          <cell r="O113" t="str">
            <v>Đã bán</v>
          </cell>
          <cell r="P113" t="str">
            <v>HĐMB</v>
          </cell>
          <cell r="Q113" t="str">
            <v>CSBH T6</v>
          </cell>
          <cell r="R113"/>
          <cell r="S113"/>
          <cell r="T113">
            <v>0</v>
          </cell>
        </row>
        <row r="114">
          <cell r="B114" t="str">
            <v>HG5-12</v>
          </cell>
          <cell r="C114">
            <v>75</v>
          </cell>
          <cell r="D114">
            <v>271.2</v>
          </cell>
          <cell r="E114" t="str">
            <v>Tây Nam</v>
          </cell>
          <cell r="F114" t="str">
            <v>Căn giữa</v>
          </cell>
          <cell r="G114" t="str">
            <v>Hoàng Gia 5</v>
          </cell>
          <cell r="H114">
            <v>6304206465.0719995</v>
          </cell>
          <cell r="I114">
            <v>6763131219.0791998</v>
          </cell>
          <cell r="J114">
            <v>5610743753.9140797</v>
          </cell>
          <cell r="K114">
            <v>6000322236.8054876</v>
          </cell>
          <cell r="L114">
            <v>45491</v>
          </cell>
          <cell r="M114">
            <v>45507</v>
          </cell>
          <cell r="N114" t="str">
            <v>DataHome</v>
          </cell>
          <cell r="O114" t="str">
            <v>Đã bán</v>
          </cell>
          <cell r="P114" t="str">
            <v>HĐMB</v>
          </cell>
          <cell r="Q114" t="str">
            <v>CSBH 25/07</v>
          </cell>
          <cell r="R114" t="str">
            <v>30tr TN</v>
          </cell>
          <cell r="S114"/>
          <cell r="T114">
            <v>23245599.059999999</v>
          </cell>
        </row>
        <row r="115">
          <cell r="B115" t="str">
            <v>HG5-13</v>
          </cell>
          <cell r="C115">
            <v>75</v>
          </cell>
          <cell r="D115">
            <v>270.3</v>
          </cell>
          <cell r="E115" t="str">
            <v>Tây Nam</v>
          </cell>
          <cell r="F115" t="str">
            <v>Căn giữa</v>
          </cell>
          <cell r="G115" t="str">
            <v>Hoàng Gia 5</v>
          </cell>
          <cell r="H115"/>
          <cell r="I115"/>
          <cell r="J115">
            <v>5444315079.0600004</v>
          </cell>
          <cell r="K115">
            <v>5817250694</v>
          </cell>
          <cell r="L115">
            <v>45453</v>
          </cell>
          <cell r="M115">
            <v>45453</v>
          </cell>
          <cell r="N115" t="str">
            <v>Nhật Minh</v>
          </cell>
          <cell r="O115" t="str">
            <v>Đã bán</v>
          </cell>
          <cell r="P115" t="str">
            <v>HĐMB</v>
          </cell>
          <cell r="Q115" t="str">
            <v>CSBH T6</v>
          </cell>
          <cell r="R115" t="str">
            <v>5tr vì BK sớm</v>
          </cell>
          <cell r="S115"/>
          <cell r="T115">
            <v>0</v>
          </cell>
        </row>
        <row r="116">
          <cell r="B116" t="str">
            <v>HG5-14</v>
          </cell>
          <cell r="C116">
            <v>75</v>
          </cell>
          <cell r="D116">
            <v>271.2</v>
          </cell>
          <cell r="E116" t="str">
            <v>Tây Nam</v>
          </cell>
          <cell r="F116" t="str">
            <v>Căn giáp khe thoáng</v>
          </cell>
          <cell r="G116" t="str">
            <v>Hoàng Gia 5</v>
          </cell>
          <cell r="H116"/>
          <cell r="I116"/>
          <cell r="J116">
            <v>5568201422.592</v>
          </cell>
          <cell r="K116">
            <v>5953525672</v>
          </cell>
          <cell r="L116">
            <v>45453</v>
          </cell>
          <cell r="M116">
            <v>45453</v>
          </cell>
          <cell r="N116" t="str">
            <v>Nhật Minh</v>
          </cell>
          <cell r="O116" t="str">
            <v>Đã bán</v>
          </cell>
          <cell r="P116" t="str">
            <v>HĐMB</v>
          </cell>
          <cell r="Q116" t="str">
            <v>CSBH T6</v>
          </cell>
          <cell r="R116" t="str">
            <v>5tr vì BK sớm</v>
          </cell>
          <cell r="S116"/>
          <cell r="T116">
            <v>0</v>
          </cell>
        </row>
        <row r="117">
          <cell r="B117" t="str">
            <v>HG5-15</v>
          </cell>
          <cell r="C117">
            <v>67.5</v>
          </cell>
          <cell r="D117">
            <v>243.9</v>
          </cell>
          <cell r="E117" t="str">
            <v>Tây Nam</v>
          </cell>
          <cell r="F117" t="str">
            <v>Căn giáp khe thoáng</v>
          </cell>
          <cell r="G117" t="str">
            <v>Hoàng Gia 5</v>
          </cell>
          <cell r="H117">
            <v>5552995276.809</v>
          </cell>
          <cell r="I117">
            <v>5953948501.2398996</v>
          </cell>
          <cell r="J117">
            <v>4942165796.3600101</v>
          </cell>
          <cell r="K117">
            <v>5282036072.7460108</v>
          </cell>
          <cell r="L117"/>
          <cell r="M117"/>
          <cell r="N117"/>
          <cell r="O117"/>
          <cell r="P117"/>
          <cell r="Q117"/>
          <cell r="R117"/>
          <cell r="S117"/>
          <cell r="T117">
            <v>22767508.309999999</v>
          </cell>
        </row>
        <row r="118">
          <cell r="B118" t="str">
            <v>HG5-16</v>
          </cell>
          <cell r="C118">
            <v>67.5</v>
          </cell>
          <cell r="D118">
            <v>243.2</v>
          </cell>
          <cell r="E118" t="str">
            <v>Tây Nam</v>
          </cell>
          <cell r="F118" t="str">
            <v>Căn giữa</v>
          </cell>
          <cell r="G118" t="str">
            <v>Hoàng Gia 5</v>
          </cell>
          <cell r="H118">
            <v>5389511146.7519999</v>
          </cell>
          <cell r="I118">
            <v>5774115958.1772003</v>
          </cell>
          <cell r="J118">
            <v>4796664920.6092796</v>
          </cell>
          <cell r="K118">
            <v>5121985109.420208</v>
          </cell>
          <cell r="L118"/>
          <cell r="M118"/>
          <cell r="N118"/>
          <cell r="O118"/>
          <cell r="P118"/>
          <cell r="Q118"/>
          <cell r="R118"/>
          <cell r="S118"/>
          <cell r="T118">
            <v>22160818.859999999</v>
          </cell>
        </row>
        <row r="119">
          <cell r="B119" t="str">
            <v>HG5-17</v>
          </cell>
          <cell r="C119">
            <v>67.5</v>
          </cell>
          <cell r="D119">
            <v>243.2</v>
          </cell>
          <cell r="E119" t="str">
            <v>Tây Nam</v>
          </cell>
          <cell r="F119" t="str">
            <v>Căn giữa</v>
          </cell>
          <cell r="G119" t="str">
            <v>Hoàng Gia 5</v>
          </cell>
          <cell r="H119">
            <v>5250320947.9679995</v>
          </cell>
          <cell r="I119">
            <v>5621006739.5147991</v>
          </cell>
          <cell r="J119">
            <v>4672785643.6915197</v>
          </cell>
          <cell r="K119">
            <v>4985717904.8106718</v>
          </cell>
          <cell r="L119"/>
          <cell r="M119"/>
          <cell r="N119"/>
          <cell r="O119"/>
          <cell r="P119"/>
          <cell r="Q119"/>
          <cell r="R119"/>
          <cell r="S119"/>
          <cell r="T119">
            <v>21588490.739999998</v>
          </cell>
        </row>
        <row r="120">
          <cell r="B120" t="str">
            <v>HG5-18</v>
          </cell>
          <cell r="C120">
            <v>67.5</v>
          </cell>
          <cell r="D120">
            <v>243.9</v>
          </cell>
          <cell r="E120" t="str">
            <v>Tây Nam</v>
          </cell>
          <cell r="F120" t="str">
            <v>Căn giữa</v>
          </cell>
          <cell r="G120" t="str">
            <v>Hoàng Gia 5</v>
          </cell>
          <cell r="H120">
            <v>5255499434.724</v>
          </cell>
          <cell r="I120">
            <v>5626703074.9463997</v>
          </cell>
          <cell r="J120">
            <v>4677394496.9043598</v>
          </cell>
          <cell r="K120">
            <v>4990787643.3447962</v>
          </cell>
          <cell r="L120"/>
          <cell r="M120"/>
          <cell r="N120"/>
          <cell r="O120"/>
          <cell r="P120"/>
          <cell r="Q120"/>
          <cell r="R120"/>
          <cell r="S120"/>
          <cell r="T120">
            <v>21547763.16</v>
          </cell>
        </row>
        <row r="121">
          <cell r="B121" t="str">
            <v>HG5-19</v>
          </cell>
          <cell r="C121">
            <v>67.5</v>
          </cell>
          <cell r="D121">
            <v>243.9</v>
          </cell>
          <cell r="E121" t="str">
            <v>Tây Nam</v>
          </cell>
          <cell r="F121" t="str">
            <v>Căn giữa</v>
          </cell>
          <cell r="G121" t="str">
            <v>Hoàng Gia 5</v>
          </cell>
          <cell r="H121">
            <v>5255499434.724</v>
          </cell>
          <cell r="I121">
            <v>5626703074.9463997</v>
          </cell>
          <cell r="J121">
            <v>4677394496.9043598</v>
          </cell>
          <cell r="K121">
            <v>4990787643.3447962</v>
          </cell>
          <cell r="L121"/>
          <cell r="M121"/>
          <cell r="N121"/>
          <cell r="O121"/>
          <cell r="P121"/>
          <cell r="Q121"/>
          <cell r="R121"/>
          <cell r="S121"/>
          <cell r="T121">
            <v>21547763.16</v>
          </cell>
        </row>
        <row r="122">
          <cell r="B122" t="str">
            <v>HG5-20</v>
          </cell>
          <cell r="C122">
            <v>67.5</v>
          </cell>
          <cell r="D122">
            <v>243.2</v>
          </cell>
          <cell r="E122" t="str">
            <v>Tây Nam</v>
          </cell>
          <cell r="F122" t="str">
            <v>Căn giữa</v>
          </cell>
          <cell r="G122" t="str">
            <v>Hoàng Gia 5</v>
          </cell>
          <cell r="H122">
            <v>5250320947.9679995</v>
          </cell>
          <cell r="I122">
            <v>5621006739.5147991</v>
          </cell>
          <cell r="J122">
            <v>4672785643.6915197</v>
          </cell>
          <cell r="K122">
            <v>4985717904.8106718</v>
          </cell>
          <cell r="L122"/>
          <cell r="M122"/>
          <cell r="N122"/>
          <cell r="O122"/>
          <cell r="P122"/>
          <cell r="Q122"/>
          <cell r="R122"/>
          <cell r="S122"/>
          <cell r="T122">
            <v>21588490.739999998</v>
          </cell>
        </row>
        <row r="123">
          <cell r="B123" t="str">
            <v>HG5-21</v>
          </cell>
          <cell r="C123">
            <v>102.5</v>
          </cell>
          <cell r="D123">
            <v>348</v>
          </cell>
          <cell r="E123" t="str">
            <v>Tây Nam</v>
          </cell>
          <cell r="F123" t="str">
            <v>Căn góc</v>
          </cell>
          <cell r="G123" t="str">
            <v>Hoàng Gia 5</v>
          </cell>
          <cell r="H123">
            <v>8608839510.3600006</v>
          </cell>
          <cell r="I123">
            <v>9235345741.6459999</v>
          </cell>
          <cell r="J123">
            <v>7661867164.2204008</v>
          </cell>
          <cell r="K123">
            <v>8193676160.8924408</v>
          </cell>
          <cell r="L123"/>
          <cell r="M123"/>
          <cell r="N123"/>
          <cell r="O123"/>
          <cell r="P123"/>
          <cell r="Q123"/>
          <cell r="R123"/>
          <cell r="S123"/>
          <cell r="T123">
            <v>24738044.57</v>
          </cell>
        </row>
        <row r="124">
          <cell r="B124" t="str">
            <v>TĐ-01</v>
          </cell>
          <cell r="C124">
            <v>121.6</v>
          </cell>
          <cell r="D124">
            <v>398.1</v>
          </cell>
          <cell r="E124" t="str">
            <v>Đông Bắc</v>
          </cell>
          <cell r="F124" t="str">
            <v>Căn góc</v>
          </cell>
          <cell r="G124" t="str">
            <v>Thời Đại</v>
          </cell>
          <cell r="H124">
            <v>10133347144.226999</v>
          </cell>
          <cell r="I124">
            <v>10868629851.609699</v>
          </cell>
          <cell r="J124">
            <v>9018678958.36203</v>
          </cell>
          <cell r="K124">
            <v>9642494847.1582336</v>
          </cell>
          <cell r="L124"/>
          <cell r="M124"/>
          <cell r="N124"/>
          <cell r="O124"/>
          <cell r="P124"/>
          <cell r="Q124"/>
          <cell r="R124"/>
          <cell r="S124"/>
          <cell r="T124">
            <v>25454275.669999998</v>
          </cell>
        </row>
        <row r="125">
          <cell r="B125" t="str">
            <v>TĐ-02</v>
          </cell>
          <cell r="C125">
            <v>67.5</v>
          </cell>
          <cell r="D125">
            <v>243.2</v>
          </cell>
          <cell r="E125" t="str">
            <v>Đông Nam</v>
          </cell>
          <cell r="F125" t="str">
            <v>Căn giữa</v>
          </cell>
          <cell r="G125" t="str">
            <v>Thời Đại</v>
          </cell>
          <cell r="H125">
            <v>5389511146.7519999</v>
          </cell>
          <cell r="I125">
            <v>5774115958.1772003</v>
          </cell>
          <cell r="J125">
            <v>4796664920.6092796</v>
          </cell>
          <cell r="K125">
            <v>5121985109.420208</v>
          </cell>
          <cell r="L125"/>
          <cell r="M125"/>
          <cell r="N125"/>
          <cell r="O125"/>
          <cell r="P125"/>
          <cell r="Q125"/>
          <cell r="R125"/>
          <cell r="S125"/>
          <cell r="T125">
            <v>22160818.859999999</v>
          </cell>
        </row>
        <row r="126">
          <cell r="B126" t="str">
            <v>TĐ-03</v>
          </cell>
          <cell r="C126">
            <v>67.5</v>
          </cell>
          <cell r="D126">
            <v>243.9</v>
          </cell>
          <cell r="E126" t="str">
            <v>Đông Nam</v>
          </cell>
          <cell r="F126" t="str">
            <v>Căn giữa</v>
          </cell>
          <cell r="G126" t="str">
            <v>Thời Đại</v>
          </cell>
          <cell r="H126">
            <v>5394689730.6120005</v>
          </cell>
          <cell r="I126">
            <v>5779812400.4232006</v>
          </cell>
          <cell r="J126">
            <v>4801273860.2446804</v>
          </cell>
          <cell r="K126">
            <v>5127054943.0191488</v>
          </cell>
          <cell r="L126"/>
          <cell r="M126"/>
          <cell r="N126"/>
          <cell r="O126"/>
          <cell r="P126"/>
          <cell r="Q126"/>
          <cell r="R126"/>
          <cell r="S126"/>
          <cell r="T126">
            <v>22118449.080000002</v>
          </cell>
        </row>
        <row r="127">
          <cell r="B127" t="str">
            <v>TĐ-04</v>
          </cell>
          <cell r="C127">
            <v>67.5</v>
          </cell>
          <cell r="D127">
            <v>243.9</v>
          </cell>
          <cell r="E127" t="str">
            <v>Đông Nam</v>
          </cell>
          <cell r="F127" t="str">
            <v>Căn giữa</v>
          </cell>
          <cell r="G127" t="str">
            <v>Thời Đại</v>
          </cell>
          <cell r="H127">
            <v>5359892405.4180002</v>
          </cell>
          <cell r="I127">
            <v>5741535342.7098007</v>
          </cell>
          <cell r="J127">
            <v>4770304240.8220205</v>
          </cell>
          <cell r="K127">
            <v>5092988361.6542225</v>
          </cell>
          <cell r="L127"/>
          <cell r="M127"/>
          <cell r="N127"/>
          <cell r="O127"/>
          <cell r="P127"/>
          <cell r="Q127"/>
          <cell r="R127"/>
          <cell r="S127"/>
          <cell r="T127">
            <v>21975778.620000001</v>
          </cell>
        </row>
        <row r="128">
          <cell r="B128" t="str">
            <v>TĐ-05</v>
          </cell>
          <cell r="C128">
            <v>67.5</v>
          </cell>
          <cell r="D128">
            <v>243.2</v>
          </cell>
          <cell r="E128" t="str">
            <v>Đông Nam</v>
          </cell>
          <cell r="F128" t="str">
            <v>Căn giữa</v>
          </cell>
          <cell r="G128" t="str">
            <v>Thời Đại</v>
          </cell>
          <cell r="H128">
            <v>5389511146.7519999</v>
          </cell>
          <cell r="I128">
            <v>5774115958.1772003</v>
          </cell>
          <cell r="J128">
            <v>4796664920.6092796</v>
          </cell>
          <cell r="K128">
            <v>5121985109.420208</v>
          </cell>
          <cell r="L128"/>
          <cell r="M128"/>
          <cell r="N128"/>
          <cell r="O128"/>
          <cell r="P128"/>
          <cell r="Q128"/>
          <cell r="R128"/>
          <cell r="S128"/>
          <cell r="T128">
            <v>22160818.859999999</v>
          </cell>
        </row>
        <row r="129">
          <cell r="B129" t="str">
            <v>TĐ-06</v>
          </cell>
          <cell r="C129">
            <v>67.5</v>
          </cell>
          <cell r="D129">
            <v>243.9</v>
          </cell>
          <cell r="E129" t="str">
            <v>Đông Nam</v>
          </cell>
          <cell r="F129" t="str">
            <v>Căn giáp khe thoáng</v>
          </cell>
          <cell r="G129" t="str">
            <v>Thời Đại</v>
          </cell>
          <cell r="H129">
            <v>5711119546.7700005</v>
          </cell>
          <cell r="I129">
            <v>6127885198.1970005</v>
          </cell>
          <cell r="J129">
            <v>5082896396.6253004</v>
          </cell>
          <cell r="K129">
            <v>5436839733.0378304</v>
          </cell>
          <cell r="L129"/>
          <cell r="M129"/>
          <cell r="N129"/>
          <cell r="O129"/>
          <cell r="P129"/>
          <cell r="Q129"/>
          <cell r="R129"/>
          <cell r="S129"/>
          <cell r="T129">
            <v>23415824.300000001</v>
          </cell>
        </row>
        <row r="130">
          <cell r="B130" t="str">
            <v>TĐ-07</v>
          </cell>
          <cell r="C130">
            <v>67.5</v>
          </cell>
          <cell r="D130">
            <v>243.9</v>
          </cell>
          <cell r="E130" t="str">
            <v>Đông Bắc</v>
          </cell>
          <cell r="F130" t="str">
            <v>Căn giáp khe thoáng</v>
          </cell>
          <cell r="G130" t="str">
            <v>Thời Đại</v>
          </cell>
          <cell r="H130">
            <v>5693550183.441</v>
          </cell>
          <cell r="I130">
            <v>6108558898.5351</v>
          </cell>
          <cell r="J130">
            <v>5067259663.2624903</v>
          </cell>
          <cell r="K130">
            <v>5419639326.3387394</v>
          </cell>
          <cell r="L130"/>
          <cell r="M130"/>
          <cell r="N130"/>
          <cell r="O130"/>
          <cell r="P130"/>
          <cell r="Q130"/>
          <cell r="R130"/>
          <cell r="S130"/>
          <cell r="T130">
            <v>23343789.189999998</v>
          </cell>
        </row>
        <row r="131">
          <cell r="B131" t="str">
            <v>TĐ-08</v>
          </cell>
          <cell r="C131">
            <v>67.5</v>
          </cell>
          <cell r="D131">
            <v>243.2</v>
          </cell>
          <cell r="E131" t="str">
            <v>Đông Bắc</v>
          </cell>
          <cell r="F131" t="str">
            <v>Căn giữa</v>
          </cell>
          <cell r="G131" t="str">
            <v>Thời Đại</v>
          </cell>
          <cell r="H131">
            <v>5406910107.6479998</v>
          </cell>
          <cell r="I131">
            <v>5793254815.1627998</v>
          </cell>
          <cell r="J131">
            <v>4812149995.8067198</v>
          </cell>
          <cell r="K131">
            <v>5139018692.137392</v>
          </cell>
          <cell r="L131"/>
          <cell r="M131"/>
          <cell r="N131"/>
          <cell r="O131"/>
          <cell r="P131"/>
          <cell r="Q131"/>
          <cell r="R131"/>
          <cell r="S131"/>
          <cell r="T131">
            <v>22232360.640000001</v>
          </cell>
        </row>
        <row r="132">
          <cell r="B132" t="str">
            <v>TĐ-09</v>
          </cell>
          <cell r="C132">
            <v>67.5</v>
          </cell>
          <cell r="D132">
            <v>243.2</v>
          </cell>
          <cell r="E132" t="str">
            <v>Đông Bắc</v>
          </cell>
          <cell r="F132" t="str">
            <v>Căn giữa</v>
          </cell>
          <cell r="G132" t="str">
            <v>Thời Đại</v>
          </cell>
          <cell r="H132">
            <v>5406910107.6479998</v>
          </cell>
          <cell r="I132">
            <v>5793254815.1627998</v>
          </cell>
          <cell r="J132">
            <v>4812149995.8067198</v>
          </cell>
          <cell r="K132">
            <v>5139018692.137392</v>
          </cell>
          <cell r="L132"/>
          <cell r="M132"/>
          <cell r="N132"/>
          <cell r="O132"/>
          <cell r="P132"/>
          <cell r="Q132"/>
          <cell r="R132"/>
          <cell r="S132"/>
          <cell r="T132">
            <v>22232360.640000001</v>
          </cell>
        </row>
        <row r="133">
          <cell r="B133" t="str">
            <v>TĐ-10</v>
          </cell>
          <cell r="C133">
            <v>67.5</v>
          </cell>
          <cell r="D133">
            <v>243.9</v>
          </cell>
          <cell r="E133" t="str">
            <v>Đông Bắc</v>
          </cell>
          <cell r="F133" t="str">
            <v>Căn giữa</v>
          </cell>
          <cell r="G133" t="str">
            <v>Thời Đại</v>
          </cell>
          <cell r="H133">
            <v>5394689730.6120005</v>
          </cell>
          <cell r="I133">
            <v>5779812400.4232006</v>
          </cell>
          <cell r="J133">
            <v>4801273860.2446804</v>
          </cell>
          <cell r="K133">
            <v>5127054943.0191488</v>
          </cell>
          <cell r="L133"/>
          <cell r="M133"/>
          <cell r="N133"/>
          <cell r="O133"/>
          <cell r="P133"/>
          <cell r="Q133"/>
          <cell r="R133"/>
          <cell r="S133"/>
          <cell r="T133">
            <v>22118449.080000002</v>
          </cell>
        </row>
        <row r="134">
          <cell r="B134" t="str">
            <v>TĐ-11</v>
          </cell>
          <cell r="C134">
            <v>67.5</v>
          </cell>
          <cell r="D134">
            <v>243.9</v>
          </cell>
          <cell r="E134" t="str">
            <v>Đông Bắc</v>
          </cell>
          <cell r="F134" t="str">
            <v>Căn giữa</v>
          </cell>
          <cell r="G134" t="str">
            <v>Thời Đại</v>
          </cell>
          <cell r="H134">
            <v>5394689730.6120005</v>
          </cell>
          <cell r="I134">
            <v>5779812400.4232006</v>
          </cell>
          <cell r="J134">
            <v>4801273860.2446804</v>
          </cell>
          <cell r="K134">
            <v>5127054943.0191488</v>
          </cell>
          <cell r="L134"/>
          <cell r="M134"/>
          <cell r="N134"/>
          <cell r="O134"/>
          <cell r="P134"/>
          <cell r="Q134"/>
          <cell r="R134"/>
          <cell r="S134"/>
          <cell r="T134">
            <v>22118449.080000002</v>
          </cell>
        </row>
        <row r="135">
          <cell r="B135" t="str">
            <v>TĐ-12</v>
          </cell>
          <cell r="C135">
            <v>67.5</v>
          </cell>
          <cell r="D135">
            <v>243.2</v>
          </cell>
          <cell r="E135" t="str">
            <v>Đông Bắc</v>
          </cell>
          <cell r="F135" t="str">
            <v>Căn giữa</v>
          </cell>
          <cell r="G135" t="str">
            <v>Thời Đại</v>
          </cell>
          <cell r="H135">
            <v>5389511146.7519999</v>
          </cell>
          <cell r="I135">
            <v>5774115958.1772003</v>
          </cell>
          <cell r="J135">
            <v>4796664920.6092796</v>
          </cell>
          <cell r="K135">
            <v>5121985109.420208</v>
          </cell>
          <cell r="L135"/>
          <cell r="M135"/>
          <cell r="N135"/>
          <cell r="O135"/>
          <cell r="P135"/>
          <cell r="Q135"/>
          <cell r="R135"/>
          <cell r="S135"/>
          <cell r="T135">
            <v>22160818.859999999</v>
          </cell>
        </row>
        <row r="136">
          <cell r="B136" t="str">
            <v>TĐ-13</v>
          </cell>
          <cell r="C136">
            <v>97.6</v>
          </cell>
          <cell r="D136">
            <v>310.5</v>
          </cell>
          <cell r="E136" t="str">
            <v>Đông Nam</v>
          </cell>
          <cell r="F136" t="str">
            <v>Căn góc</v>
          </cell>
          <cell r="G136" t="str">
            <v>Thời Đại</v>
          </cell>
          <cell r="H136">
            <v>8244959905.2600002</v>
          </cell>
          <cell r="I136">
            <v>8846282574.3460007</v>
          </cell>
          <cell r="J136">
            <v>7338014315.6814003</v>
          </cell>
          <cell r="K136">
            <v>7848642425.8095407</v>
          </cell>
          <cell r="L136"/>
          <cell r="M136"/>
          <cell r="N136"/>
          <cell r="O136"/>
          <cell r="P136"/>
          <cell r="Q136"/>
          <cell r="R136"/>
          <cell r="S136"/>
          <cell r="T136">
            <v>26553816.120000001</v>
          </cell>
        </row>
        <row r="137">
          <cell r="B137" t="str">
            <v>TĐ2-01</v>
          </cell>
          <cell r="C137">
            <v>145.30000000000001</v>
          </cell>
          <cell r="D137">
            <v>452.6</v>
          </cell>
          <cell r="E137" t="str">
            <v>Đông Nam</v>
          </cell>
          <cell r="F137" t="str">
            <v>Căn góc</v>
          </cell>
          <cell r="G137" t="str">
            <v>Thời Đại 2</v>
          </cell>
          <cell r="H137">
            <v>14128182533.336</v>
          </cell>
          <cell r="I137">
            <v>15208756077.5996</v>
          </cell>
          <cell r="J137">
            <v>12574082454.669041</v>
          </cell>
          <cell r="K137">
            <v>13499245991.065945</v>
          </cell>
          <cell r="L137"/>
          <cell r="M137"/>
          <cell r="N137"/>
          <cell r="O137"/>
          <cell r="P137"/>
          <cell r="Q137"/>
          <cell r="R137"/>
          <cell r="S137"/>
          <cell r="T137">
            <v>31215604.359999999</v>
          </cell>
        </row>
        <row r="138">
          <cell r="B138" t="str">
            <v>TĐ2-02</v>
          </cell>
          <cell r="C138">
            <v>67.5</v>
          </cell>
          <cell r="D138">
            <v>243.2</v>
          </cell>
          <cell r="E138" t="str">
            <v>Tây Nam</v>
          </cell>
          <cell r="F138" t="str">
            <v>Căn giữa</v>
          </cell>
          <cell r="G138" t="str">
            <v>Thời Đại 2</v>
          </cell>
          <cell r="H138">
            <v>4937142628.6079998</v>
          </cell>
          <cell r="I138">
            <v>5276510588.2187996</v>
          </cell>
          <cell r="J138">
            <v>4394056939.4611197</v>
          </cell>
          <cell r="K138">
            <v>4679116330.1572313</v>
          </cell>
          <cell r="L138"/>
          <cell r="M138"/>
          <cell r="N138"/>
          <cell r="O138"/>
          <cell r="P138"/>
          <cell r="Q138"/>
          <cell r="R138"/>
          <cell r="S138"/>
          <cell r="T138">
            <v>20300750.940000001</v>
          </cell>
        </row>
        <row r="139">
          <cell r="B139" t="str">
            <v>TĐ2-03</v>
          </cell>
          <cell r="C139">
            <v>67.5</v>
          </cell>
          <cell r="D139">
            <v>243.9</v>
          </cell>
          <cell r="E139" t="str">
            <v>Tây Nam</v>
          </cell>
          <cell r="F139" t="str">
            <v>Căn giữa</v>
          </cell>
          <cell r="G139" t="str">
            <v>Thời Đại 2</v>
          </cell>
          <cell r="H139"/>
          <cell r="I139"/>
          <cell r="J139">
            <v>4312417577.8319998</v>
          </cell>
          <cell r="K139">
            <v>4589313032</v>
          </cell>
          <cell r="L139">
            <v>45481</v>
          </cell>
          <cell r="M139">
            <v>45487</v>
          </cell>
          <cell r="N139" t="str">
            <v>Nhật Minh</v>
          </cell>
          <cell r="O139" t="str">
            <v>Đã bán</v>
          </cell>
          <cell r="P139" t="str">
            <v>HĐMB</v>
          </cell>
          <cell r="Q139" t="str">
            <v>CSBH T6</v>
          </cell>
          <cell r="R139"/>
          <cell r="S139"/>
          <cell r="T139">
            <v>0</v>
          </cell>
        </row>
        <row r="140">
          <cell r="B140" t="str">
            <v>TĐ2-04</v>
          </cell>
          <cell r="C140">
            <v>67.5</v>
          </cell>
          <cell r="D140">
            <v>243.9</v>
          </cell>
          <cell r="E140" t="str">
            <v>Tây Nam</v>
          </cell>
          <cell r="F140" t="str">
            <v>Căn giữa</v>
          </cell>
          <cell r="G140" t="str">
            <v>Thời Đại 2</v>
          </cell>
          <cell r="H140"/>
          <cell r="I140"/>
          <cell r="J140">
            <v>4282054988.7779999</v>
          </cell>
          <cell r="K140">
            <v>4555914184</v>
          </cell>
          <cell r="L140">
            <v>45481</v>
          </cell>
          <cell r="M140">
            <v>45487</v>
          </cell>
          <cell r="N140" t="str">
            <v>Nhật Minh</v>
          </cell>
          <cell r="O140" t="str">
            <v>Đã bán</v>
          </cell>
          <cell r="P140" t="str">
            <v>HĐMB</v>
          </cell>
          <cell r="Q140" t="str">
            <v>CSBH T6</v>
          </cell>
          <cell r="R140"/>
          <cell r="S140"/>
          <cell r="T140">
            <v>0</v>
          </cell>
        </row>
        <row r="141">
          <cell r="B141" t="str">
            <v>TĐ2-05</v>
          </cell>
          <cell r="C141">
            <v>67.5</v>
          </cell>
          <cell r="D141">
            <v>243.2</v>
          </cell>
          <cell r="E141" t="str">
            <v>Tây Nam</v>
          </cell>
          <cell r="F141" t="str">
            <v>Căn giữa</v>
          </cell>
          <cell r="G141" t="str">
            <v>Thời Đại 2</v>
          </cell>
          <cell r="H141"/>
          <cell r="I141"/>
          <cell r="J141">
            <v>4307898960.2559996</v>
          </cell>
          <cell r="K141">
            <v>4584342553</v>
          </cell>
          <cell r="L141">
            <v>45481</v>
          </cell>
          <cell r="M141">
            <v>45487</v>
          </cell>
          <cell r="N141" t="str">
            <v>Hpland</v>
          </cell>
          <cell r="O141" t="str">
            <v>Đã bán</v>
          </cell>
          <cell r="P141" t="str">
            <v>HĐMB</v>
          </cell>
          <cell r="Q141" t="str">
            <v>CSBH T6</v>
          </cell>
          <cell r="R141"/>
          <cell r="S141"/>
          <cell r="T141">
            <v>0</v>
          </cell>
        </row>
        <row r="142">
          <cell r="B142" t="str">
            <v>TĐ2-06</v>
          </cell>
          <cell r="C142">
            <v>67.5</v>
          </cell>
          <cell r="D142">
            <v>243.2</v>
          </cell>
          <cell r="E142" t="str">
            <v>Tây Nam</v>
          </cell>
          <cell r="F142" t="str">
            <v>Căn giữa</v>
          </cell>
          <cell r="G142" t="str">
            <v>Thời Đại 2</v>
          </cell>
          <cell r="H142"/>
          <cell r="I142"/>
          <cell r="J142">
            <v>4323080190.0799999</v>
          </cell>
          <cell r="K142">
            <v>4601041906</v>
          </cell>
          <cell r="L142">
            <v>45481</v>
          </cell>
          <cell r="M142">
            <v>45486</v>
          </cell>
          <cell r="N142" t="str">
            <v>Kingzone</v>
          </cell>
          <cell r="O142" t="str">
            <v>Đã bán</v>
          </cell>
          <cell r="P142" t="str">
            <v>HĐMB</v>
          </cell>
          <cell r="Q142" t="str">
            <v>CSBH T6</v>
          </cell>
          <cell r="R142"/>
          <cell r="S142"/>
          <cell r="T142">
            <v>0</v>
          </cell>
        </row>
        <row r="143">
          <cell r="B143" t="str">
            <v>TĐ2-07</v>
          </cell>
          <cell r="C143">
            <v>67.5</v>
          </cell>
          <cell r="D143">
            <v>243.9</v>
          </cell>
          <cell r="E143" t="str">
            <v>Tây Nam</v>
          </cell>
          <cell r="F143" t="str">
            <v>Căn giữa</v>
          </cell>
          <cell r="G143" t="str">
            <v>Thời Đại 2</v>
          </cell>
          <cell r="H143">
            <v>4942321268.9759998</v>
          </cell>
          <cell r="I143">
            <v>5282207092.6236</v>
          </cell>
          <cell r="J143">
            <v>4398665929.3886395</v>
          </cell>
          <cell r="K143">
            <v>4684186219.0775032</v>
          </cell>
          <cell r="L143">
            <v>45491</v>
          </cell>
          <cell r="M143">
            <v>45504</v>
          </cell>
          <cell r="N143" t="str">
            <v>Nhật Minh</v>
          </cell>
          <cell r="O143" t="str">
            <v>Đã bán</v>
          </cell>
          <cell r="P143" t="str">
            <v>HĐMB</v>
          </cell>
          <cell r="Q143" t="str">
            <v>CSBH 25/07</v>
          </cell>
          <cell r="R143" t="str">
            <v>50tr EB/30trsales</v>
          </cell>
          <cell r="S143"/>
          <cell r="T143">
            <v>20263719.84</v>
          </cell>
        </row>
        <row r="144">
          <cell r="B144" t="str">
            <v>TĐ2-08</v>
          </cell>
          <cell r="C144">
            <v>67.5</v>
          </cell>
          <cell r="D144">
            <v>243.9</v>
          </cell>
          <cell r="E144" t="str">
            <v>Tây Nam</v>
          </cell>
          <cell r="F144" t="str">
            <v>Căn giữa</v>
          </cell>
          <cell r="G144" t="str">
            <v>Thời Đại 2</v>
          </cell>
          <cell r="H144">
            <v>4959720055.9620008</v>
          </cell>
          <cell r="I144">
            <v>5301345758.3082008</v>
          </cell>
          <cell r="J144">
            <v>4414150849.806181</v>
          </cell>
          <cell r="K144">
            <v>4701219631.5367994</v>
          </cell>
          <cell r="L144">
            <v>45491</v>
          </cell>
          <cell r="M144">
            <v>45519</v>
          </cell>
          <cell r="N144" t="str">
            <v>Nhật Minh</v>
          </cell>
          <cell r="O144" t="str">
            <v>Đã bán</v>
          </cell>
          <cell r="P144" t="str">
            <v>HĐMB</v>
          </cell>
          <cell r="Q144" t="str">
            <v>CSBH 05/08</v>
          </cell>
          <cell r="R144"/>
          <cell r="S144"/>
          <cell r="T144">
            <v>20335055.580000002</v>
          </cell>
        </row>
        <row r="145">
          <cell r="B145" t="str">
            <v>TĐ2-09</v>
          </cell>
          <cell r="C145">
            <v>67.5</v>
          </cell>
          <cell r="D145">
            <v>243.2</v>
          </cell>
          <cell r="E145" t="str">
            <v>Tây Nam</v>
          </cell>
          <cell r="F145" t="str">
            <v>Căn giữa</v>
          </cell>
          <cell r="G145" t="str">
            <v>Thời Đại 2</v>
          </cell>
          <cell r="H145">
            <v>4954541341.4400005</v>
          </cell>
          <cell r="I145">
            <v>5295649172.3340006</v>
          </cell>
          <cell r="J145">
            <v>4409541793.8816004</v>
          </cell>
          <cell r="K145">
            <v>4696149670.0197601</v>
          </cell>
          <cell r="L145">
            <v>45528</v>
          </cell>
          <cell r="M145">
            <v>45530</v>
          </cell>
          <cell r="N145" t="str">
            <v>Nhật Minh</v>
          </cell>
          <cell r="O145" t="str">
            <v>Đã bán</v>
          </cell>
          <cell r="P145"/>
          <cell r="Q145" t="str">
            <v>CSBH 05/08</v>
          </cell>
          <cell r="R145"/>
          <cell r="S145" t="str">
            <v>Bốc thăm 24/08</v>
          </cell>
          <cell r="T145">
            <v>20372291.700000003</v>
          </cell>
        </row>
        <row r="146">
          <cell r="B146" t="str">
            <v>TĐ2-10</v>
          </cell>
          <cell r="C146">
            <v>85</v>
          </cell>
          <cell r="D146">
            <v>310.5</v>
          </cell>
          <cell r="E146" t="str">
            <v>Tây Nam</v>
          </cell>
          <cell r="F146" t="str">
            <v>Căn góc</v>
          </cell>
          <cell r="G146" t="str">
            <v>Thời Đại 2</v>
          </cell>
          <cell r="H146">
            <v>6971948770.5450001</v>
          </cell>
          <cell r="I146">
            <v>7474781636.0994997</v>
          </cell>
          <cell r="J146">
            <v>6205034405.7850504</v>
          </cell>
          <cell r="K146">
            <v>6631175834.8635559</v>
          </cell>
          <cell r="L146">
            <v>45528</v>
          </cell>
          <cell r="M146">
            <v>45532</v>
          </cell>
          <cell r="N146" t="str">
            <v>Hpland</v>
          </cell>
          <cell r="O146" t="str">
            <v>Đã bán</v>
          </cell>
          <cell r="P146"/>
          <cell r="Q146" t="str">
            <v>CSBH 05/08</v>
          </cell>
          <cell r="R146"/>
          <cell r="S146" t="str">
            <v>1 kèm 1  bốc thăm 24/08</v>
          </cell>
          <cell r="T146">
            <v>22453941.289999999</v>
          </cell>
        </row>
        <row r="147">
          <cell r="B147" t="str">
            <v>TĐ2-11</v>
          </cell>
          <cell r="C147">
            <v>96.3</v>
          </cell>
          <cell r="D147">
            <v>348</v>
          </cell>
          <cell r="E147" t="str">
            <v>Đông Nam</v>
          </cell>
          <cell r="F147" t="str">
            <v>Căn góc</v>
          </cell>
          <cell r="G147" t="str">
            <v>Thời Đại 2</v>
          </cell>
          <cell r="H147"/>
          <cell r="I147"/>
          <cell r="J147">
            <v>6756762010.9200001</v>
          </cell>
          <cell r="K147">
            <v>7212237486</v>
          </cell>
          <cell r="L147">
            <v>45463</v>
          </cell>
          <cell r="M147">
            <v>45463</v>
          </cell>
          <cell r="N147" t="str">
            <v>Nhật MInh</v>
          </cell>
          <cell r="O147" t="str">
            <v>Đã bán</v>
          </cell>
          <cell r="P147" t="str">
            <v>HĐMB</v>
          </cell>
          <cell r="Q147" t="str">
            <v>CSBH T6</v>
          </cell>
          <cell r="R147"/>
          <cell r="S147" t="str">
            <v>NML</v>
          </cell>
          <cell r="T147">
            <v>0</v>
          </cell>
        </row>
        <row r="148">
          <cell r="B148" t="str">
            <v>TĐ2-12</v>
          </cell>
          <cell r="C148">
            <v>67.5</v>
          </cell>
          <cell r="D148">
            <v>243.2</v>
          </cell>
          <cell r="E148" t="str">
            <v>Tây Nam</v>
          </cell>
          <cell r="F148" t="str">
            <v>Căn giữa</v>
          </cell>
          <cell r="G148" t="str">
            <v>Thời Đại 2</v>
          </cell>
          <cell r="H148">
            <v>4937142628.6079998</v>
          </cell>
          <cell r="I148">
            <v>5276510588.2187996</v>
          </cell>
          <cell r="J148">
            <v>4394056939.4611197</v>
          </cell>
          <cell r="K148">
            <v>4679116330.1572313</v>
          </cell>
          <cell r="L148">
            <v>45498</v>
          </cell>
          <cell r="M148">
            <v>45509</v>
          </cell>
          <cell r="N148" t="str">
            <v>Hpland</v>
          </cell>
          <cell r="O148" t="str">
            <v>Đã bán</v>
          </cell>
          <cell r="P148" t="str">
            <v>HĐMB</v>
          </cell>
          <cell r="Q148" t="str">
            <v>CSBH 05/08</v>
          </cell>
          <cell r="R148"/>
          <cell r="S148"/>
          <cell r="T148">
            <v>20300750.940000001</v>
          </cell>
        </row>
        <row r="149">
          <cell r="B149" t="str">
            <v>TĐ2-13</v>
          </cell>
          <cell r="C149">
            <v>67.5</v>
          </cell>
          <cell r="D149">
            <v>243.9</v>
          </cell>
          <cell r="E149" t="str">
            <v>Tây Nam</v>
          </cell>
          <cell r="F149" t="str">
            <v>Căn giữa</v>
          </cell>
          <cell r="G149" t="str">
            <v>Thời Đại 2</v>
          </cell>
          <cell r="H149">
            <v>4890124908.0180006</v>
          </cell>
          <cell r="I149">
            <v>5224791095.5698004</v>
          </cell>
          <cell r="J149">
            <v>4352211168.1360207</v>
          </cell>
          <cell r="K149">
            <v>4633085981.6996231</v>
          </cell>
          <cell r="L149"/>
          <cell r="M149">
            <v>45524</v>
          </cell>
          <cell r="N149" t="str">
            <v>Hpland</v>
          </cell>
          <cell r="O149" t="str">
            <v>Đã bán</v>
          </cell>
          <cell r="P149"/>
          <cell r="Q149" t="str">
            <v>CSBH 05/08</v>
          </cell>
          <cell r="R149"/>
          <cell r="S149"/>
          <cell r="T149">
            <v>20049712.620000001</v>
          </cell>
        </row>
        <row r="150">
          <cell r="B150" t="str">
            <v>TĐ2-14</v>
          </cell>
          <cell r="C150">
            <v>67.5</v>
          </cell>
          <cell r="D150">
            <v>243.9</v>
          </cell>
          <cell r="E150" t="str">
            <v>Tây Nam</v>
          </cell>
          <cell r="F150" t="str">
            <v>Căn giữa</v>
          </cell>
          <cell r="G150" t="str">
            <v>Thời Đại 2</v>
          </cell>
          <cell r="H150">
            <v>4907523695.0039997</v>
          </cell>
          <cell r="I150">
            <v>5243929761.2543993</v>
          </cell>
          <cell r="J150">
            <v>4367696088.5535603</v>
          </cell>
          <cell r="K150">
            <v>4650119394.1589165</v>
          </cell>
          <cell r="L150">
            <v>45523</v>
          </cell>
          <cell r="M150">
            <v>45526</v>
          </cell>
          <cell r="N150" t="str">
            <v>Hpland</v>
          </cell>
          <cell r="O150" t="str">
            <v>Đã bán</v>
          </cell>
          <cell r="P150"/>
          <cell r="Q150" t="str">
            <v>CSBH 05/08</v>
          </cell>
          <cell r="R150"/>
          <cell r="S150"/>
          <cell r="T150">
            <v>20121048.359999999</v>
          </cell>
        </row>
        <row r="151">
          <cell r="B151" t="str">
            <v>TĐ2-15</v>
          </cell>
          <cell r="C151">
            <v>67.5</v>
          </cell>
          <cell r="D151">
            <v>243.2</v>
          </cell>
          <cell r="E151" t="str">
            <v>Tây Nam</v>
          </cell>
          <cell r="F151" t="str">
            <v>Căn giữa</v>
          </cell>
          <cell r="G151" t="str">
            <v>Thời Đại 2</v>
          </cell>
          <cell r="H151">
            <v>4832749855.4879999</v>
          </cell>
          <cell r="I151">
            <v>5161678537.7868004</v>
          </cell>
          <cell r="J151">
            <v>4301147371.3843203</v>
          </cell>
          <cell r="K151">
            <v>4576915805.2727528</v>
          </cell>
          <cell r="L151">
            <v>45491</v>
          </cell>
          <cell r="M151">
            <v>45499</v>
          </cell>
          <cell r="N151" t="str">
            <v>Hpland</v>
          </cell>
          <cell r="O151" t="str">
            <v>Đã bán</v>
          </cell>
          <cell r="P151" t="str">
            <v>HĐMB</v>
          </cell>
          <cell r="Q151" t="str">
            <v>CSBH 25/07</v>
          </cell>
          <cell r="R151" t="str">
            <v>50tr EB/30trsales</v>
          </cell>
          <cell r="S151"/>
          <cell r="T151">
            <v>19871504.34</v>
          </cell>
        </row>
        <row r="152">
          <cell r="B152" t="str">
            <v>TĐ2-16</v>
          </cell>
          <cell r="C152">
            <v>67.5</v>
          </cell>
          <cell r="D152">
            <v>243.2</v>
          </cell>
          <cell r="E152" t="str">
            <v>Tây Nam</v>
          </cell>
          <cell r="F152" t="str">
            <v>Căn giữa</v>
          </cell>
          <cell r="G152" t="str">
            <v>Thời Đại 2</v>
          </cell>
          <cell r="H152"/>
          <cell r="I152"/>
          <cell r="J152">
            <v>4307898960.2559996</v>
          </cell>
          <cell r="K152">
            <v>4584342553</v>
          </cell>
          <cell r="L152">
            <v>45481</v>
          </cell>
          <cell r="M152">
            <v>45486</v>
          </cell>
          <cell r="N152" t="str">
            <v>BĐS Go</v>
          </cell>
          <cell r="O152" t="str">
            <v>Đã bán</v>
          </cell>
          <cell r="P152" t="str">
            <v>HĐMB</v>
          </cell>
          <cell r="Q152" t="str">
            <v>CSBH T6</v>
          </cell>
          <cell r="R152"/>
          <cell r="S152"/>
          <cell r="T152">
            <v>0</v>
          </cell>
        </row>
        <row r="153">
          <cell r="B153" t="str">
            <v>TĐ2-17</v>
          </cell>
          <cell r="C153">
            <v>67.5</v>
          </cell>
          <cell r="D153">
            <v>243.9</v>
          </cell>
          <cell r="E153" t="str">
            <v>Tây Nam</v>
          </cell>
          <cell r="F153" t="str">
            <v>Căn giữa</v>
          </cell>
          <cell r="G153" t="str">
            <v>Thời Đại 2</v>
          </cell>
          <cell r="H153">
            <v>4942321268.9759998</v>
          </cell>
          <cell r="I153">
            <v>5282207092.6236</v>
          </cell>
          <cell r="J153">
            <v>4398665929.3886395</v>
          </cell>
          <cell r="K153">
            <v>4684186219.0775032</v>
          </cell>
          <cell r="L153">
            <v>45491</v>
          </cell>
          <cell r="M153">
            <v>45521</v>
          </cell>
          <cell r="N153" t="str">
            <v>Hpland</v>
          </cell>
          <cell r="O153" t="str">
            <v>Đã bán</v>
          </cell>
          <cell r="P153" t="str">
            <v>TTĐC</v>
          </cell>
          <cell r="Q153" t="str">
            <v>CSBH 05/08</v>
          </cell>
          <cell r="R153"/>
          <cell r="S153"/>
          <cell r="T153">
            <v>20263719.84</v>
          </cell>
        </row>
        <row r="154">
          <cell r="B154" t="str">
            <v>TĐ2-18</v>
          </cell>
          <cell r="C154">
            <v>67.5</v>
          </cell>
          <cell r="D154">
            <v>243.9</v>
          </cell>
          <cell r="E154" t="str">
            <v>Tây Nam</v>
          </cell>
          <cell r="F154" t="str">
            <v>Căn giữa</v>
          </cell>
          <cell r="G154" t="str">
            <v>Thời Đại 2</v>
          </cell>
          <cell r="H154">
            <v>4942321268.9759998</v>
          </cell>
          <cell r="I154">
            <v>5282207092.6236</v>
          </cell>
          <cell r="J154">
            <v>4398665929.3886395</v>
          </cell>
          <cell r="K154">
            <v>4684186219.0775032</v>
          </cell>
          <cell r="L154">
            <v>45498</v>
          </cell>
          <cell r="M154">
            <v>45511</v>
          </cell>
          <cell r="N154" t="str">
            <v>Hpland</v>
          </cell>
          <cell r="O154" t="str">
            <v>Đã bán</v>
          </cell>
          <cell r="P154" t="str">
            <v>HĐMB</v>
          </cell>
          <cell r="Q154" t="str">
            <v>CSBH 05/08</v>
          </cell>
          <cell r="R154"/>
          <cell r="S154"/>
          <cell r="T154">
            <v>20263719.84</v>
          </cell>
        </row>
        <row r="155">
          <cell r="B155" t="str">
            <v>TĐ2-19</v>
          </cell>
          <cell r="C155">
            <v>67.5</v>
          </cell>
          <cell r="D155">
            <v>243.2</v>
          </cell>
          <cell r="E155" t="str">
            <v>Tây Nam</v>
          </cell>
          <cell r="F155" t="str">
            <v>Căn giữa</v>
          </cell>
          <cell r="G155" t="str">
            <v>Thời Đại 2</v>
          </cell>
          <cell r="H155">
            <v>4772105421</v>
          </cell>
          <cell r="I155"/>
          <cell r="J155">
            <v>4247173824.5120001</v>
          </cell>
          <cell r="K155">
            <v>4517544904</v>
          </cell>
          <cell r="L155">
            <v>45472</v>
          </cell>
          <cell r="M155">
            <v>45472</v>
          </cell>
          <cell r="N155" t="str">
            <v>Kingzone</v>
          </cell>
          <cell r="O155" t="str">
            <v>Đã bán</v>
          </cell>
          <cell r="P155" t="str">
            <v>HĐMB</v>
          </cell>
          <cell r="Q155" t="str">
            <v>CSBH T6</v>
          </cell>
          <cell r="R155"/>
          <cell r="S155" t="str">
            <v>A TÙNG DML</v>
          </cell>
          <cell r="T155">
            <v>19622144.000822369</v>
          </cell>
        </row>
        <row r="156">
          <cell r="B156" t="str">
            <v>TĐ2-20</v>
          </cell>
          <cell r="C156">
            <v>67.5</v>
          </cell>
          <cell r="D156">
            <v>243.9</v>
          </cell>
          <cell r="E156" t="str">
            <v>Tây Nam</v>
          </cell>
          <cell r="F156" t="str">
            <v>Căn giáp khe thoáng</v>
          </cell>
          <cell r="G156" t="str">
            <v>Thời Đại 2</v>
          </cell>
          <cell r="H156"/>
          <cell r="I156"/>
          <cell r="J156">
            <v>4524955701.21</v>
          </cell>
          <cell r="K156">
            <v>4823104968</v>
          </cell>
          <cell r="L156">
            <v>45447</v>
          </cell>
          <cell r="M156">
            <v>45453</v>
          </cell>
          <cell r="N156" t="str">
            <v>Kingzone</v>
          </cell>
          <cell r="O156" t="str">
            <v>Đã bán</v>
          </cell>
          <cell r="P156" t="str">
            <v>TTKQ</v>
          </cell>
          <cell r="Q156" t="str">
            <v>CSBH T6</v>
          </cell>
          <cell r="R156"/>
          <cell r="S156"/>
          <cell r="T156">
            <v>0</v>
          </cell>
        </row>
        <row r="157">
          <cell r="B157" t="str">
            <v>TĐ2-21</v>
          </cell>
          <cell r="C157">
            <v>67.5</v>
          </cell>
          <cell r="D157">
            <v>243.9</v>
          </cell>
          <cell r="E157" t="str">
            <v>Tây Nam</v>
          </cell>
          <cell r="F157" t="str">
            <v>Căn giáp khe thoáng</v>
          </cell>
          <cell r="G157" t="str">
            <v>Thời Đại 2</v>
          </cell>
          <cell r="H157"/>
          <cell r="I157"/>
          <cell r="J157">
            <v>4524955701.21</v>
          </cell>
          <cell r="K157">
            <v>4823104968</v>
          </cell>
          <cell r="L157">
            <v>45447</v>
          </cell>
          <cell r="M157">
            <v>45447</v>
          </cell>
          <cell r="N157" t="str">
            <v>A N mở hàng</v>
          </cell>
          <cell r="O157" t="str">
            <v>Đã bán</v>
          </cell>
          <cell r="P157" t="str">
            <v>TTKQ</v>
          </cell>
          <cell r="Q157" t="str">
            <v>CSBH T6</v>
          </cell>
          <cell r="R157"/>
          <cell r="S157"/>
          <cell r="T157">
            <v>0</v>
          </cell>
        </row>
        <row r="158">
          <cell r="B158" t="str">
            <v>TĐ2-22</v>
          </cell>
          <cell r="C158">
            <v>67.5</v>
          </cell>
          <cell r="D158">
            <v>243.2</v>
          </cell>
          <cell r="E158" t="str">
            <v>Tây Nam</v>
          </cell>
          <cell r="F158" t="str">
            <v>Căn giữa</v>
          </cell>
          <cell r="G158" t="str">
            <v>Thời Đại 2</v>
          </cell>
          <cell r="H158"/>
          <cell r="I158"/>
          <cell r="J158">
            <v>4307898960.2559996</v>
          </cell>
          <cell r="K158">
            <v>4584342553</v>
          </cell>
          <cell r="L158">
            <v>45474</v>
          </cell>
          <cell r="M158">
            <v>45474</v>
          </cell>
          <cell r="N158" t="str">
            <v>Kingzone</v>
          </cell>
          <cell r="O158" t="str">
            <v>Đã bán</v>
          </cell>
          <cell r="P158" t="str">
            <v>HĐMB</v>
          </cell>
          <cell r="Q158" t="str">
            <v>CSBH T6</v>
          </cell>
          <cell r="R158"/>
          <cell r="S158"/>
          <cell r="T158">
            <v>0</v>
          </cell>
        </row>
        <row r="159">
          <cell r="B159" t="str">
            <v>TĐ2-23</v>
          </cell>
          <cell r="C159">
            <v>67.5</v>
          </cell>
          <cell r="D159">
            <v>243.2</v>
          </cell>
          <cell r="E159" t="str">
            <v>Tây Nam</v>
          </cell>
          <cell r="F159" t="str">
            <v>Căn giữa</v>
          </cell>
          <cell r="G159" t="str">
            <v>Thời Đại 2</v>
          </cell>
          <cell r="H159"/>
          <cell r="I159"/>
          <cell r="J159">
            <v>4307898960.2559996</v>
          </cell>
          <cell r="K159">
            <v>4584342553</v>
          </cell>
          <cell r="L159">
            <v>45447</v>
          </cell>
          <cell r="M159">
            <v>45450</v>
          </cell>
          <cell r="N159" t="str">
            <v>Nhật Minh</v>
          </cell>
          <cell r="O159" t="str">
            <v>Đã bán</v>
          </cell>
          <cell r="P159" t="str">
            <v>HĐMB</v>
          </cell>
          <cell r="Q159" t="str">
            <v>CSBH T6</v>
          </cell>
          <cell r="R159"/>
          <cell r="S159"/>
          <cell r="T159">
            <v>0</v>
          </cell>
        </row>
        <row r="160">
          <cell r="B160" t="str">
            <v>TĐ2-24</v>
          </cell>
          <cell r="C160">
            <v>67.5</v>
          </cell>
          <cell r="D160">
            <v>243.9</v>
          </cell>
          <cell r="E160" t="str">
            <v>Tây Nam</v>
          </cell>
          <cell r="F160" t="str">
            <v>Căn giữa</v>
          </cell>
          <cell r="G160" t="str">
            <v>Thời Đại 2</v>
          </cell>
          <cell r="H160">
            <v>4942321268.9759998</v>
          </cell>
          <cell r="I160">
            <v>5282207092.6236</v>
          </cell>
          <cell r="J160">
            <v>4398665929.3886395</v>
          </cell>
          <cell r="K160">
            <v>4684186219.0775032</v>
          </cell>
          <cell r="L160">
            <v>45491</v>
          </cell>
          <cell r="M160">
            <v>45521</v>
          </cell>
          <cell r="N160" t="str">
            <v>Nhật Minh</v>
          </cell>
          <cell r="O160" t="str">
            <v>Đã bán</v>
          </cell>
          <cell r="P160"/>
          <cell r="Q160" t="str">
            <v>CSBH 05/08</v>
          </cell>
          <cell r="R160"/>
          <cell r="S160"/>
          <cell r="T160">
            <v>20263719.84</v>
          </cell>
        </row>
        <row r="161">
          <cell r="B161" t="str">
            <v>TĐ2-25</v>
          </cell>
          <cell r="C161">
            <v>67.5</v>
          </cell>
          <cell r="D161">
            <v>243.9</v>
          </cell>
          <cell r="E161" t="str">
            <v>Tây Nam</v>
          </cell>
          <cell r="F161" t="str">
            <v>Căn giữa</v>
          </cell>
          <cell r="G161" t="str">
            <v>Thời Đại 2</v>
          </cell>
          <cell r="H161">
            <v>4942321268.9759998</v>
          </cell>
          <cell r="I161">
            <v>5282207092.6236</v>
          </cell>
          <cell r="J161">
            <v>4398665929.3886395</v>
          </cell>
          <cell r="K161">
            <v>4684186219.0775032</v>
          </cell>
          <cell r="L161">
            <v>45491</v>
          </cell>
          <cell r="M161">
            <v>45521</v>
          </cell>
          <cell r="N161" t="str">
            <v>Nhật Minh</v>
          </cell>
          <cell r="O161" t="str">
            <v>Đã bán</v>
          </cell>
          <cell r="P161" t="str">
            <v>TTĐC</v>
          </cell>
          <cell r="Q161" t="str">
            <v>CSBH 05/08</v>
          </cell>
          <cell r="R161"/>
          <cell r="S161"/>
          <cell r="T161">
            <v>20263719.84</v>
          </cell>
        </row>
        <row r="162">
          <cell r="B162" t="str">
            <v>TĐ2-26</v>
          </cell>
          <cell r="C162">
            <v>67.5</v>
          </cell>
          <cell r="D162">
            <v>243.2</v>
          </cell>
          <cell r="E162" t="str">
            <v>Tây Nam</v>
          </cell>
          <cell r="F162" t="str">
            <v>Căn giữa</v>
          </cell>
          <cell r="G162" t="str">
            <v>Thời Đại 2</v>
          </cell>
          <cell r="H162"/>
          <cell r="I162"/>
          <cell r="J162">
            <v>4307898960.2559996</v>
          </cell>
          <cell r="K162">
            <v>4584342553</v>
          </cell>
          <cell r="L162">
            <v>45447</v>
          </cell>
          <cell r="M162">
            <v>45449</v>
          </cell>
          <cell r="N162" t="str">
            <v>Nhật Minh</v>
          </cell>
          <cell r="O162" t="str">
            <v>Đã bán</v>
          </cell>
          <cell r="P162" t="str">
            <v>TTKQ</v>
          </cell>
          <cell r="Q162" t="str">
            <v>CSBH T6</v>
          </cell>
          <cell r="R162"/>
          <cell r="S162"/>
          <cell r="T162">
            <v>0</v>
          </cell>
        </row>
        <row r="163">
          <cell r="B163" t="str">
            <v>TĐ2-27</v>
          </cell>
          <cell r="C163">
            <v>67.5</v>
          </cell>
          <cell r="D163">
            <v>243.2</v>
          </cell>
          <cell r="E163" t="str">
            <v>Tây Nam</v>
          </cell>
          <cell r="F163" t="str">
            <v>Căn giữa</v>
          </cell>
          <cell r="G163" t="str">
            <v>Thời Đại 2</v>
          </cell>
          <cell r="H163"/>
          <cell r="I163"/>
          <cell r="J163">
            <v>4307898960.2559996</v>
          </cell>
          <cell r="K163">
            <v>4584342553</v>
          </cell>
          <cell r="L163">
            <v>45472</v>
          </cell>
          <cell r="M163">
            <v>45472</v>
          </cell>
          <cell r="N163" t="str">
            <v>Newblue</v>
          </cell>
          <cell r="O163" t="str">
            <v>Đã bán</v>
          </cell>
          <cell r="P163" t="str">
            <v>HĐMB</v>
          </cell>
          <cell r="Q163" t="str">
            <v>CSBH T6</v>
          </cell>
          <cell r="R163"/>
          <cell r="S163"/>
          <cell r="T163">
            <v>0</v>
          </cell>
        </row>
        <row r="164">
          <cell r="B164" t="str">
            <v>TĐ2-28</v>
          </cell>
          <cell r="C164">
            <v>96.2</v>
          </cell>
          <cell r="D164">
            <v>348</v>
          </cell>
          <cell r="E164" t="str">
            <v>Tây Nam</v>
          </cell>
          <cell r="F164" t="str">
            <v>Căn góc</v>
          </cell>
          <cell r="G164" t="str">
            <v>Thời Đại 2</v>
          </cell>
          <cell r="H164">
            <v>7864288659.2399998</v>
          </cell>
          <cell r="I164">
            <v>8430745460.3839998</v>
          </cell>
          <cell r="J164">
            <v>6999216906.7235994</v>
          </cell>
          <cell r="K164">
            <v>7479166532.6159592</v>
          </cell>
          <cell r="L164"/>
          <cell r="M164"/>
          <cell r="N164"/>
          <cell r="O164"/>
          <cell r="P164"/>
          <cell r="Q164"/>
          <cell r="R164"/>
          <cell r="S164"/>
          <cell r="T164">
            <v>22598530.629999999</v>
          </cell>
        </row>
        <row r="165">
          <cell r="B165" t="str">
            <v>TĐ3-01</v>
          </cell>
          <cell r="C165">
            <v>97.2</v>
          </cell>
          <cell r="D165">
            <v>317.89999999999998</v>
          </cell>
          <cell r="E165" t="str">
            <v>Đông Bắc</v>
          </cell>
          <cell r="F165" t="str">
            <v>Căn góc</v>
          </cell>
          <cell r="G165" t="str">
            <v>Thời Đại 3 CC</v>
          </cell>
          <cell r="H165">
            <v>9869876516.9619999</v>
          </cell>
          <cell r="I165">
            <v>10634605491.978199</v>
          </cell>
          <cell r="J165">
            <v>8784190100.09618</v>
          </cell>
          <cell r="K165">
            <v>9440350433.4257984</v>
          </cell>
          <cell r="L165"/>
          <cell r="M165"/>
          <cell r="N165"/>
          <cell r="O165"/>
          <cell r="P165"/>
          <cell r="Q165"/>
          <cell r="R165"/>
          <cell r="S165"/>
          <cell r="T165">
            <v>31047110.780000001</v>
          </cell>
        </row>
        <row r="166">
          <cell r="B166" t="str">
            <v>TĐ3-02</v>
          </cell>
          <cell r="C166">
            <v>109.7</v>
          </cell>
          <cell r="D166">
            <v>383.3</v>
          </cell>
          <cell r="E166" t="str">
            <v>Đông Nam</v>
          </cell>
          <cell r="F166" t="str">
            <v>Căn góc</v>
          </cell>
          <cell r="G166" t="str">
            <v>Thời Đại 3 SH</v>
          </cell>
          <cell r="H166"/>
          <cell r="I166"/>
          <cell r="J166">
            <v>9289216456.4680004</v>
          </cell>
          <cell r="K166">
            <v>9967296777</v>
          </cell>
          <cell r="L166">
            <v>45474</v>
          </cell>
          <cell r="M166">
            <v>45474</v>
          </cell>
          <cell r="N166" t="str">
            <v>NG</v>
          </cell>
          <cell r="O166" t="str">
            <v>Đã bán</v>
          </cell>
          <cell r="P166" t="str">
            <v>HĐMB</v>
          </cell>
          <cell r="Q166" t="str">
            <v>CSBH T6</v>
          </cell>
          <cell r="R166"/>
          <cell r="S166" t="str">
            <v>A Cường giá GĐ1 tăng 5%</v>
          </cell>
          <cell r="T166">
            <v>0</v>
          </cell>
        </row>
        <row r="167">
          <cell r="B167" t="str">
            <v>TĐ3-03</v>
          </cell>
          <cell r="C167">
            <v>67.5</v>
          </cell>
          <cell r="D167">
            <v>243.2</v>
          </cell>
          <cell r="E167" t="str">
            <v>Đông Bắc</v>
          </cell>
          <cell r="F167" t="str">
            <v>Căn giữa</v>
          </cell>
          <cell r="G167" t="str">
            <v>Thời Đại 3 CC</v>
          </cell>
          <cell r="H167">
            <v>5702689466.1119995</v>
          </cell>
          <cell r="I167">
            <v>6118612109.4731998</v>
          </cell>
          <cell r="J167">
            <v>5075393624.8396797</v>
          </cell>
          <cell r="K167">
            <v>5428586684.0736475</v>
          </cell>
          <cell r="L167"/>
          <cell r="M167"/>
          <cell r="N167"/>
          <cell r="O167"/>
          <cell r="P167"/>
          <cell r="Q167"/>
          <cell r="R167"/>
          <cell r="S167"/>
          <cell r="T167">
            <v>23448558.66</v>
          </cell>
        </row>
        <row r="168">
          <cell r="B168" t="str">
            <v>TĐ3-04</v>
          </cell>
          <cell r="C168">
            <v>75</v>
          </cell>
          <cell r="D168">
            <v>270.3</v>
          </cell>
          <cell r="E168" t="str">
            <v>Tây Nam</v>
          </cell>
          <cell r="F168" t="str">
            <v>Căn giữa</v>
          </cell>
          <cell r="G168" t="str">
            <v>Thời Đại 3 SH</v>
          </cell>
          <cell r="H168">
            <v>6645523959.6660004</v>
          </cell>
          <cell r="I168">
            <v>7138580463.1326008</v>
          </cell>
          <cell r="J168">
            <v>5914516324.1027403</v>
          </cell>
          <cell r="K168">
            <v>6334472064.0130138</v>
          </cell>
          <cell r="L168"/>
          <cell r="M168">
            <v>45528</v>
          </cell>
          <cell r="N168" t="str">
            <v>Hpland</v>
          </cell>
          <cell r="O168" t="str">
            <v>Đã bán</v>
          </cell>
          <cell r="P168"/>
          <cell r="Q168" t="str">
            <v>CSBH 05/08</v>
          </cell>
          <cell r="R168"/>
          <cell r="S168" t="str">
            <v>Căn thưởng sau 15/08</v>
          </cell>
          <cell r="T168">
            <v>24585734.219999999</v>
          </cell>
        </row>
        <row r="169">
          <cell r="B169" t="str">
            <v>TĐ3-05</v>
          </cell>
          <cell r="C169">
            <v>67.5</v>
          </cell>
          <cell r="D169">
            <v>243.2</v>
          </cell>
          <cell r="E169" t="str">
            <v>Đông Bắc</v>
          </cell>
          <cell r="F169" t="str">
            <v>Căn giữa</v>
          </cell>
          <cell r="G169" t="str">
            <v>Thời Đại 3 CC</v>
          </cell>
          <cell r="H169">
            <v>5702689466.1119995</v>
          </cell>
          <cell r="I169">
            <v>6118612109.4731998</v>
          </cell>
          <cell r="J169">
            <v>5075393624.8396797</v>
          </cell>
          <cell r="K169">
            <v>5428586684.0736475</v>
          </cell>
          <cell r="L169"/>
          <cell r="M169"/>
          <cell r="N169"/>
          <cell r="O169"/>
          <cell r="P169"/>
          <cell r="Q169"/>
          <cell r="R169"/>
          <cell r="S169"/>
          <cell r="T169">
            <v>23448558.66</v>
          </cell>
        </row>
        <row r="170">
          <cell r="B170" t="str">
            <v>TĐ3-06</v>
          </cell>
          <cell r="C170">
            <v>75</v>
          </cell>
          <cell r="D170">
            <v>270.3</v>
          </cell>
          <cell r="E170" t="str">
            <v>Tây Nam</v>
          </cell>
          <cell r="F170" t="str">
            <v>Căn giữa</v>
          </cell>
          <cell r="G170" t="str">
            <v>Thời Đại 3 SH</v>
          </cell>
          <cell r="H170">
            <v>6703520095.2960005</v>
          </cell>
          <cell r="I170">
            <v>7202376212.3256006</v>
          </cell>
          <cell r="J170">
            <v>5966132884.8134403</v>
          </cell>
          <cell r="K170">
            <v>6391250280.7947845</v>
          </cell>
          <cell r="L170">
            <v>45530</v>
          </cell>
          <cell r="M170">
            <v>45530</v>
          </cell>
          <cell r="N170" t="str">
            <v>Hpland</v>
          </cell>
          <cell r="O170" t="str">
            <v>Đã bán</v>
          </cell>
          <cell r="P170"/>
          <cell r="Q170" t="str">
            <v>CSBH 05/08</v>
          </cell>
          <cell r="R170"/>
          <cell r="S170" t="str">
            <v>Căn thưởng GĐ1</v>
          </cell>
          <cell r="T170">
            <v>24800296.32</v>
          </cell>
        </row>
        <row r="171">
          <cell r="B171" t="str">
            <v>TĐ3-07</v>
          </cell>
          <cell r="C171">
            <v>67.5</v>
          </cell>
          <cell r="D171">
            <v>243.9</v>
          </cell>
          <cell r="E171" t="str">
            <v>Đông Bắc</v>
          </cell>
          <cell r="F171" t="str">
            <v>Căn giữa</v>
          </cell>
          <cell r="G171" t="str">
            <v>Thời Đại 3 CC</v>
          </cell>
          <cell r="H171">
            <v>5707868145.1380005</v>
          </cell>
          <cell r="I171">
            <v>6124308656.4018002</v>
          </cell>
          <cell r="J171">
            <v>5080002649.1728201</v>
          </cell>
          <cell r="K171">
            <v>5433656610.8401022</v>
          </cell>
          <cell r="L171"/>
          <cell r="M171"/>
          <cell r="N171"/>
          <cell r="O171"/>
          <cell r="P171"/>
          <cell r="Q171"/>
          <cell r="R171"/>
          <cell r="S171"/>
          <cell r="T171">
            <v>23402493.420000002</v>
          </cell>
        </row>
        <row r="172">
          <cell r="B172" t="str">
            <v>TĐ3-08</v>
          </cell>
          <cell r="C172">
            <v>75</v>
          </cell>
          <cell r="D172">
            <v>270.3</v>
          </cell>
          <cell r="E172" t="str">
            <v>Tây Nam</v>
          </cell>
          <cell r="F172" t="str">
            <v>Căn giữa</v>
          </cell>
          <cell r="G172" t="str">
            <v>Thời Đại 3 SH</v>
          </cell>
          <cell r="H172">
            <v>6703520095.2960005</v>
          </cell>
          <cell r="I172">
            <v>7202376212.3256006</v>
          </cell>
          <cell r="J172">
            <v>5966132884.8134403</v>
          </cell>
          <cell r="K172">
            <v>6391250280.7947845</v>
          </cell>
          <cell r="L172"/>
          <cell r="M172"/>
          <cell r="N172"/>
          <cell r="O172"/>
          <cell r="P172"/>
          <cell r="Q172"/>
          <cell r="R172"/>
          <cell r="S172"/>
          <cell r="T172">
            <v>24800296.32</v>
          </cell>
        </row>
        <row r="173">
          <cell r="B173" t="str">
            <v>TĐ3-09</v>
          </cell>
          <cell r="C173">
            <v>67.5</v>
          </cell>
          <cell r="D173">
            <v>243.9</v>
          </cell>
          <cell r="E173" t="str">
            <v>Đông Bắc</v>
          </cell>
          <cell r="F173" t="str">
            <v>Căn giữa</v>
          </cell>
          <cell r="G173" t="str">
            <v>Thời Đại 3 CC</v>
          </cell>
          <cell r="H173">
            <v>5725266932.1239996</v>
          </cell>
          <cell r="I173">
            <v>6143447322.0863991</v>
          </cell>
          <cell r="J173">
            <v>5095487569.5903597</v>
          </cell>
          <cell r="K173">
            <v>5450690023.2993956</v>
          </cell>
          <cell r="L173"/>
          <cell r="M173"/>
          <cell r="N173"/>
          <cell r="O173"/>
          <cell r="P173"/>
          <cell r="Q173"/>
          <cell r="R173"/>
          <cell r="S173"/>
          <cell r="T173">
            <v>23473829.159999996</v>
          </cell>
        </row>
        <row r="174">
          <cell r="B174" t="str">
            <v>TĐ3-10</v>
          </cell>
          <cell r="C174">
            <v>75</v>
          </cell>
          <cell r="D174">
            <v>271.2</v>
          </cell>
          <cell r="E174" t="str">
            <v>Tây Nam</v>
          </cell>
          <cell r="F174" t="str">
            <v>Căn giữa</v>
          </cell>
          <cell r="G174" t="str">
            <v>Thời Đại 3 SH</v>
          </cell>
          <cell r="H174">
            <v>6690846319.4879999</v>
          </cell>
          <cell r="I174">
            <v>7188435058.9368</v>
          </cell>
          <cell r="J174">
            <v>5954853224.3443203</v>
          </cell>
          <cell r="K174">
            <v>6378842654.2787523</v>
          </cell>
          <cell r="L174">
            <v>45525</v>
          </cell>
          <cell r="M174">
            <v>45525</v>
          </cell>
          <cell r="N174" t="str">
            <v>Hpland</v>
          </cell>
          <cell r="O174" t="str">
            <v>Đã bán</v>
          </cell>
          <cell r="P174"/>
          <cell r="Q174" t="str">
            <v>CSBH 05/08</v>
          </cell>
          <cell r="R174"/>
          <cell r="S174" t="str">
            <v>Căn thưởng GĐ1</v>
          </cell>
          <cell r="T174">
            <v>24671262.240000002</v>
          </cell>
        </row>
        <row r="175">
          <cell r="B175" t="str">
            <v>TĐ3-11</v>
          </cell>
          <cell r="C175">
            <v>67.5</v>
          </cell>
          <cell r="D175">
            <v>243.2</v>
          </cell>
          <cell r="E175" t="str">
            <v>Đông Bắc</v>
          </cell>
          <cell r="F175" t="str">
            <v>Căn giữa</v>
          </cell>
          <cell r="G175" t="str">
            <v>Thời Đại 3 CC</v>
          </cell>
          <cell r="H175">
            <v>5702689466.1119995</v>
          </cell>
          <cell r="I175">
            <v>6118612109.4731998</v>
          </cell>
          <cell r="J175">
            <v>5075393624.8396797</v>
          </cell>
          <cell r="K175">
            <v>5428586684.0736475</v>
          </cell>
          <cell r="L175"/>
          <cell r="M175"/>
          <cell r="N175"/>
          <cell r="O175"/>
          <cell r="P175"/>
          <cell r="Q175"/>
          <cell r="R175"/>
          <cell r="S175"/>
          <cell r="T175">
            <v>23448558.66</v>
          </cell>
        </row>
        <row r="176">
          <cell r="B176" t="str">
            <v>TĐ3-12</v>
          </cell>
          <cell r="C176">
            <v>75</v>
          </cell>
          <cell r="D176">
            <v>271.2</v>
          </cell>
          <cell r="E176" t="str">
            <v>Tây Nam</v>
          </cell>
          <cell r="F176" t="str">
            <v>Căn giữa</v>
          </cell>
          <cell r="G176" t="str">
            <v>Thời Đại 3 SH</v>
          </cell>
          <cell r="H176">
            <v>6690846319.4879999</v>
          </cell>
          <cell r="I176">
            <v>7188435058.9368</v>
          </cell>
          <cell r="J176">
            <v>5954853224.3443203</v>
          </cell>
          <cell r="K176">
            <v>6378842654.2787523</v>
          </cell>
          <cell r="L176"/>
          <cell r="M176"/>
          <cell r="N176"/>
          <cell r="O176"/>
          <cell r="P176"/>
          <cell r="Q176"/>
          <cell r="R176"/>
          <cell r="S176"/>
          <cell r="T176">
            <v>24671262.240000002</v>
          </cell>
        </row>
        <row r="177">
          <cell r="B177" t="str">
            <v>TĐ3-13</v>
          </cell>
          <cell r="C177">
            <v>67.5</v>
          </cell>
          <cell r="D177">
            <v>243.2</v>
          </cell>
          <cell r="E177" t="str">
            <v>Đông Bắc</v>
          </cell>
          <cell r="F177" t="str">
            <v>Căn giữa</v>
          </cell>
          <cell r="G177" t="str">
            <v>Thời Đại 3 CC</v>
          </cell>
          <cell r="H177">
            <v>5650493079.5519991</v>
          </cell>
          <cell r="I177">
            <v>6061196084.2571993</v>
          </cell>
          <cell r="J177">
            <v>5028938840.8012791</v>
          </cell>
          <cell r="K177">
            <v>5377486421.6314068</v>
          </cell>
          <cell r="L177"/>
          <cell r="M177"/>
          <cell r="N177"/>
          <cell r="O177"/>
          <cell r="P177"/>
          <cell r="Q177"/>
          <cell r="R177"/>
          <cell r="S177"/>
          <cell r="T177">
            <v>23233935.359999996</v>
          </cell>
        </row>
        <row r="178">
          <cell r="B178" t="str">
            <v>TĐ3-14</v>
          </cell>
          <cell r="C178">
            <v>75</v>
          </cell>
          <cell r="D178">
            <v>270.3</v>
          </cell>
          <cell r="E178" t="str">
            <v>Tây Nam</v>
          </cell>
          <cell r="F178" t="str">
            <v>Căn giữa</v>
          </cell>
          <cell r="G178" t="str">
            <v>Thời Đại 3 SH</v>
          </cell>
          <cell r="H178">
            <v>6645523959.6660004</v>
          </cell>
          <cell r="I178">
            <v>7138580463.1326008</v>
          </cell>
          <cell r="J178">
            <v>5914516324.1027403</v>
          </cell>
          <cell r="K178">
            <v>6334472064.0130138</v>
          </cell>
          <cell r="L178">
            <v>45529</v>
          </cell>
          <cell r="M178">
            <v>45530</v>
          </cell>
          <cell r="N178" t="str">
            <v>Hpland</v>
          </cell>
          <cell r="O178" t="str">
            <v>Đã bán</v>
          </cell>
          <cell r="P178"/>
          <cell r="Q178" t="str">
            <v>CSBH 05/08</v>
          </cell>
          <cell r="R178"/>
          <cell r="S178" t="str">
            <v>Căn thưởng sau 15/08</v>
          </cell>
          <cell r="T178">
            <v>24585734.219999999</v>
          </cell>
        </row>
        <row r="179">
          <cell r="B179" t="str">
            <v>TĐ3-15</v>
          </cell>
          <cell r="C179">
            <v>67.5</v>
          </cell>
          <cell r="D179">
            <v>243.9</v>
          </cell>
          <cell r="E179" t="str">
            <v>Đông Bắc</v>
          </cell>
          <cell r="F179" t="str">
            <v>Căn giữa</v>
          </cell>
          <cell r="G179" t="str">
            <v>Thời Đại 3 CC</v>
          </cell>
          <cell r="H179">
            <v>5790212027.1599998</v>
          </cell>
          <cell r="I179">
            <v>6214886926.6259995</v>
          </cell>
          <cell r="J179">
            <v>5153288704.1723995</v>
          </cell>
          <cell r="K179">
            <v>5514271271.3396397</v>
          </cell>
          <cell r="L179"/>
          <cell r="M179"/>
          <cell r="N179"/>
          <cell r="O179"/>
          <cell r="P179"/>
          <cell r="Q179"/>
          <cell r="R179"/>
          <cell r="S179"/>
          <cell r="T179">
            <v>23740106.712423123</v>
          </cell>
        </row>
        <row r="180">
          <cell r="B180" t="str">
            <v>TĐ3-16</v>
          </cell>
          <cell r="C180">
            <v>75</v>
          </cell>
          <cell r="D180">
            <v>271.2</v>
          </cell>
          <cell r="E180" t="str">
            <v>Tây Nam</v>
          </cell>
          <cell r="F180" t="str">
            <v>Căn giáp khe thoáng</v>
          </cell>
          <cell r="G180" t="str">
            <v>Thời Đại 3 SH</v>
          </cell>
          <cell r="H180">
            <v>7029744077.0879993</v>
          </cell>
          <cell r="I180">
            <v>7561222592.2967997</v>
          </cell>
          <cell r="J180">
            <v>6256472228.6083193</v>
          </cell>
          <cell r="K180">
            <v>6710623558.9691515</v>
          </cell>
          <cell r="L180"/>
          <cell r="M180"/>
          <cell r="N180"/>
          <cell r="O180"/>
          <cell r="P180"/>
          <cell r="Q180"/>
          <cell r="R180"/>
          <cell r="S180"/>
          <cell r="T180">
            <v>25920885.239999998</v>
          </cell>
        </row>
        <row r="181">
          <cell r="B181" t="str">
            <v>TĐ3-17</v>
          </cell>
          <cell r="C181">
            <v>67.5</v>
          </cell>
          <cell r="D181">
            <v>243.9</v>
          </cell>
          <cell r="E181" t="str">
            <v>Đông Bắc</v>
          </cell>
          <cell r="F181" t="str">
            <v>Căn giữa</v>
          </cell>
          <cell r="G181" t="str">
            <v>Thời Đại 3 CC</v>
          </cell>
          <cell r="H181">
            <v>5790212027.1599998</v>
          </cell>
          <cell r="I181">
            <v>6214886926.6259995</v>
          </cell>
          <cell r="J181">
            <v>5153288704.1723995</v>
          </cell>
          <cell r="K181">
            <v>5514271271.3396397</v>
          </cell>
          <cell r="L181"/>
          <cell r="M181"/>
          <cell r="N181"/>
          <cell r="O181"/>
          <cell r="P181"/>
          <cell r="Q181"/>
          <cell r="R181"/>
          <cell r="S181"/>
          <cell r="T181">
            <v>23740106.712423123</v>
          </cell>
        </row>
        <row r="182">
          <cell r="B182" t="str">
            <v>TĐ3-18</v>
          </cell>
          <cell r="C182">
            <v>75</v>
          </cell>
          <cell r="D182">
            <v>271.2</v>
          </cell>
          <cell r="E182" t="str">
            <v>Tây Nam</v>
          </cell>
          <cell r="F182" t="str">
            <v>Căn giáp khe thoáng</v>
          </cell>
          <cell r="G182" t="str">
            <v>Thời Đại 3 SH</v>
          </cell>
          <cell r="H182">
            <v>7146873293.2559996</v>
          </cell>
          <cell r="I182">
            <v>7690064730.0815992</v>
          </cell>
          <cell r="J182">
            <v>6360717230.9978399</v>
          </cell>
          <cell r="K182">
            <v>6825293061.5976238</v>
          </cell>
          <cell r="L182"/>
          <cell r="M182"/>
          <cell r="N182"/>
          <cell r="O182"/>
          <cell r="P182"/>
          <cell r="Q182"/>
          <cell r="R182"/>
          <cell r="S182"/>
          <cell r="T182">
            <v>26352777.629999999</v>
          </cell>
        </row>
        <row r="183">
          <cell r="B183" t="str">
            <v>TĐ3-19</v>
          </cell>
          <cell r="C183">
            <v>67.5</v>
          </cell>
          <cell r="D183">
            <v>243.2</v>
          </cell>
          <cell r="E183" t="str">
            <v>Đông Bắc</v>
          </cell>
          <cell r="F183" t="str">
            <v>Căn giữa</v>
          </cell>
          <cell r="G183" t="str">
            <v>Thời Đại 3 CC</v>
          </cell>
          <cell r="H183"/>
          <cell r="I183"/>
          <cell r="J183">
            <v>4975876102.7839994</v>
          </cell>
          <cell r="K183">
            <v>5319117410</v>
          </cell>
          <cell r="L183">
            <v>45488</v>
          </cell>
          <cell r="M183">
            <v>45488</v>
          </cell>
          <cell r="N183" t="str">
            <v>NG</v>
          </cell>
          <cell r="O183" t="str">
            <v>Đã bán</v>
          </cell>
          <cell r="P183" t="str">
            <v>TTĐC</v>
          </cell>
          <cell r="Q183" t="str">
            <v>CSBH T6</v>
          </cell>
          <cell r="R183"/>
          <cell r="S183" t="str">
            <v>Giá GĐ1 tăng 5%/ CK 10%</v>
          </cell>
          <cell r="T183">
            <v>0</v>
          </cell>
        </row>
        <row r="184">
          <cell r="B184" t="str">
            <v>TĐ3-20</v>
          </cell>
          <cell r="C184">
            <v>75</v>
          </cell>
          <cell r="D184">
            <v>270.3</v>
          </cell>
          <cell r="E184" t="str">
            <v>Tây Nam</v>
          </cell>
          <cell r="F184" t="str">
            <v>Căn giữa</v>
          </cell>
          <cell r="G184" t="str">
            <v>Thời Đại 3 SH</v>
          </cell>
          <cell r="H184">
            <v>6684188141.9880009</v>
          </cell>
          <cell r="I184">
            <v>7181111063.686801</v>
          </cell>
          <cell r="J184">
            <v>5948927446.3693209</v>
          </cell>
          <cell r="K184">
            <v>6372324298.5062532</v>
          </cell>
          <cell r="L184"/>
          <cell r="M184"/>
          <cell r="N184"/>
          <cell r="O184"/>
          <cell r="P184"/>
          <cell r="Q184"/>
          <cell r="R184"/>
          <cell r="S184"/>
          <cell r="T184">
            <v>24728775.960000001</v>
          </cell>
        </row>
        <row r="185">
          <cell r="B185" t="str">
            <v>TĐ3-21</v>
          </cell>
          <cell r="C185">
            <v>85</v>
          </cell>
          <cell r="D185">
            <v>310.5</v>
          </cell>
          <cell r="E185" t="str">
            <v>Tây Bắc</v>
          </cell>
          <cell r="F185" t="str">
            <v>Căn góc</v>
          </cell>
          <cell r="G185" t="str">
            <v>Thời Đại 3 CC</v>
          </cell>
          <cell r="H185"/>
          <cell r="I185"/>
          <cell r="J185">
            <v>6827227303.9049997</v>
          </cell>
          <cell r="K185">
            <v>7315588023</v>
          </cell>
          <cell r="L185">
            <v>45488</v>
          </cell>
          <cell r="M185">
            <v>45488</v>
          </cell>
          <cell r="N185" t="str">
            <v>NG</v>
          </cell>
          <cell r="O185" t="str">
            <v>Đã bán</v>
          </cell>
          <cell r="P185" t="str">
            <v>TTĐC</v>
          </cell>
          <cell r="Q185" t="str">
            <v>CSBH T6</v>
          </cell>
          <cell r="R185"/>
          <cell r="S185" t="str">
            <v>Giá GĐ1 tăng 5%/ CK 10%</v>
          </cell>
          <cell r="T185">
            <v>0</v>
          </cell>
        </row>
        <row r="186">
          <cell r="B186" t="str">
            <v>TĐ3-22</v>
          </cell>
          <cell r="C186">
            <v>75</v>
          </cell>
          <cell r="D186">
            <v>271.2</v>
          </cell>
          <cell r="E186" t="str">
            <v>Tây Nam</v>
          </cell>
          <cell r="F186" t="str">
            <v>Căn giữa</v>
          </cell>
          <cell r="G186" t="str">
            <v>Thời Đại 3 SH</v>
          </cell>
          <cell r="H186">
            <v>6690846319.4879999</v>
          </cell>
          <cell r="I186">
            <v>7188435058.9368</v>
          </cell>
          <cell r="J186">
            <v>5954853224.3443203</v>
          </cell>
          <cell r="K186">
            <v>6378842654.2787523</v>
          </cell>
          <cell r="L186"/>
          <cell r="M186"/>
          <cell r="N186"/>
          <cell r="O186"/>
          <cell r="P186"/>
          <cell r="Q186"/>
          <cell r="R186"/>
          <cell r="S186"/>
          <cell r="T186">
            <v>24671262.240000002</v>
          </cell>
        </row>
        <row r="187">
          <cell r="B187" t="str">
            <v>TĐ3-23</v>
          </cell>
          <cell r="C187">
            <v>96.3</v>
          </cell>
          <cell r="D187">
            <v>348</v>
          </cell>
          <cell r="E187" t="str">
            <v>Đông Bắc</v>
          </cell>
          <cell r="F187" t="str">
            <v>Căn góc</v>
          </cell>
          <cell r="G187" t="str">
            <v>Thời Đại 3</v>
          </cell>
          <cell r="H187"/>
          <cell r="I187"/>
          <cell r="J187">
            <v>7319886862.1999998</v>
          </cell>
          <cell r="K187">
            <v>7831674822</v>
          </cell>
          <cell r="L187">
            <v>45462</v>
          </cell>
          <cell r="M187">
            <v>45462</v>
          </cell>
          <cell r="N187" t="str">
            <v>Nhật MInh</v>
          </cell>
          <cell r="O187" t="str">
            <v>Đã bán</v>
          </cell>
          <cell r="P187" t="str">
            <v>HĐMB</v>
          </cell>
          <cell r="Q187" t="str">
            <v>CSBH T6</v>
          </cell>
          <cell r="R187"/>
          <cell r="S187" t="str">
            <v>NML</v>
          </cell>
          <cell r="T187">
            <v>0</v>
          </cell>
        </row>
        <row r="188">
          <cell r="B188" t="str">
            <v>TĐ3-24</v>
          </cell>
          <cell r="C188">
            <v>75</v>
          </cell>
          <cell r="D188">
            <v>271.2</v>
          </cell>
          <cell r="E188" t="str">
            <v>Tây Nam</v>
          </cell>
          <cell r="F188" t="str">
            <v>Căn giữa</v>
          </cell>
          <cell r="G188" t="str">
            <v>Thời Đại 3 SH</v>
          </cell>
          <cell r="H188">
            <v>6690846319.4879999</v>
          </cell>
          <cell r="I188">
            <v>7188435058.9368</v>
          </cell>
          <cell r="J188">
            <v>5954853224.3443203</v>
          </cell>
          <cell r="K188">
            <v>6378842654.2787523</v>
          </cell>
          <cell r="L188"/>
          <cell r="M188"/>
          <cell r="N188"/>
          <cell r="O188"/>
          <cell r="P188"/>
          <cell r="Q188"/>
          <cell r="R188"/>
          <cell r="S188"/>
          <cell r="T188">
            <v>24671262.240000002</v>
          </cell>
        </row>
        <row r="189">
          <cell r="B189" t="str">
            <v>TĐ3-25</v>
          </cell>
          <cell r="C189">
            <v>67.5</v>
          </cell>
          <cell r="D189">
            <v>243.2</v>
          </cell>
          <cell r="E189" t="str">
            <v>Đông Bắc</v>
          </cell>
          <cell r="F189" t="str">
            <v>Căn giữa</v>
          </cell>
          <cell r="G189" t="str">
            <v>Thời Đại 3</v>
          </cell>
          <cell r="H189"/>
          <cell r="I189"/>
          <cell r="J189">
            <v>4672250207.6160002</v>
          </cell>
          <cell r="K189">
            <v>4985128925</v>
          </cell>
          <cell r="L189">
            <v>45454</v>
          </cell>
          <cell r="M189">
            <v>45454</v>
          </cell>
          <cell r="N189" t="str">
            <v>Bách tín</v>
          </cell>
          <cell r="O189" t="str">
            <v>Đã bán</v>
          </cell>
          <cell r="P189" t="str">
            <v>HĐMB</v>
          </cell>
          <cell r="Q189" t="str">
            <v>CSBH T6</v>
          </cell>
          <cell r="R189"/>
          <cell r="S189" t="str">
            <v>Bốc thăm</v>
          </cell>
          <cell r="T189">
            <v>0</v>
          </cell>
        </row>
        <row r="190">
          <cell r="B190" t="str">
            <v>TĐ3-26</v>
          </cell>
          <cell r="C190">
            <v>75</v>
          </cell>
          <cell r="D190">
            <v>270.3</v>
          </cell>
          <cell r="E190" t="str">
            <v>Tây Nam</v>
          </cell>
          <cell r="F190" t="str">
            <v>Căn giữa</v>
          </cell>
          <cell r="G190" t="str">
            <v>Thời Đại 3 SH</v>
          </cell>
          <cell r="H190">
            <v>6684188141.9880009</v>
          </cell>
          <cell r="I190">
            <v>7181111063.686801</v>
          </cell>
          <cell r="J190">
            <v>5948927446.3693209</v>
          </cell>
          <cell r="K190">
            <v>6372324298.5062532</v>
          </cell>
          <cell r="L190"/>
          <cell r="M190"/>
          <cell r="N190"/>
          <cell r="O190"/>
          <cell r="P190"/>
          <cell r="Q190"/>
          <cell r="R190"/>
          <cell r="S190"/>
          <cell r="T190">
            <v>24728775.960000001</v>
          </cell>
        </row>
        <row r="191">
          <cell r="B191" t="str">
            <v>TĐ3-27</v>
          </cell>
          <cell r="C191">
            <v>67.5</v>
          </cell>
          <cell r="D191">
            <v>243.9</v>
          </cell>
          <cell r="E191" t="str">
            <v>Đông Bắc</v>
          </cell>
          <cell r="F191" t="str">
            <v>Căn giữa</v>
          </cell>
          <cell r="G191" t="str">
            <v>Thời Đại 3</v>
          </cell>
          <cell r="H191"/>
          <cell r="I191"/>
          <cell r="J191">
            <v>4676768863.5510006</v>
          </cell>
          <cell r="K191">
            <v>4990099447</v>
          </cell>
          <cell r="L191">
            <v>45456</v>
          </cell>
          <cell r="M191">
            <v>45456</v>
          </cell>
          <cell r="N191" t="str">
            <v>Nhật Minh</v>
          </cell>
          <cell r="O191" t="str">
            <v>Đã bán</v>
          </cell>
          <cell r="P191" t="str">
            <v>HĐMB</v>
          </cell>
          <cell r="Q191" t="str">
            <v>CSBH T6</v>
          </cell>
          <cell r="R191"/>
          <cell r="S191"/>
          <cell r="T191">
            <v>0</v>
          </cell>
        </row>
        <row r="192">
          <cell r="B192" t="str">
            <v>TĐ3-28</v>
          </cell>
          <cell r="C192">
            <v>75</v>
          </cell>
          <cell r="D192">
            <v>270.3</v>
          </cell>
          <cell r="E192" t="str">
            <v>Tây Nam</v>
          </cell>
          <cell r="F192" t="str">
            <v>Căn giữa</v>
          </cell>
          <cell r="G192" t="str">
            <v>Thời Đại 3 SH</v>
          </cell>
          <cell r="H192">
            <v>6684188141.9880009</v>
          </cell>
          <cell r="I192">
            <v>7181111063.686801</v>
          </cell>
          <cell r="J192">
            <v>5948927446.3693209</v>
          </cell>
          <cell r="K192">
            <v>6372324298.5062532</v>
          </cell>
          <cell r="L192"/>
          <cell r="M192"/>
          <cell r="N192"/>
          <cell r="O192"/>
          <cell r="P192"/>
          <cell r="Q192"/>
          <cell r="R192"/>
          <cell r="S192"/>
          <cell r="T192">
            <v>24728775.960000001</v>
          </cell>
        </row>
        <row r="193">
          <cell r="B193" t="str">
            <v>TĐ3-29</v>
          </cell>
          <cell r="C193">
            <v>67.5</v>
          </cell>
          <cell r="D193">
            <v>243.9</v>
          </cell>
          <cell r="E193" t="str">
            <v>Đông Bắc</v>
          </cell>
          <cell r="F193" t="str">
            <v>Căn giữa</v>
          </cell>
          <cell r="G193" t="str">
            <v>Thời Đại 3</v>
          </cell>
          <cell r="H193"/>
          <cell r="I193"/>
          <cell r="J193">
            <v>4676768863.5510006</v>
          </cell>
          <cell r="K193">
            <v>4990099447</v>
          </cell>
          <cell r="L193">
            <v>45471</v>
          </cell>
          <cell r="M193">
            <v>45471</v>
          </cell>
          <cell r="N193" t="str">
            <v>Bách tín</v>
          </cell>
          <cell r="O193" t="str">
            <v>Đã bán</v>
          </cell>
          <cell r="P193" t="str">
            <v>HĐMB</v>
          </cell>
          <cell r="Q193" t="str">
            <v>CSBH T6</v>
          </cell>
          <cell r="R193"/>
          <cell r="S193"/>
          <cell r="T193">
            <v>0</v>
          </cell>
        </row>
        <row r="194">
          <cell r="B194" t="str">
            <v>TĐ3-30</v>
          </cell>
          <cell r="C194">
            <v>109.6</v>
          </cell>
          <cell r="D194">
            <v>383.3</v>
          </cell>
          <cell r="E194" t="str">
            <v>Tây Nam</v>
          </cell>
          <cell r="F194" t="str">
            <v>Căn góc</v>
          </cell>
          <cell r="G194" t="str">
            <v>Thời Đại 3 SH</v>
          </cell>
          <cell r="H194">
            <v>10629147815.065001</v>
          </cell>
          <cell r="I194">
            <v>11441449932.331501</v>
          </cell>
          <cell r="J194">
            <v>9459941555.4078503</v>
          </cell>
          <cell r="K194">
            <v>10155323046.708635</v>
          </cell>
          <cell r="L194"/>
          <cell r="M194"/>
          <cell r="N194"/>
          <cell r="O194"/>
          <cell r="P194"/>
          <cell r="Q194"/>
          <cell r="R194"/>
          <cell r="S194"/>
          <cell r="T194">
            <v>27730623.050000001</v>
          </cell>
        </row>
        <row r="195">
          <cell r="B195" t="str">
            <v>TĐ3-31</v>
          </cell>
          <cell r="C195">
            <v>67.5</v>
          </cell>
          <cell r="D195">
            <v>243.2</v>
          </cell>
          <cell r="E195" t="str">
            <v>Đông Bắc</v>
          </cell>
          <cell r="F195" t="str">
            <v>Căn giữa</v>
          </cell>
          <cell r="G195" t="str">
            <v>Thời Đại 3</v>
          </cell>
          <cell r="H195"/>
          <cell r="I195"/>
          <cell r="J195">
            <v>4672250207.6160002</v>
          </cell>
          <cell r="K195">
            <v>4985128925</v>
          </cell>
          <cell r="L195">
            <v>45481</v>
          </cell>
          <cell r="M195">
            <v>45486</v>
          </cell>
          <cell r="N195" t="str">
            <v>Bách tín</v>
          </cell>
          <cell r="O195" t="str">
            <v>Đã bán</v>
          </cell>
          <cell r="P195" t="str">
            <v>TTKQ</v>
          </cell>
          <cell r="Q195" t="str">
            <v>CSBH T6</v>
          </cell>
          <cell r="R195"/>
          <cell r="S195"/>
          <cell r="T195">
            <v>0</v>
          </cell>
        </row>
        <row r="196">
          <cell r="B196" t="str">
            <v>TĐ3-33</v>
          </cell>
          <cell r="C196">
            <v>67.5</v>
          </cell>
          <cell r="D196">
            <v>243.2</v>
          </cell>
          <cell r="E196" t="str">
            <v>Đông Bắc</v>
          </cell>
          <cell r="F196" t="str">
            <v>Căn giữa</v>
          </cell>
          <cell r="G196" t="str">
            <v>Thời Đại 3</v>
          </cell>
          <cell r="H196"/>
          <cell r="I196"/>
          <cell r="J196">
            <v>4672250207.6160002</v>
          </cell>
          <cell r="K196">
            <v>4985128925</v>
          </cell>
          <cell r="L196">
            <v>45462</v>
          </cell>
          <cell r="M196">
            <v>45462</v>
          </cell>
          <cell r="N196" t="str">
            <v>Kingzone</v>
          </cell>
          <cell r="O196" t="str">
            <v>Đã bán</v>
          </cell>
          <cell r="P196" t="str">
            <v>HĐMB</v>
          </cell>
          <cell r="Q196" t="str">
            <v>CSBH T6</v>
          </cell>
          <cell r="R196"/>
          <cell r="S196"/>
          <cell r="T196">
            <v>0</v>
          </cell>
        </row>
        <row r="197">
          <cell r="B197" t="str">
            <v>TĐ3-35</v>
          </cell>
          <cell r="C197">
            <v>67.5</v>
          </cell>
          <cell r="D197">
            <v>243.9</v>
          </cell>
          <cell r="E197" t="str">
            <v>Đông Bắc</v>
          </cell>
          <cell r="F197" t="str">
            <v>Căn giữa</v>
          </cell>
          <cell r="G197" t="str">
            <v>Thời Đại 3</v>
          </cell>
          <cell r="H197"/>
          <cell r="I197"/>
          <cell r="J197">
            <v>4676768863.5510006</v>
          </cell>
          <cell r="K197">
            <v>4990099447</v>
          </cell>
          <cell r="L197">
            <v>45486</v>
          </cell>
          <cell r="M197">
            <v>45486</v>
          </cell>
          <cell r="N197" t="str">
            <v>BĐS Go</v>
          </cell>
          <cell r="O197" t="str">
            <v>Đã bán</v>
          </cell>
          <cell r="P197" t="str">
            <v>HĐMB</v>
          </cell>
          <cell r="Q197" t="str">
            <v>CSBH T6</v>
          </cell>
          <cell r="R197"/>
          <cell r="S197"/>
          <cell r="T197">
            <v>0</v>
          </cell>
        </row>
        <row r="198">
          <cell r="B198" t="str">
            <v>TĐ3-37</v>
          </cell>
          <cell r="C198">
            <v>67.5</v>
          </cell>
          <cell r="D198">
            <v>243.9</v>
          </cell>
          <cell r="E198" t="str">
            <v>Đông Bắc</v>
          </cell>
          <cell r="F198" t="str">
            <v>Căn giữa</v>
          </cell>
          <cell r="G198" t="str">
            <v>Thời Đại 3</v>
          </cell>
          <cell r="H198"/>
          <cell r="I198"/>
          <cell r="J198">
            <v>4676768863.5510006</v>
          </cell>
          <cell r="K198">
            <v>4990099447</v>
          </cell>
          <cell r="L198">
            <v>45468</v>
          </cell>
          <cell r="M198">
            <v>45468</v>
          </cell>
          <cell r="N198" t="str">
            <v>Kingzone</v>
          </cell>
          <cell r="O198" t="str">
            <v>Đã bán</v>
          </cell>
          <cell r="P198" t="str">
            <v>HĐMB</v>
          </cell>
          <cell r="Q198" t="str">
            <v>CSBH T6</v>
          </cell>
          <cell r="R198"/>
          <cell r="S198"/>
          <cell r="T198">
            <v>0</v>
          </cell>
        </row>
        <row r="199">
          <cell r="B199" t="str">
            <v>TĐ3-39</v>
          </cell>
          <cell r="C199">
            <v>67.5</v>
          </cell>
          <cell r="D199">
            <v>243.2</v>
          </cell>
          <cell r="E199" t="str">
            <v>Đông Bắc</v>
          </cell>
          <cell r="F199" t="str">
            <v>Căn giữa</v>
          </cell>
          <cell r="G199" t="str">
            <v>Thời Đại 3</v>
          </cell>
          <cell r="H199"/>
          <cell r="I199"/>
          <cell r="J199">
            <v>4672250207.6160002</v>
          </cell>
          <cell r="K199">
            <v>4985128925</v>
          </cell>
          <cell r="L199">
            <v>45462</v>
          </cell>
          <cell r="M199">
            <v>45462</v>
          </cell>
          <cell r="N199" t="str">
            <v>Hpland</v>
          </cell>
          <cell r="O199" t="str">
            <v>Đã bán</v>
          </cell>
          <cell r="P199" t="str">
            <v>HĐMB</v>
          </cell>
          <cell r="Q199" t="str">
            <v>CSBH T6</v>
          </cell>
          <cell r="R199"/>
          <cell r="S199"/>
          <cell r="T199">
            <v>0</v>
          </cell>
        </row>
        <row r="200">
          <cell r="B200" t="str">
            <v>TĐ3-41</v>
          </cell>
          <cell r="C200">
            <v>67.5</v>
          </cell>
          <cell r="D200">
            <v>243.9</v>
          </cell>
          <cell r="E200" t="str">
            <v>Đông Bắc</v>
          </cell>
          <cell r="F200" t="str">
            <v>Căn giáp khe thoáng</v>
          </cell>
          <cell r="G200" t="str">
            <v>Thời Đại 3</v>
          </cell>
          <cell r="H200"/>
          <cell r="I200"/>
          <cell r="J200">
            <v>5041119932.1990004</v>
          </cell>
          <cell r="K200">
            <v>5390885622</v>
          </cell>
          <cell r="L200">
            <v>45462</v>
          </cell>
          <cell r="M200">
            <v>45462</v>
          </cell>
          <cell r="N200" t="str">
            <v>Nhật MInh</v>
          </cell>
          <cell r="O200" t="str">
            <v>Đã bán</v>
          </cell>
          <cell r="P200" t="str">
            <v>TTKQ</v>
          </cell>
          <cell r="Q200" t="str">
            <v>CSBH T6</v>
          </cell>
          <cell r="R200"/>
          <cell r="S200" t="str">
            <v>NML</v>
          </cell>
          <cell r="T200">
            <v>0</v>
          </cell>
        </row>
        <row r="201">
          <cell r="B201" t="str">
            <v>TĐ3-43</v>
          </cell>
          <cell r="C201">
            <v>67.5</v>
          </cell>
          <cell r="D201">
            <v>243.9</v>
          </cell>
          <cell r="E201" t="str">
            <v>Đông Bắc</v>
          </cell>
          <cell r="F201" t="str">
            <v>Căn giáp khe thoáng</v>
          </cell>
          <cell r="G201" t="str">
            <v>Thời Đại 3</v>
          </cell>
          <cell r="H201"/>
          <cell r="I201"/>
          <cell r="J201">
            <v>4889306986.9290009</v>
          </cell>
          <cell r="K201">
            <v>5223891382</v>
          </cell>
          <cell r="L201">
            <v>45454</v>
          </cell>
          <cell r="M201">
            <v>45454</v>
          </cell>
          <cell r="N201" t="str">
            <v>Nhật MInh</v>
          </cell>
          <cell r="O201" t="str">
            <v>Đã bán</v>
          </cell>
          <cell r="P201" t="str">
            <v>HĐMB</v>
          </cell>
          <cell r="Q201" t="str">
            <v>CSBH T6</v>
          </cell>
          <cell r="R201"/>
          <cell r="S201"/>
          <cell r="T201">
            <v>0</v>
          </cell>
        </row>
        <row r="202">
          <cell r="B202" t="str">
            <v>TĐ3-45</v>
          </cell>
          <cell r="C202">
            <v>67.5</v>
          </cell>
          <cell r="D202">
            <v>243.2</v>
          </cell>
          <cell r="E202" t="str">
            <v>Đông Bắc</v>
          </cell>
          <cell r="F202" t="str">
            <v>Căn giữa</v>
          </cell>
          <cell r="G202" t="str">
            <v>Thời Đại 3</v>
          </cell>
          <cell r="H202"/>
          <cell r="I202"/>
          <cell r="J202">
            <v>4672250207.6160002</v>
          </cell>
          <cell r="K202">
            <v>4985128925</v>
          </cell>
          <cell r="L202">
            <v>45447</v>
          </cell>
          <cell r="M202">
            <v>45447</v>
          </cell>
          <cell r="N202" t="str">
            <v>Đất Xanh</v>
          </cell>
          <cell r="O202" t="str">
            <v>Đã bán</v>
          </cell>
          <cell r="P202" t="str">
            <v>HĐMB</v>
          </cell>
          <cell r="Q202" t="str">
            <v>CSBH T6</v>
          </cell>
          <cell r="R202"/>
          <cell r="S202"/>
          <cell r="T202">
            <v>0</v>
          </cell>
        </row>
        <row r="203">
          <cell r="B203" t="str">
            <v>TĐ3-47</v>
          </cell>
          <cell r="C203">
            <v>67.5</v>
          </cell>
          <cell r="D203">
            <v>243.2</v>
          </cell>
          <cell r="E203" t="str">
            <v>Đông Bắc</v>
          </cell>
          <cell r="F203" t="str">
            <v>Căn giữa</v>
          </cell>
          <cell r="G203" t="str">
            <v>Thời Đại 3</v>
          </cell>
          <cell r="H203"/>
          <cell r="I203"/>
          <cell r="J203">
            <v>4672250207.6160002</v>
          </cell>
          <cell r="K203">
            <v>4985128925</v>
          </cell>
          <cell r="L203">
            <v>45472</v>
          </cell>
          <cell r="M203">
            <v>45478</v>
          </cell>
          <cell r="N203" t="str">
            <v>Nhật MInh</v>
          </cell>
          <cell r="O203" t="str">
            <v>Đã bán</v>
          </cell>
          <cell r="P203" t="str">
            <v>TTKQ</v>
          </cell>
          <cell r="Q203" t="str">
            <v>CSBH T6</v>
          </cell>
          <cell r="R203"/>
          <cell r="S203" t="str">
            <v>BHC</v>
          </cell>
          <cell r="T203">
            <v>0</v>
          </cell>
        </row>
        <row r="204">
          <cell r="B204" t="str">
            <v>TĐ3-49</v>
          </cell>
          <cell r="C204">
            <v>67.5</v>
          </cell>
          <cell r="D204">
            <v>243.9</v>
          </cell>
          <cell r="E204" t="str">
            <v>Đông Bắc</v>
          </cell>
          <cell r="F204" t="str">
            <v>Căn giữa</v>
          </cell>
          <cell r="G204" t="str">
            <v>Thời Đại 3</v>
          </cell>
          <cell r="H204">
            <v>5307696044.46</v>
          </cell>
          <cell r="I204">
            <v>5684119345.6560001</v>
          </cell>
          <cell r="J204">
            <v>4723849479.5693998</v>
          </cell>
          <cell r="K204">
            <v>5041888124.2763395</v>
          </cell>
          <cell r="L204"/>
          <cell r="M204">
            <v>45524</v>
          </cell>
          <cell r="N204" t="str">
            <v>Nhật Minh</v>
          </cell>
          <cell r="O204" t="str">
            <v>Đã bán</v>
          </cell>
          <cell r="P204"/>
          <cell r="Q204" t="str">
            <v>CSBH 05/08</v>
          </cell>
          <cell r="R204"/>
          <cell r="S204"/>
          <cell r="T204">
            <v>21761771.399999999</v>
          </cell>
        </row>
        <row r="205">
          <cell r="B205" t="str">
            <v>TĐ3-51</v>
          </cell>
          <cell r="C205">
            <v>67.5</v>
          </cell>
          <cell r="D205">
            <v>243.9</v>
          </cell>
          <cell r="E205" t="str">
            <v>Đông Bắc</v>
          </cell>
          <cell r="F205" t="str">
            <v>Căn giữa</v>
          </cell>
          <cell r="G205" t="str">
            <v>Thời Đại 3</v>
          </cell>
          <cell r="H205">
            <v>5359892405.4180002</v>
          </cell>
          <cell r="I205">
            <v>5741535342.7098007</v>
          </cell>
          <cell r="J205">
            <v>4770304240.8220205</v>
          </cell>
          <cell r="K205">
            <v>5092988361.6542225</v>
          </cell>
          <cell r="L205">
            <v>45491</v>
          </cell>
          <cell r="M205">
            <v>45496</v>
          </cell>
          <cell r="N205" t="str">
            <v>Đất Xanh</v>
          </cell>
          <cell r="O205" t="str">
            <v>Đã bán</v>
          </cell>
          <cell r="P205" t="str">
            <v>HĐMB</v>
          </cell>
          <cell r="Q205" t="str">
            <v>CSBH T6</v>
          </cell>
          <cell r="R205" t="str">
            <v>30tr TN</v>
          </cell>
          <cell r="S205"/>
          <cell r="T205">
            <v>21975778.620000001</v>
          </cell>
        </row>
        <row r="206">
          <cell r="B206" t="str">
            <v>TĐ3-53</v>
          </cell>
          <cell r="C206">
            <v>67.5</v>
          </cell>
          <cell r="D206">
            <v>243.2</v>
          </cell>
          <cell r="E206" t="str">
            <v>Đông Bắc</v>
          </cell>
          <cell r="F206" t="str">
            <v>Căn giữa</v>
          </cell>
          <cell r="G206" t="str">
            <v>Thời Đại 3</v>
          </cell>
          <cell r="H206">
            <v>5302517334.5279999</v>
          </cell>
          <cell r="I206">
            <v>5678422764.7307997</v>
          </cell>
          <cell r="J206">
            <v>4719240427.7299204</v>
          </cell>
          <cell r="K206">
            <v>5036818167.2529125</v>
          </cell>
          <cell r="L206"/>
          <cell r="M206">
            <v>45524</v>
          </cell>
          <cell r="N206" t="str">
            <v>Nhật Minh</v>
          </cell>
          <cell r="O206" t="str">
            <v>Đã bán</v>
          </cell>
          <cell r="P206"/>
          <cell r="Q206" t="str">
            <v>CSBH 05/08</v>
          </cell>
          <cell r="R206"/>
          <cell r="S206"/>
          <cell r="T206">
            <v>21803114.039999999</v>
          </cell>
        </row>
        <row r="207">
          <cell r="B207" t="str">
            <v>TĐ3-55</v>
          </cell>
          <cell r="C207">
            <v>67.5</v>
          </cell>
          <cell r="D207">
            <v>243.2</v>
          </cell>
          <cell r="E207" t="str">
            <v>Đông Bắc</v>
          </cell>
          <cell r="F207" t="str">
            <v>Căn giữa</v>
          </cell>
          <cell r="G207" t="str">
            <v>Thời Đại 3</v>
          </cell>
          <cell r="H207"/>
          <cell r="I207"/>
          <cell r="J207">
            <v>4672250207.6160002</v>
          </cell>
          <cell r="K207">
            <v>4985128925</v>
          </cell>
          <cell r="L207">
            <v>45447</v>
          </cell>
          <cell r="M207">
            <v>45448</v>
          </cell>
          <cell r="N207" t="str">
            <v>Nhật Minh</v>
          </cell>
          <cell r="O207" t="str">
            <v>Đã bán</v>
          </cell>
          <cell r="P207" t="str">
            <v>HĐMB</v>
          </cell>
          <cell r="Q207" t="str">
            <v>CSBH T6</v>
          </cell>
          <cell r="R207"/>
          <cell r="S207"/>
          <cell r="T207">
            <v>0</v>
          </cell>
        </row>
        <row r="208">
          <cell r="B208" t="str">
            <v>TĐ3-57</v>
          </cell>
          <cell r="C208">
            <v>96.2</v>
          </cell>
          <cell r="D208">
            <v>348</v>
          </cell>
          <cell r="E208" t="str">
            <v>Tây Bắc</v>
          </cell>
          <cell r="F208" t="str">
            <v>Căn góc</v>
          </cell>
          <cell r="G208" t="str">
            <v>Thời Đại 3</v>
          </cell>
          <cell r="H208"/>
          <cell r="I208"/>
          <cell r="J208">
            <v>7271351879.8800001</v>
          </cell>
          <cell r="K208">
            <v>7778515003</v>
          </cell>
          <cell r="L208">
            <v>45474</v>
          </cell>
          <cell r="M208">
            <v>45474</v>
          </cell>
          <cell r="N208" t="str">
            <v>Kingzone</v>
          </cell>
          <cell r="O208" t="str">
            <v>Đã bán</v>
          </cell>
          <cell r="P208" t="str">
            <v>HĐMB</v>
          </cell>
          <cell r="Q208" t="str">
            <v>CSBH T6</v>
          </cell>
          <cell r="R208"/>
          <cell r="S208"/>
          <cell r="T208">
            <v>0</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s>
    <sheetDataSet>
      <sheetData sheetId="0">
        <row r="1">
          <cell r="B1" t="str">
            <v>Mã căn</v>
          </cell>
          <cell r="C1" t="str">
            <v>Diện tích đất</v>
          </cell>
          <cell r="D1" t="str">
            <v>DT sàn XD</v>
          </cell>
          <cell r="E1" t="str">
            <v>Hướng</v>
          </cell>
          <cell r="F1" t="str">
            <v>Loại căn</v>
          </cell>
          <cell r="G1" t="str">
            <v>Tên Đường</v>
          </cell>
          <cell r="H1" t="str">
            <v>PA1: HTLS 18 tháng</v>
          </cell>
          <cell r="I1"/>
        </row>
        <row r="2">
          <cell r="B2"/>
          <cell r="C2"/>
          <cell r="D2"/>
          <cell r="E2"/>
          <cell r="F2"/>
          <cell r="G2"/>
          <cell r="H2" t="str">
            <v>PA1: HTLS 18 tháng</v>
          </cell>
          <cell r="I2" t="str">
            <v>Giá  bao gồm VAT</v>
          </cell>
        </row>
        <row r="3">
          <cell r="B3" t="str">
            <v>ĐLTĐ-01</v>
          </cell>
          <cell r="C3">
            <v>120.3</v>
          </cell>
          <cell r="D3">
            <v>388.4</v>
          </cell>
          <cell r="E3" t="str">
            <v>Tây Bắc</v>
          </cell>
          <cell r="F3" t="str">
            <v>Căn góc</v>
          </cell>
          <cell r="G3" t="str">
            <v>Đại lộ thời đại</v>
          </cell>
          <cell r="H3">
            <v>12176287111.572001</v>
          </cell>
          <cell r="I3">
            <v>13118836411.159201</v>
          </cell>
        </row>
        <row r="4">
          <cell r="B4" t="str">
            <v>ĐLTĐ-02</v>
          </cell>
          <cell r="C4">
            <v>75</v>
          </cell>
          <cell r="D4">
            <v>271.2</v>
          </cell>
          <cell r="E4" t="str">
            <v>Tây Bắc</v>
          </cell>
          <cell r="F4" t="str">
            <v>Căn giữa</v>
          </cell>
          <cell r="G4" t="str">
            <v>Đại lộ thời đại</v>
          </cell>
          <cell r="H4">
            <v>6990701005.0319996</v>
          </cell>
          <cell r="I4">
            <v>7518275213.0351992</v>
          </cell>
        </row>
        <row r="5">
          <cell r="B5" t="str">
            <v>ĐLTĐ-03</v>
          </cell>
          <cell r="C5">
            <v>75</v>
          </cell>
          <cell r="D5">
            <v>271.2</v>
          </cell>
          <cell r="E5" t="str">
            <v>Tây Bắc</v>
          </cell>
          <cell r="F5" t="str">
            <v>Căn giữa</v>
          </cell>
          <cell r="G5" t="str">
            <v>Đại lộ thời đại</v>
          </cell>
          <cell r="H5">
            <v>6990701005.0319996</v>
          </cell>
          <cell r="I5">
            <v>7518275213.0351992</v>
          </cell>
        </row>
        <row r="6">
          <cell r="B6" t="str">
            <v>ĐLTĐ-04</v>
          </cell>
          <cell r="C6">
            <v>75</v>
          </cell>
          <cell r="D6">
            <v>270.3</v>
          </cell>
          <cell r="E6" t="str">
            <v>Tây Bắc</v>
          </cell>
          <cell r="F6" t="str">
            <v>Căn giữa</v>
          </cell>
          <cell r="G6" t="str">
            <v>Đại lộ thời đại</v>
          </cell>
          <cell r="H6">
            <v>6944934499.3109999</v>
          </cell>
          <cell r="I6">
            <v>7467932056.7420998</v>
          </cell>
        </row>
        <row r="7">
          <cell r="B7" t="str">
            <v>ĐLTĐ-05</v>
          </cell>
          <cell r="C7">
            <v>75</v>
          </cell>
          <cell r="D7">
            <v>271.2</v>
          </cell>
          <cell r="E7" t="str">
            <v>Tây Bắc</v>
          </cell>
          <cell r="F7" t="str">
            <v>Căn giáp khe thoáng</v>
          </cell>
          <cell r="G7" t="str">
            <v>Đại lộ thời đại</v>
          </cell>
          <cell r="H7">
            <v>7264002230.0879993</v>
          </cell>
          <cell r="I7">
            <v>7818906560.5967989</v>
          </cell>
        </row>
        <row r="8">
          <cell r="B8" t="str">
            <v>ĐLTĐ-06</v>
          </cell>
          <cell r="C8">
            <v>75</v>
          </cell>
          <cell r="D8">
            <v>271.2</v>
          </cell>
          <cell r="E8" t="str">
            <v>Tây Bắc</v>
          </cell>
          <cell r="F8" t="str">
            <v>Căn giáp khe thoáng</v>
          </cell>
          <cell r="G8" t="str">
            <v>Đại lộ thời đại</v>
          </cell>
          <cell r="H8">
            <v>7283523905.7839994</v>
          </cell>
          <cell r="I8">
            <v>7840380403.8623991</v>
          </cell>
        </row>
        <row r="9">
          <cell r="B9" t="str">
            <v>ĐLTĐ-07</v>
          </cell>
          <cell r="C9">
            <v>75</v>
          </cell>
          <cell r="D9">
            <v>270.3</v>
          </cell>
          <cell r="E9" t="str">
            <v>Tây Bắc</v>
          </cell>
          <cell r="F9" t="str">
            <v>Căn giữa</v>
          </cell>
          <cell r="G9" t="str">
            <v>Đại lộ thời đại</v>
          </cell>
          <cell r="H9">
            <v>6983977463.835</v>
          </cell>
          <cell r="I9">
            <v>7510879317.7185001</v>
          </cell>
        </row>
        <row r="10">
          <cell r="B10" t="str">
            <v>ĐLTĐ-08</v>
          </cell>
          <cell r="C10">
            <v>75</v>
          </cell>
          <cell r="D10">
            <v>271.2</v>
          </cell>
          <cell r="E10" t="str">
            <v>Tây Bắc</v>
          </cell>
          <cell r="F10" t="str">
            <v>Căn giữa</v>
          </cell>
          <cell r="G10" t="str">
            <v>Đại lộ thời đại</v>
          </cell>
          <cell r="H10">
            <v>7010222401.3920002</v>
          </cell>
          <cell r="I10">
            <v>7539748749.0312004</v>
          </cell>
        </row>
        <row r="11">
          <cell r="B11" t="str">
            <v>ĐLTĐ-09</v>
          </cell>
          <cell r="C11">
            <v>75</v>
          </cell>
          <cell r="D11">
            <v>271.2</v>
          </cell>
          <cell r="E11" t="str">
            <v>Tây Bắc</v>
          </cell>
          <cell r="F11" t="str">
            <v>Căn giữa</v>
          </cell>
          <cell r="G11" t="str">
            <v>Đại lộ thời đại</v>
          </cell>
          <cell r="H11">
            <v>7010222401.3920002</v>
          </cell>
          <cell r="I11">
            <v>7539748749.0312004</v>
          </cell>
        </row>
        <row r="12">
          <cell r="B12" t="str">
            <v>ĐLTĐ-10</v>
          </cell>
          <cell r="C12">
            <v>75</v>
          </cell>
          <cell r="D12">
            <v>270.3</v>
          </cell>
          <cell r="E12" t="str">
            <v>Tây Bắc</v>
          </cell>
          <cell r="F12" t="str">
            <v>Căn giữa</v>
          </cell>
          <cell r="G12" t="str">
            <v>Đại lộ thời đại</v>
          </cell>
          <cell r="H12">
            <v>6983977463.835</v>
          </cell>
          <cell r="I12">
            <v>7510879317.7185001</v>
          </cell>
        </row>
        <row r="13">
          <cell r="B13" t="str">
            <v>ĐLTĐ-11</v>
          </cell>
          <cell r="C13">
            <v>127.6</v>
          </cell>
          <cell r="D13">
            <v>400.2</v>
          </cell>
          <cell r="E13" t="str">
            <v>Tây Nam</v>
          </cell>
          <cell r="F13" t="str">
            <v>Căn góc</v>
          </cell>
          <cell r="G13" t="str">
            <v>Đại lộ thời đại</v>
          </cell>
          <cell r="H13">
            <v>12627591976.668001</v>
          </cell>
          <cell r="I13">
            <v>13598579495.894802</v>
          </cell>
        </row>
        <row r="14">
          <cell r="B14" t="str">
            <v>HG-01</v>
          </cell>
          <cell r="C14">
            <v>140.30000000000001</v>
          </cell>
          <cell r="D14">
            <v>447.3</v>
          </cell>
          <cell r="E14" t="str">
            <v>Đông Bắc</v>
          </cell>
          <cell r="F14" t="str">
            <v>Căn góc</v>
          </cell>
          <cell r="G14" t="str">
            <v>Hoàng Gia</v>
          </cell>
          <cell r="H14">
            <v>14558901462.566999</v>
          </cell>
          <cell r="I14">
            <v>15693979959.2537</v>
          </cell>
        </row>
        <row r="15">
          <cell r="B15" t="str">
            <v>HG-02</v>
          </cell>
          <cell r="C15">
            <v>77.8</v>
          </cell>
          <cell r="D15">
            <v>270.3</v>
          </cell>
          <cell r="E15" t="str">
            <v>Đông Bắc</v>
          </cell>
          <cell r="F15" t="str">
            <v>Căn giữa</v>
          </cell>
          <cell r="G15" t="str">
            <v>Hoàng Gia</v>
          </cell>
          <cell r="H15">
            <v>7695602004.1950006</v>
          </cell>
          <cell r="I15">
            <v>8287263798.7945004</v>
          </cell>
        </row>
        <row r="16">
          <cell r="B16" t="str">
            <v>HG-03</v>
          </cell>
          <cell r="C16">
            <v>77.2</v>
          </cell>
          <cell r="D16">
            <v>271.2</v>
          </cell>
          <cell r="E16" t="str">
            <v>Đông Bắc</v>
          </cell>
          <cell r="F16" t="str">
            <v>Căn giữa</v>
          </cell>
          <cell r="G16" t="str">
            <v>Hoàng Gia</v>
          </cell>
          <cell r="H16">
            <v>7658597291.7360001</v>
          </cell>
          <cell r="I16">
            <v>8247930582.2296</v>
          </cell>
        </row>
        <row r="17">
          <cell r="B17" t="str">
            <v>HG-04</v>
          </cell>
          <cell r="C17">
            <v>76.599999999999994</v>
          </cell>
          <cell r="D17">
            <v>271.2</v>
          </cell>
          <cell r="E17" t="str">
            <v>Đông Bắc</v>
          </cell>
          <cell r="F17" t="str">
            <v>Căn giữa</v>
          </cell>
          <cell r="G17" t="str">
            <v>Hoàng Gia</v>
          </cell>
          <cell r="H17">
            <v>7574993144.2799997</v>
          </cell>
          <cell r="I17">
            <v>8157337987.1679993</v>
          </cell>
        </row>
        <row r="18">
          <cell r="B18" t="str">
            <v>HG-05</v>
          </cell>
          <cell r="C18">
            <v>76.2</v>
          </cell>
          <cell r="D18">
            <v>270.3</v>
          </cell>
          <cell r="E18" t="str">
            <v>Đông Bắc</v>
          </cell>
          <cell r="F18" t="str">
            <v>Căn giữa</v>
          </cell>
          <cell r="G18" t="str">
            <v>Hoàng Gia</v>
          </cell>
          <cell r="H18">
            <v>7578993457.0440006</v>
          </cell>
          <cell r="I18">
            <v>8162652975.968401</v>
          </cell>
        </row>
        <row r="19">
          <cell r="B19" t="str">
            <v>HG-06</v>
          </cell>
          <cell r="C19">
            <v>75.8</v>
          </cell>
          <cell r="D19">
            <v>271.2</v>
          </cell>
          <cell r="E19" t="str">
            <v>Đông Bắc</v>
          </cell>
          <cell r="F19" t="str">
            <v>Căn giáp khe thoáng</v>
          </cell>
          <cell r="G19" t="str">
            <v>Hoàng Gia</v>
          </cell>
          <cell r="H19"/>
          <cell r="I19"/>
        </row>
        <row r="20">
          <cell r="B20" t="str">
            <v>HG-07</v>
          </cell>
          <cell r="C20">
            <v>75.2</v>
          </cell>
          <cell r="D20">
            <v>271.2</v>
          </cell>
          <cell r="E20" t="str">
            <v>Đông Bắc</v>
          </cell>
          <cell r="F20" t="str">
            <v>Căn giáp khe thoáng</v>
          </cell>
          <cell r="G20" t="str">
            <v>Hoàng Gia</v>
          </cell>
          <cell r="H20">
            <v>7786866706.9200001</v>
          </cell>
          <cell r="I20">
            <v>8393600162.7320004</v>
          </cell>
        </row>
        <row r="21">
          <cell r="B21" t="str">
            <v>HG-08</v>
          </cell>
          <cell r="C21">
            <v>75</v>
          </cell>
          <cell r="D21">
            <v>270.3</v>
          </cell>
          <cell r="E21" t="str">
            <v>Đông Bắc</v>
          </cell>
          <cell r="F21" t="str">
            <v>Căn giữa</v>
          </cell>
          <cell r="G21" t="str">
            <v>Hoàng Gia</v>
          </cell>
          <cell r="H21">
            <v>7511058598.5450001</v>
          </cell>
          <cell r="I21">
            <v>8090668565.8994999</v>
          </cell>
        </row>
        <row r="22">
          <cell r="B22" t="str">
            <v>HG-09</v>
          </cell>
          <cell r="C22">
            <v>74.900000000000006</v>
          </cell>
          <cell r="D22">
            <v>270.3</v>
          </cell>
          <cell r="E22" t="str">
            <v>Đông Bắc</v>
          </cell>
          <cell r="F22" t="str">
            <v>Căn giữa</v>
          </cell>
          <cell r="G22" t="str">
            <v>Hoàng Gia</v>
          </cell>
          <cell r="H22">
            <v>7503744515.7060013</v>
          </cell>
          <cell r="I22">
            <v>8082851735.9666014</v>
          </cell>
        </row>
        <row r="23">
          <cell r="B23" t="str">
            <v>HG-10</v>
          </cell>
          <cell r="C23">
            <v>74.900000000000006</v>
          </cell>
          <cell r="D23">
            <v>271.2</v>
          </cell>
          <cell r="E23" t="str">
            <v>Đông Bắc</v>
          </cell>
          <cell r="F23" t="str">
            <v>Căn giữa</v>
          </cell>
          <cell r="G23" t="str">
            <v>Hoàng Gia</v>
          </cell>
          <cell r="H23">
            <v>7490972506.8479996</v>
          </cell>
          <cell r="I23">
            <v>8068802526.2227993</v>
          </cell>
        </row>
        <row r="24">
          <cell r="B24" t="str">
            <v>HG1-01</v>
          </cell>
          <cell r="C24">
            <v>114.9</v>
          </cell>
          <cell r="D24">
            <v>392.5</v>
          </cell>
          <cell r="E24" t="str">
            <v>Đông Bắc</v>
          </cell>
          <cell r="F24" t="str">
            <v>Căn góc</v>
          </cell>
          <cell r="G24" t="str">
            <v>Hoàng Gia 1</v>
          </cell>
          <cell r="H24">
            <v>10325432129.125</v>
          </cell>
          <cell r="I24">
            <v>11095243634.727501</v>
          </cell>
        </row>
        <row r="25">
          <cell r="B25" t="str">
            <v>HG1-02</v>
          </cell>
          <cell r="C25">
            <v>67.5</v>
          </cell>
          <cell r="D25">
            <v>243.2</v>
          </cell>
          <cell r="E25" t="str">
            <v>Đông Nam</v>
          </cell>
          <cell r="F25" t="str">
            <v>Căn giữa</v>
          </cell>
          <cell r="G25" t="str">
            <v>Hoàng Gia 1</v>
          </cell>
          <cell r="H25"/>
          <cell r="I25"/>
        </row>
        <row r="26">
          <cell r="B26" t="str">
            <v>HG1-03</v>
          </cell>
          <cell r="C26">
            <v>67.5</v>
          </cell>
          <cell r="D26">
            <v>243.9</v>
          </cell>
          <cell r="E26" t="str">
            <v>Đông Nam</v>
          </cell>
          <cell r="F26" t="str">
            <v>Căn giữa</v>
          </cell>
          <cell r="G26" t="str">
            <v>Hoàng Gia 1</v>
          </cell>
          <cell r="H26"/>
          <cell r="I26"/>
        </row>
        <row r="27">
          <cell r="B27" t="str">
            <v>HG1-04</v>
          </cell>
          <cell r="C27">
            <v>67.5</v>
          </cell>
          <cell r="D27">
            <v>243.9</v>
          </cell>
          <cell r="E27" t="str">
            <v>Đông Nam</v>
          </cell>
          <cell r="F27" t="str">
            <v>Căn giữa</v>
          </cell>
          <cell r="G27" t="str">
            <v>Hoàng Gia 1</v>
          </cell>
          <cell r="H27">
            <v>5707868145.1380005</v>
          </cell>
          <cell r="I27">
            <v>6124308656.4018002</v>
          </cell>
        </row>
        <row r="28">
          <cell r="B28" t="str">
            <v>HG1-05</v>
          </cell>
          <cell r="C28">
            <v>67.5</v>
          </cell>
          <cell r="D28">
            <v>243.2</v>
          </cell>
          <cell r="E28" t="str">
            <v>Đông Nam</v>
          </cell>
          <cell r="F28" t="str">
            <v>Căn giữa</v>
          </cell>
          <cell r="G28" t="str">
            <v>Hoàng Gia 1</v>
          </cell>
          <cell r="H28"/>
          <cell r="I28"/>
        </row>
        <row r="29">
          <cell r="B29" t="str">
            <v>HG1-06</v>
          </cell>
          <cell r="C29">
            <v>67.5</v>
          </cell>
          <cell r="D29">
            <v>243.2</v>
          </cell>
          <cell r="E29" t="str">
            <v>Đông Nam</v>
          </cell>
          <cell r="F29" t="str">
            <v>Căn giữa</v>
          </cell>
          <cell r="G29" t="str">
            <v>Hoàng Gia 1</v>
          </cell>
          <cell r="H29"/>
          <cell r="I29"/>
        </row>
        <row r="30">
          <cell r="B30" t="str">
            <v>HG1-07</v>
          </cell>
          <cell r="C30">
            <v>67.5</v>
          </cell>
          <cell r="D30">
            <v>243.2</v>
          </cell>
          <cell r="E30" t="str">
            <v>Đông Nam</v>
          </cell>
          <cell r="F30" t="str">
            <v>Căn giữa</v>
          </cell>
          <cell r="G30" t="str">
            <v>Hoàng Gia 1</v>
          </cell>
          <cell r="H30"/>
          <cell r="I30"/>
        </row>
        <row r="31">
          <cell r="B31" t="str">
            <v>HG1-08</v>
          </cell>
          <cell r="C31">
            <v>67.5</v>
          </cell>
          <cell r="D31">
            <v>243.2</v>
          </cell>
          <cell r="E31" t="str">
            <v>Đông Nam</v>
          </cell>
          <cell r="F31" t="str">
            <v>Căn giữa</v>
          </cell>
          <cell r="G31" t="str">
            <v>Hoàng Gia 1</v>
          </cell>
          <cell r="H31">
            <v>5546100554.4960003</v>
          </cell>
          <cell r="I31">
            <v>5946364306.6956005</v>
          </cell>
        </row>
        <row r="32">
          <cell r="B32" t="str">
            <v>HG1-09</v>
          </cell>
          <cell r="C32">
            <v>67.5</v>
          </cell>
          <cell r="D32">
            <v>243.9</v>
          </cell>
          <cell r="E32" t="str">
            <v>Đông Nam</v>
          </cell>
          <cell r="F32" t="str">
            <v>Căn giữa</v>
          </cell>
          <cell r="G32" t="str">
            <v>Hoàng Gia 1</v>
          </cell>
          <cell r="H32">
            <v>5551279062.2639999</v>
          </cell>
          <cell r="I32">
            <v>5952060665.2404003</v>
          </cell>
        </row>
        <row r="33">
          <cell r="B33" t="str">
            <v>HG-11</v>
          </cell>
          <cell r="C33">
            <v>75</v>
          </cell>
          <cell r="D33">
            <v>271.2</v>
          </cell>
          <cell r="E33" t="str">
            <v>Đông Bắc</v>
          </cell>
          <cell r="F33" t="str">
            <v>Căn giữa</v>
          </cell>
          <cell r="G33" t="str">
            <v>Hoàng Gia</v>
          </cell>
          <cell r="H33">
            <v>7498260383.0879993</v>
          </cell>
          <cell r="I33">
            <v>8076590528.8967991</v>
          </cell>
        </row>
        <row r="34">
          <cell r="B34" t="str">
            <v>HG1-10</v>
          </cell>
          <cell r="C34">
            <v>67.5</v>
          </cell>
          <cell r="D34">
            <v>243.9</v>
          </cell>
          <cell r="E34" t="str">
            <v>Đông Nam</v>
          </cell>
          <cell r="F34" t="str">
            <v>Căn giữa</v>
          </cell>
          <cell r="G34" t="str">
            <v>Hoàng Gia 1</v>
          </cell>
          <cell r="H34"/>
          <cell r="I34"/>
        </row>
        <row r="35">
          <cell r="B35" t="str">
            <v>HG1-11</v>
          </cell>
          <cell r="C35">
            <v>67.5</v>
          </cell>
          <cell r="D35">
            <v>243.2</v>
          </cell>
          <cell r="E35" t="str">
            <v>Đông Nam</v>
          </cell>
          <cell r="F35" t="str">
            <v>Căn giữa</v>
          </cell>
          <cell r="G35" t="str">
            <v>Hoàng Gia 1</v>
          </cell>
          <cell r="H35"/>
          <cell r="I35"/>
        </row>
        <row r="36">
          <cell r="B36" t="str">
            <v>HG1-12</v>
          </cell>
          <cell r="C36">
            <v>67.5</v>
          </cell>
          <cell r="D36">
            <v>243.9</v>
          </cell>
          <cell r="E36" t="str">
            <v>Đông Nam</v>
          </cell>
          <cell r="F36" t="str">
            <v>Căn giáp khe thoáng</v>
          </cell>
          <cell r="G36" t="str">
            <v>Hoàng Gia 1</v>
          </cell>
          <cell r="H36">
            <v>5447578845.618001</v>
          </cell>
          <cell r="I36">
            <v>5837990426.929801</v>
          </cell>
        </row>
        <row r="37">
          <cell r="B37" t="str">
            <v>HG1-13</v>
          </cell>
          <cell r="C37">
            <v>67.5</v>
          </cell>
          <cell r="D37">
            <v>243.9</v>
          </cell>
          <cell r="E37" t="str">
            <v>Đông Nam</v>
          </cell>
          <cell r="F37" t="str">
            <v>Căn giáp khe thoáng</v>
          </cell>
          <cell r="G37" t="str">
            <v>Hoàng Gia 1</v>
          </cell>
          <cell r="H37">
            <v>5500287186.8220005</v>
          </cell>
          <cell r="I37">
            <v>5895969602.2542009</v>
          </cell>
        </row>
        <row r="38">
          <cell r="B38" t="str">
            <v>HG1-14</v>
          </cell>
          <cell r="C38">
            <v>67.5</v>
          </cell>
          <cell r="D38">
            <v>243.2</v>
          </cell>
          <cell r="E38" t="str">
            <v>Đông Nam</v>
          </cell>
          <cell r="F38" t="str">
            <v>Căn giữa</v>
          </cell>
          <cell r="G38" t="str">
            <v>Hoàng Gia 1</v>
          </cell>
          <cell r="H38">
            <v>5354713721.0879993</v>
          </cell>
          <cell r="I38">
            <v>5735838789.9467993</v>
          </cell>
        </row>
        <row r="39">
          <cell r="B39" t="str">
            <v>HG1-15</v>
          </cell>
          <cell r="C39">
            <v>67.5</v>
          </cell>
          <cell r="D39">
            <v>243.2</v>
          </cell>
          <cell r="E39" t="str">
            <v>Đông Nam</v>
          </cell>
          <cell r="F39" t="str">
            <v>Căn giữa</v>
          </cell>
          <cell r="G39" t="str">
            <v>Hoàng Gia 1</v>
          </cell>
          <cell r="H39">
            <v>5389511146.7519999</v>
          </cell>
          <cell r="I39">
            <v>5774115958.1772003</v>
          </cell>
        </row>
        <row r="40">
          <cell r="B40" t="str">
            <v>HG1-16</v>
          </cell>
          <cell r="C40">
            <v>67.5</v>
          </cell>
          <cell r="D40">
            <v>243.9</v>
          </cell>
          <cell r="E40" t="str">
            <v>Đông Nam</v>
          </cell>
          <cell r="F40" t="str">
            <v>Căn giữa</v>
          </cell>
          <cell r="G40" t="str">
            <v>Hoàng Gia 1</v>
          </cell>
          <cell r="H40">
            <v>5394689730.6120005</v>
          </cell>
          <cell r="I40">
            <v>5779812400.4232006</v>
          </cell>
        </row>
        <row r="41">
          <cell r="B41" t="str">
            <v>HG1-17</v>
          </cell>
          <cell r="C41">
            <v>67.5</v>
          </cell>
          <cell r="D41">
            <v>243.9</v>
          </cell>
          <cell r="E41" t="str">
            <v>Đông Nam</v>
          </cell>
          <cell r="F41" t="str">
            <v>Căn giữa</v>
          </cell>
          <cell r="G41" t="str">
            <v>Hoàng Gia 1</v>
          </cell>
          <cell r="H41">
            <v>5394689730.6120005</v>
          </cell>
          <cell r="I41">
            <v>5779812400.4232006</v>
          </cell>
        </row>
        <row r="42">
          <cell r="B42" t="str">
            <v>HG1-18</v>
          </cell>
          <cell r="C42">
            <v>67.5</v>
          </cell>
          <cell r="D42">
            <v>243.2</v>
          </cell>
          <cell r="E42" t="str">
            <v>Đông Nam</v>
          </cell>
          <cell r="F42" t="str">
            <v>Căn giữa</v>
          </cell>
          <cell r="G42" t="str">
            <v>Hoàng Gia 1</v>
          </cell>
          <cell r="H42"/>
          <cell r="I42"/>
        </row>
        <row r="43">
          <cell r="B43" t="str">
            <v>HG1-19</v>
          </cell>
          <cell r="C43">
            <v>100</v>
          </cell>
          <cell r="D43">
            <v>348</v>
          </cell>
          <cell r="E43" t="str">
            <v>Đông Nam</v>
          </cell>
          <cell r="F43" t="str">
            <v>Căn góc</v>
          </cell>
          <cell r="G43" t="str">
            <v>Hoàng Gia 1</v>
          </cell>
          <cell r="H43"/>
          <cell r="I43"/>
        </row>
        <row r="44">
          <cell r="B44" t="str">
            <v>HG-12</v>
          </cell>
          <cell r="C44">
            <v>75.099999999999994</v>
          </cell>
          <cell r="D44">
            <v>270.3</v>
          </cell>
          <cell r="E44" t="str">
            <v>Đông Bắc</v>
          </cell>
          <cell r="F44" t="str">
            <v>Căn giữa</v>
          </cell>
          <cell r="G44" t="str">
            <v>Hoàng Gia</v>
          </cell>
          <cell r="H44">
            <v>7498825028.6760006</v>
          </cell>
          <cell r="I44">
            <v>8076982977.8536005</v>
          </cell>
        </row>
        <row r="45">
          <cell r="B45" t="str">
            <v>HG-13</v>
          </cell>
          <cell r="C45">
            <v>75.3</v>
          </cell>
          <cell r="D45">
            <v>271.2</v>
          </cell>
          <cell r="E45" t="str">
            <v>Đông Bắc</v>
          </cell>
          <cell r="F45" t="str">
            <v>Căn giáp khe thoáng</v>
          </cell>
          <cell r="G45" t="str">
            <v>Hoàng Gia</v>
          </cell>
          <cell r="H45">
            <v>7735720285.3200006</v>
          </cell>
          <cell r="I45">
            <v>8337110437.7820005</v>
          </cell>
        </row>
        <row r="46">
          <cell r="B46" t="str">
            <v>HG-14</v>
          </cell>
          <cell r="C46">
            <v>75.8</v>
          </cell>
          <cell r="D46">
            <v>271.2</v>
          </cell>
          <cell r="E46" t="str">
            <v>Đông Bắc</v>
          </cell>
          <cell r="F46" t="str">
            <v>Căn giáp khe thoáng</v>
          </cell>
          <cell r="G46" t="str">
            <v>Hoàng Gia</v>
          </cell>
          <cell r="H46">
            <v>7793321882.5439997</v>
          </cell>
          <cell r="I46">
            <v>8399328888.7783995</v>
          </cell>
        </row>
        <row r="47">
          <cell r="B47" t="str">
            <v>HG-15</v>
          </cell>
          <cell r="C47">
            <v>76.2</v>
          </cell>
          <cell r="D47">
            <v>270.3</v>
          </cell>
          <cell r="E47" t="str">
            <v>Đông Bắc</v>
          </cell>
          <cell r="F47" t="str">
            <v>Căn giữa</v>
          </cell>
          <cell r="G47" t="str">
            <v>Hoàng Gia</v>
          </cell>
          <cell r="H47">
            <v>7578993457.0440006</v>
          </cell>
          <cell r="I47">
            <v>8162652975.968401</v>
          </cell>
        </row>
        <row r="48">
          <cell r="B48" t="str">
            <v>HG-16</v>
          </cell>
          <cell r="C48">
            <v>76.7</v>
          </cell>
          <cell r="D48">
            <v>271.2</v>
          </cell>
          <cell r="E48" t="str">
            <v>Đông Bắc</v>
          </cell>
          <cell r="F48" t="str">
            <v>Căn giữa</v>
          </cell>
          <cell r="G48" t="str">
            <v>Hoàng Gia</v>
          </cell>
          <cell r="H48">
            <v>7622157072.5279999</v>
          </cell>
          <cell r="I48">
            <v>8208989647.0508003</v>
          </cell>
        </row>
        <row r="49">
          <cell r="B49" t="str">
            <v>HG-17</v>
          </cell>
          <cell r="C49">
            <v>77.3</v>
          </cell>
          <cell r="D49">
            <v>271.2</v>
          </cell>
          <cell r="E49" t="str">
            <v>Đông Bắc</v>
          </cell>
          <cell r="F49" t="str">
            <v>Căn giữa</v>
          </cell>
          <cell r="G49" t="str">
            <v>Hoàng Gia</v>
          </cell>
          <cell r="H49">
            <v>7665885447.3120003</v>
          </cell>
          <cell r="I49">
            <v>8255718892.1732006</v>
          </cell>
        </row>
        <row r="50">
          <cell r="B50" t="str">
            <v>HG-18</v>
          </cell>
          <cell r="C50">
            <v>77.900000000000006</v>
          </cell>
          <cell r="D50">
            <v>270.3</v>
          </cell>
          <cell r="E50" t="str">
            <v>Đông Bắc</v>
          </cell>
          <cell r="F50" t="str">
            <v>Căn giữa</v>
          </cell>
          <cell r="G50" t="str">
            <v>Hoàng Gia</v>
          </cell>
          <cell r="H50">
            <v>7702889916.5880003</v>
          </cell>
          <cell r="I50">
            <v>8295051841.2368002</v>
          </cell>
        </row>
        <row r="51">
          <cell r="B51" t="str">
            <v>HG-19</v>
          </cell>
          <cell r="C51">
            <v>135.1</v>
          </cell>
          <cell r="D51">
            <v>447.3</v>
          </cell>
          <cell r="E51" t="str">
            <v>Đông Bắc</v>
          </cell>
          <cell r="F51" t="str">
            <v>Căn góc</v>
          </cell>
          <cell r="G51" t="str">
            <v>Hoàng Gia</v>
          </cell>
          <cell r="H51">
            <v>14248873511.649002</v>
          </cell>
          <cell r="I51">
            <v>15364839595.123901</v>
          </cell>
        </row>
        <row r="52">
          <cell r="B52" t="str">
            <v>HG2-01</v>
          </cell>
          <cell r="C52">
            <v>102.7</v>
          </cell>
          <cell r="D52">
            <v>348</v>
          </cell>
          <cell r="E52" t="str">
            <v>Tây Bắc</v>
          </cell>
          <cell r="F52" t="str">
            <v>Căn góc</v>
          </cell>
          <cell r="G52" t="str">
            <v>Hoàng Gia 2</v>
          </cell>
          <cell r="H52"/>
          <cell r="I52"/>
        </row>
        <row r="53">
          <cell r="B53" t="str">
            <v>HG2-02</v>
          </cell>
          <cell r="C53">
            <v>75</v>
          </cell>
          <cell r="D53">
            <v>270.3</v>
          </cell>
          <cell r="E53" t="str">
            <v>Tây Bắc</v>
          </cell>
          <cell r="F53" t="str">
            <v>Căn giữa</v>
          </cell>
          <cell r="G53" t="str">
            <v>Hoàng Gia 2</v>
          </cell>
          <cell r="H53">
            <v>6220220159.7720003</v>
          </cell>
          <cell r="I53">
            <v>6670746283.2492008</v>
          </cell>
        </row>
        <row r="54">
          <cell r="B54" t="str">
            <v>HG2-03</v>
          </cell>
          <cell r="C54">
            <v>75</v>
          </cell>
          <cell r="D54">
            <v>270.3</v>
          </cell>
          <cell r="E54" t="str">
            <v>Tây Bắc</v>
          </cell>
          <cell r="F54" t="str">
            <v>Căn giữa</v>
          </cell>
          <cell r="G54" t="str">
            <v>Hoàng Gia 2</v>
          </cell>
          <cell r="H54">
            <v>6220220159.7720003</v>
          </cell>
          <cell r="I54">
            <v>6670746283.2492008</v>
          </cell>
        </row>
        <row r="55">
          <cell r="B55" t="str">
            <v>HG2-04</v>
          </cell>
          <cell r="C55">
            <v>75</v>
          </cell>
          <cell r="D55">
            <v>271.2</v>
          </cell>
          <cell r="E55" t="str">
            <v>Tây Bắc</v>
          </cell>
          <cell r="F55" t="str">
            <v>Căn giữa</v>
          </cell>
          <cell r="G55" t="str">
            <v>Hoàng Gia 2</v>
          </cell>
          <cell r="H55">
            <v>6188214425.7600002</v>
          </cell>
          <cell r="I55">
            <v>6635539975.8360004</v>
          </cell>
        </row>
        <row r="56">
          <cell r="B56" t="str">
            <v>HG2-05</v>
          </cell>
          <cell r="C56">
            <v>75</v>
          </cell>
          <cell r="D56">
            <v>271.2</v>
          </cell>
          <cell r="E56" t="str">
            <v>Tây Bắc</v>
          </cell>
          <cell r="F56" t="str">
            <v>Căn giữa</v>
          </cell>
          <cell r="G56" t="str">
            <v>Hoàng Gia 2</v>
          </cell>
          <cell r="H56"/>
          <cell r="I56"/>
        </row>
        <row r="57">
          <cell r="B57" t="str">
            <v>HG2-06</v>
          </cell>
          <cell r="C57">
            <v>75</v>
          </cell>
          <cell r="D57">
            <v>270.3</v>
          </cell>
          <cell r="E57" t="str">
            <v>Tây Bắc</v>
          </cell>
          <cell r="F57" t="str">
            <v>Căn giữa</v>
          </cell>
          <cell r="G57" t="str">
            <v>Hoàng Gia 2</v>
          </cell>
          <cell r="H57">
            <v>6239552113.0799999</v>
          </cell>
          <cell r="I57">
            <v>6692011431.8879995</v>
          </cell>
        </row>
        <row r="58">
          <cell r="B58" t="str">
            <v>HG2-07</v>
          </cell>
          <cell r="C58">
            <v>75</v>
          </cell>
          <cell r="D58">
            <v>270.3</v>
          </cell>
          <cell r="E58" t="str">
            <v>Tây Bắc</v>
          </cell>
          <cell r="F58" t="str">
            <v>Căn giữa</v>
          </cell>
          <cell r="G58" t="str">
            <v>Hoàng Gia 2</v>
          </cell>
          <cell r="H58">
            <v>6220220159.7720003</v>
          </cell>
          <cell r="I58">
            <v>6670746283.2492008</v>
          </cell>
        </row>
        <row r="59">
          <cell r="B59" t="str">
            <v>HG2-08</v>
          </cell>
          <cell r="C59">
            <v>75</v>
          </cell>
          <cell r="D59">
            <v>271.2</v>
          </cell>
          <cell r="E59" t="str">
            <v>Tây Bắc</v>
          </cell>
          <cell r="F59" t="str">
            <v>Căn giữa</v>
          </cell>
          <cell r="G59" t="str">
            <v>Hoàng Gia 2</v>
          </cell>
          <cell r="H59">
            <v>6246210307.1040001</v>
          </cell>
          <cell r="I59">
            <v>6699335445.3143997</v>
          </cell>
        </row>
        <row r="60">
          <cell r="B60" t="str">
            <v>HG2-09</v>
          </cell>
          <cell r="C60">
            <v>75</v>
          </cell>
          <cell r="D60">
            <v>271.2</v>
          </cell>
          <cell r="E60" t="str">
            <v>Tây Bắc</v>
          </cell>
          <cell r="F60" t="str">
            <v>Căn giữa</v>
          </cell>
          <cell r="G60" t="str">
            <v>Hoàng Gia 2</v>
          </cell>
          <cell r="H60">
            <v>6246210307.1040001</v>
          </cell>
          <cell r="I60">
            <v>6699335445.3143997</v>
          </cell>
        </row>
        <row r="61">
          <cell r="B61" t="str">
            <v>HG2-10</v>
          </cell>
          <cell r="C61">
            <v>75</v>
          </cell>
          <cell r="D61">
            <v>270.3</v>
          </cell>
          <cell r="E61" t="str">
            <v>Tây Bắc</v>
          </cell>
          <cell r="F61" t="str">
            <v>Căn giữa</v>
          </cell>
          <cell r="G61" t="str">
            <v>Hoàng Gia 2</v>
          </cell>
          <cell r="H61">
            <v>6220220159.7720003</v>
          </cell>
          <cell r="I61">
            <v>6670746283.2492008</v>
          </cell>
        </row>
        <row r="62">
          <cell r="B62" t="str">
            <v>HG2-11</v>
          </cell>
          <cell r="C62">
            <v>75</v>
          </cell>
          <cell r="D62">
            <v>271.2</v>
          </cell>
          <cell r="E62" t="str">
            <v>Tây Bắc</v>
          </cell>
          <cell r="F62" t="str">
            <v>Căn giáp khe thoáng</v>
          </cell>
          <cell r="G62" t="str">
            <v>Hoàng Gia 2</v>
          </cell>
          <cell r="H62"/>
          <cell r="I62"/>
        </row>
        <row r="63">
          <cell r="B63" t="str">
            <v>HG2-12</v>
          </cell>
          <cell r="C63">
            <v>75</v>
          </cell>
          <cell r="D63">
            <v>271.2</v>
          </cell>
          <cell r="E63" t="str">
            <v>Tây Bắc</v>
          </cell>
          <cell r="F63" t="str">
            <v>Căn giáp khe thoáng</v>
          </cell>
          <cell r="G63" t="str">
            <v>Hoàng Gia 2</v>
          </cell>
          <cell r="H63"/>
          <cell r="I63"/>
        </row>
        <row r="64">
          <cell r="B64" t="str">
            <v>HG2-13</v>
          </cell>
          <cell r="C64">
            <v>75</v>
          </cell>
          <cell r="D64">
            <v>270.3</v>
          </cell>
          <cell r="E64" t="str">
            <v>Tây Bắc</v>
          </cell>
          <cell r="F64" t="str">
            <v>Căn giữa</v>
          </cell>
          <cell r="G64" t="str">
            <v>Hoàng Gia 2</v>
          </cell>
          <cell r="H64">
            <v>6162224299.8480005</v>
          </cell>
          <cell r="I64">
            <v>6606950837.3328009</v>
          </cell>
        </row>
        <row r="65">
          <cell r="B65" t="str">
            <v>HG2-14</v>
          </cell>
          <cell r="C65">
            <v>75</v>
          </cell>
          <cell r="D65">
            <v>271.2</v>
          </cell>
          <cell r="E65" t="str">
            <v>Tây Bắc</v>
          </cell>
          <cell r="F65" t="str">
            <v>Căn giữa</v>
          </cell>
          <cell r="G65" t="str">
            <v>Hoàng Gia 2</v>
          </cell>
          <cell r="H65">
            <v>6188214425.7600002</v>
          </cell>
          <cell r="I65">
            <v>6635539975.8360004</v>
          </cell>
        </row>
        <row r="66">
          <cell r="B66" t="str">
            <v>HG2-15</v>
          </cell>
          <cell r="C66">
            <v>75</v>
          </cell>
          <cell r="D66">
            <v>271.2</v>
          </cell>
          <cell r="E66" t="str">
            <v>Tây Bắc</v>
          </cell>
          <cell r="F66" t="str">
            <v>Căn giữa</v>
          </cell>
          <cell r="G66" t="str">
            <v>Hoàng Gia 2</v>
          </cell>
          <cell r="H66">
            <v>6226878438.8640003</v>
          </cell>
          <cell r="I66">
            <v>6678070390.2504005</v>
          </cell>
        </row>
        <row r="67">
          <cell r="B67" t="str">
            <v>HG2-16</v>
          </cell>
          <cell r="C67">
            <v>75</v>
          </cell>
          <cell r="D67">
            <v>270.3</v>
          </cell>
          <cell r="E67" t="str">
            <v>Tây Bắc</v>
          </cell>
          <cell r="F67" t="str">
            <v>Căn giữa</v>
          </cell>
          <cell r="G67" t="str">
            <v>Hoàng Gia 2</v>
          </cell>
          <cell r="H67">
            <v>6220220159.7720003</v>
          </cell>
          <cell r="I67">
            <v>6670746283.2492008</v>
          </cell>
        </row>
        <row r="68">
          <cell r="B68" t="str">
            <v>HG2-17</v>
          </cell>
          <cell r="C68">
            <v>130</v>
          </cell>
          <cell r="D68">
            <v>434.6</v>
          </cell>
          <cell r="E68" t="str">
            <v>Tây Nam</v>
          </cell>
          <cell r="F68" t="str">
            <v>Căn góc</v>
          </cell>
          <cell r="G68" t="str">
            <v>Hoàng Gia 2</v>
          </cell>
          <cell r="H68">
            <v>11779920298.102001</v>
          </cell>
          <cell r="I68">
            <v>12660652780.912201</v>
          </cell>
        </row>
        <row r="69">
          <cell r="B69" t="str">
            <v>HG3-01</v>
          </cell>
          <cell r="C69">
            <v>111.8</v>
          </cell>
          <cell r="D69">
            <v>348</v>
          </cell>
          <cell r="E69" t="str">
            <v>Đông Nam</v>
          </cell>
          <cell r="F69" t="str">
            <v>Căn góc</v>
          </cell>
          <cell r="G69" t="str">
            <v>Hoàng Gia 3</v>
          </cell>
          <cell r="H69"/>
          <cell r="I69"/>
        </row>
        <row r="70">
          <cell r="B70" t="str">
            <v>HG3-02</v>
          </cell>
          <cell r="C70">
            <v>75</v>
          </cell>
          <cell r="D70">
            <v>270.3</v>
          </cell>
          <cell r="E70" t="str">
            <v>Đông Nam</v>
          </cell>
          <cell r="F70" t="str">
            <v>Căn giữa</v>
          </cell>
          <cell r="G70" t="str">
            <v>Hoàng Gia 3</v>
          </cell>
          <cell r="H70"/>
          <cell r="I70"/>
        </row>
        <row r="71">
          <cell r="B71" t="str">
            <v>HG3-03</v>
          </cell>
          <cell r="C71">
            <v>75</v>
          </cell>
          <cell r="D71">
            <v>271.2</v>
          </cell>
          <cell r="E71" t="str">
            <v>Đông Nam</v>
          </cell>
          <cell r="F71" t="str">
            <v>Căn giữa</v>
          </cell>
          <cell r="G71" t="str">
            <v>Hoàng Gia 3</v>
          </cell>
          <cell r="H71">
            <v>6381534214.6560001</v>
          </cell>
          <cell r="I71">
            <v>6848191743.6216002</v>
          </cell>
        </row>
        <row r="72">
          <cell r="B72" t="str">
            <v>HG3-04</v>
          </cell>
          <cell r="C72">
            <v>75</v>
          </cell>
          <cell r="D72">
            <v>271.2</v>
          </cell>
          <cell r="E72" t="str">
            <v>Đông Nam</v>
          </cell>
          <cell r="F72" t="str">
            <v>Căn giữa</v>
          </cell>
          <cell r="G72" t="str">
            <v>Hoàng Gia 3</v>
          </cell>
          <cell r="H72">
            <v>6342870201.5519991</v>
          </cell>
          <cell r="I72">
            <v>6805661329.2071991</v>
          </cell>
        </row>
        <row r="73">
          <cell r="B73" t="str">
            <v>HG3-05</v>
          </cell>
          <cell r="C73">
            <v>75</v>
          </cell>
          <cell r="D73">
            <v>270.3</v>
          </cell>
          <cell r="E73" t="str">
            <v>Đông Nam</v>
          </cell>
          <cell r="F73" t="str">
            <v>Căn giữa</v>
          </cell>
          <cell r="G73" t="str">
            <v>Hoàng Gia 3</v>
          </cell>
          <cell r="H73">
            <v>6374876061.9420004</v>
          </cell>
          <cell r="I73">
            <v>6840867775.6362</v>
          </cell>
        </row>
        <row r="74">
          <cell r="B74" t="str">
            <v>HG3-06</v>
          </cell>
          <cell r="C74">
            <v>75</v>
          </cell>
          <cell r="D74">
            <v>270.3</v>
          </cell>
          <cell r="E74" t="str">
            <v>Đông Nam</v>
          </cell>
          <cell r="F74" t="str">
            <v>Căn giữa</v>
          </cell>
          <cell r="G74" t="str">
            <v>Hoàng Gia 3</v>
          </cell>
          <cell r="H74">
            <v>6394208015.25</v>
          </cell>
          <cell r="I74">
            <v>6862132924.2749996</v>
          </cell>
        </row>
        <row r="75">
          <cell r="B75" t="str">
            <v>HG3-07</v>
          </cell>
          <cell r="C75">
            <v>75</v>
          </cell>
          <cell r="D75">
            <v>271.2</v>
          </cell>
          <cell r="E75" t="str">
            <v>Đông Nam</v>
          </cell>
          <cell r="F75" t="str">
            <v>Căn giữa</v>
          </cell>
          <cell r="G75" t="str">
            <v>Hoàng Gia 3</v>
          </cell>
          <cell r="H75">
            <v>6381534214.6560001</v>
          </cell>
          <cell r="I75">
            <v>6848191743.6216002</v>
          </cell>
        </row>
        <row r="76">
          <cell r="B76" t="str">
            <v>HG3-08</v>
          </cell>
          <cell r="C76">
            <v>75</v>
          </cell>
          <cell r="D76">
            <v>271.2</v>
          </cell>
          <cell r="E76" t="str">
            <v>Đông Nam</v>
          </cell>
          <cell r="F76" t="str">
            <v>Căn giữa</v>
          </cell>
          <cell r="G76" t="str">
            <v>Hoàng Gia 3</v>
          </cell>
          <cell r="H76">
            <v>6400866359.5200005</v>
          </cell>
          <cell r="I76">
            <v>6869457102.9720001</v>
          </cell>
        </row>
        <row r="77">
          <cell r="B77" t="str">
            <v>HG3-09</v>
          </cell>
          <cell r="C77">
            <v>75</v>
          </cell>
          <cell r="D77">
            <v>270.3</v>
          </cell>
          <cell r="E77" t="str">
            <v>Đông Nam</v>
          </cell>
          <cell r="F77" t="str">
            <v>Căn giữa</v>
          </cell>
          <cell r="G77" t="str">
            <v>Hoàng Gia 3</v>
          </cell>
          <cell r="H77">
            <v>6394208015.25</v>
          </cell>
          <cell r="I77">
            <v>6862132924.2749996</v>
          </cell>
        </row>
        <row r="78">
          <cell r="B78" t="str">
            <v>HG3-10</v>
          </cell>
          <cell r="C78">
            <v>75</v>
          </cell>
          <cell r="D78">
            <v>271.2</v>
          </cell>
          <cell r="E78" t="str">
            <v>Đông Nam</v>
          </cell>
          <cell r="F78" t="str">
            <v>Căn giáp khe thoáng</v>
          </cell>
          <cell r="G78" t="str">
            <v>Hoàng Gia 3</v>
          </cell>
          <cell r="H78"/>
          <cell r="I78"/>
        </row>
        <row r="79">
          <cell r="B79" t="str">
            <v>HG3-11</v>
          </cell>
          <cell r="C79">
            <v>75</v>
          </cell>
          <cell r="D79">
            <v>271.2</v>
          </cell>
          <cell r="E79" t="str">
            <v>Đông Nam</v>
          </cell>
          <cell r="F79" t="str">
            <v>Căn giáp khe thoáng</v>
          </cell>
          <cell r="G79" t="str">
            <v>Hoàng Gia 3</v>
          </cell>
          <cell r="H79"/>
          <cell r="I79"/>
        </row>
        <row r="80">
          <cell r="B80" t="str">
            <v>HG3-12</v>
          </cell>
          <cell r="C80">
            <v>75</v>
          </cell>
          <cell r="D80">
            <v>270.3</v>
          </cell>
          <cell r="E80" t="str">
            <v>Đông Nam</v>
          </cell>
          <cell r="F80" t="str">
            <v>Căn giữa</v>
          </cell>
          <cell r="G80" t="str">
            <v>Hoàng Gia 3</v>
          </cell>
          <cell r="H80"/>
          <cell r="I80"/>
        </row>
        <row r="81">
          <cell r="B81" t="str">
            <v>HG3-13</v>
          </cell>
          <cell r="C81">
            <v>75</v>
          </cell>
          <cell r="D81">
            <v>270.3</v>
          </cell>
          <cell r="E81" t="str">
            <v>Đông Nam</v>
          </cell>
          <cell r="F81" t="str">
            <v>Căn giữa</v>
          </cell>
          <cell r="G81" t="str">
            <v>Hoàng Gia 3</v>
          </cell>
          <cell r="H81">
            <v>6316880202.0180006</v>
          </cell>
          <cell r="I81">
            <v>6777072329.7198009</v>
          </cell>
        </row>
        <row r="82">
          <cell r="B82" t="str">
            <v>HG3-14</v>
          </cell>
          <cell r="C82">
            <v>75</v>
          </cell>
          <cell r="D82">
            <v>271.2</v>
          </cell>
          <cell r="E82" t="str">
            <v>Đông Nam</v>
          </cell>
          <cell r="F82" t="str">
            <v>Căn giữa</v>
          </cell>
          <cell r="G82" t="str">
            <v>Hoàng Gia 3</v>
          </cell>
          <cell r="H82">
            <v>6342870201.5519991</v>
          </cell>
          <cell r="I82">
            <v>6805661329.2071991</v>
          </cell>
        </row>
        <row r="83">
          <cell r="B83" t="str">
            <v>HG3-15</v>
          </cell>
          <cell r="C83">
            <v>75</v>
          </cell>
          <cell r="D83">
            <v>271.2</v>
          </cell>
          <cell r="E83" t="str">
            <v>Đông Nam</v>
          </cell>
          <cell r="F83" t="str">
            <v>Căn giữa</v>
          </cell>
          <cell r="G83" t="str">
            <v>Hoàng Gia 3</v>
          </cell>
          <cell r="H83"/>
          <cell r="I83"/>
        </row>
        <row r="84">
          <cell r="B84" t="str">
            <v>HG3-16</v>
          </cell>
          <cell r="C84">
            <v>75</v>
          </cell>
          <cell r="D84">
            <v>270.3</v>
          </cell>
          <cell r="E84" t="str">
            <v>Đông Nam</v>
          </cell>
          <cell r="F84" t="str">
            <v>Căn giữa</v>
          </cell>
          <cell r="G84" t="str">
            <v>Hoàng Gia 3</v>
          </cell>
          <cell r="H84">
            <v>6374876061.9420004</v>
          </cell>
          <cell r="I84">
            <v>6840867775.6362</v>
          </cell>
        </row>
        <row r="85">
          <cell r="B85" t="str">
            <v>HG3-17</v>
          </cell>
          <cell r="C85">
            <v>100</v>
          </cell>
          <cell r="D85">
            <v>348</v>
          </cell>
          <cell r="E85" t="str">
            <v>Đông Nam</v>
          </cell>
          <cell r="F85" t="str">
            <v>Căn góc</v>
          </cell>
          <cell r="G85" t="str">
            <v>Hoàng Gia 3</v>
          </cell>
          <cell r="H85"/>
          <cell r="I85"/>
        </row>
        <row r="86">
          <cell r="B86" t="str">
            <v>HG4-01</v>
          </cell>
          <cell r="C86">
            <v>107.1</v>
          </cell>
          <cell r="D86">
            <v>348</v>
          </cell>
          <cell r="E86" t="str">
            <v>Tây Bắc</v>
          </cell>
          <cell r="F86" t="str">
            <v>Căn góc</v>
          </cell>
          <cell r="G86" t="str">
            <v>Hoàng Gia 4</v>
          </cell>
          <cell r="H86">
            <v>8961866707.9200001</v>
          </cell>
          <cell r="I86">
            <v>9613157244.2220001</v>
          </cell>
        </row>
        <row r="87">
          <cell r="B87" t="str">
            <v>HG4-02</v>
          </cell>
          <cell r="C87">
            <v>75</v>
          </cell>
          <cell r="D87">
            <v>270.3</v>
          </cell>
          <cell r="E87" t="str">
            <v>Tây Bắc</v>
          </cell>
          <cell r="F87" t="str">
            <v>Căn giữa</v>
          </cell>
          <cell r="G87" t="str">
            <v>Hoàng Gia 4</v>
          </cell>
          <cell r="H87">
            <v>5833580266.4939995</v>
          </cell>
          <cell r="I87">
            <v>6245442400.6433992</v>
          </cell>
        </row>
        <row r="88">
          <cell r="B88" t="str">
            <v>HG4-03</v>
          </cell>
          <cell r="C88">
            <v>75</v>
          </cell>
          <cell r="D88">
            <v>271.2</v>
          </cell>
          <cell r="E88" t="str">
            <v>Tây Bắc</v>
          </cell>
          <cell r="F88" t="str">
            <v>Căn giữa</v>
          </cell>
          <cell r="G88" t="str">
            <v>Hoàng Gia 4</v>
          </cell>
          <cell r="H88">
            <v>5840238584.448</v>
          </cell>
          <cell r="I88">
            <v>6252766550.3928003</v>
          </cell>
        </row>
        <row r="89">
          <cell r="B89" t="str">
            <v>HG4-04</v>
          </cell>
          <cell r="C89">
            <v>75</v>
          </cell>
          <cell r="D89">
            <v>271.2</v>
          </cell>
          <cell r="E89" t="str">
            <v>Tây Bắc</v>
          </cell>
          <cell r="F89" t="str">
            <v>Căn giữa</v>
          </cell>
          <cell r="G89" t="str">
            <v>Hoàng Gia 4</v>
          </cell>
          <cell r="H89">
            <v>5801574571.3439999</v>
          </cell>
          <cell r="I89">
            <v>6210236135.9784002</v>
          </cell>
        </row>
        <row r="90">
          <cell r="B90" t="str">
            <v>HG4-05</v>
          </cell>
          <cell r="C90">
            <v>75</v>
          </cell>
          <cell r="D90">
            <v>270.3</v>
          </cell>
          <cell r="E90" t="str">
            <v>Tây Bắc</v>
          </cell>
          <cell r="F90" t="str">
            <v>Căn giữa</v>
          </cell>
          <cell r="G90" t="str">
            <v>Hoàng Gia 4</v>
          </cell>
          <cell r="H90">
            <v>5833580266.4939995</v>
          </cell>
          <cell r="I90">
            <v>6245442400.6433992</v>
          </cell>
        </row>
        <row r="91">
          <cell r="B91" t="str">
            <v>HG4-06</v>
          </cell>
          <cell r="C91">
            <v>75</v>
          </cell>
          <cell r="D91">
            <v>270.3</v>
          </cell>
          <cell r="E91" t="str">
            <v>Tây Bắc</v>
          </cell>
          <cell r="F91" t="str">
            <v>Căn giữa</v>
          </cell>
          <cell r="G91" t="str">
            <v>Hoàng Gia 4</v>
          </cell>
          <cell r="H91">
            <v>5852912219.802</v>
          </cell>
          <cell r="I91">
            <v>6266707549.2821999</v>
          </cell>
        </row>
        <row r="92">
          <cell r="B92" t="str">
            <v>HG4-07</v>
          </cell>
          <cell r="C92">
            <v>75</v>
          </cell>
          <cell r="D92">
            <v>271.2</v>
          </cell>
          <cell r="E92" t="str">
            <v>Tây Bắc</v>
          </cell>
          <cell r="F92" t="str">
            <v>Căn giữa</v>
          </cell>
          <cell r="G92" t="str">
            <v>Hoàng Gia 4</v>
          </cell>
          <cell r="H92">
            <v>5840238584.448</v>
          </cell>
          <cell r="I92">
            <v>6252766550.3928003</v>
          </cell>
        </row>
        <row r="93">
          <cell r="B93" t="str">
            <v>HG4-08</v>
          </cell>
          <cell r="C93">
            <v>75</v>
          </cell>
          <cell r="D93">
            <v>271.2</v>
          </cell>
          <cell r="E93" t="str">
            <v>Tây Bắc</v>
          </cell>
          <cell r="F93" t="str">
            <v>Căn giữa</v>
          </cell>
          <cell r="G93" t="str">
            <v>Hoàng Gia 4</v>
          </cell>
          <cell r="H93">
            <v>5859570452.6879997</v>
          </cell>
          <cell r="I93">
            <v>6274031605.4567995</v>
          </cell>
        </row>
        <row r="94">
          <cell r="B94" t="str">
            <v>HG4-09</v>
          </cell>
          <cell r="C94">
            <v>75</v>
          </cell>
          <cell r="D94">
            <v>270.3</v>
          </cell>
          <cell r="E94" t="str">
            <v>Tây Bắc</v>
          </cell>
          <cell r="F94" t="str">
            <v>Căn giữa</v>
          </cell>
          <cell r="G94" t="str">
            <v>Hoàng Gia 4</v>
          </cell>
          <cell r="H94">
            <v>5852912219.802</v>
          </cell>
          <cell r="I94">
            <v>6266707549.2821999</v>
          </cell>
        </row>
        <row r="95">
          <cell r="B95" t="str">
            <v>HG4-10</v>
          </cell>
          <cell r="C95">
            <v>75</v>
          </cell>
          <cell r="D95">
            <v>271.2</v>
          </cell>
          <cell r="E95" t="str">
            <v>Tây Bắc</v>
          </cell>
          <cell r="F95" t="str">
            <v>Căn giáp khe thoáng</v>
          </cell>
          <cell r="G95" t="str">
            <v>Hoàng Gia 4</v>
          </cell>
          <cell r="H95"/>
          <cell r="I95"/>
        </row>
        <row r="96">
          <cell r="B96" t="str">
            <v>HG4-11</v>
          </cell>
          <cell r="C96">
            <v>75</v>
          </cell>
          <cell r="D96">
            <v>271.2</v>
          </cell>
          <cell r="E96" t="str">
            <v>Tây Bắc</v>
          </cell>
          <cell r="F96" t="str">
            <v>Căn giáp khe thoáng</v>
          </cell>
          <cell r="G96" t="str">
            <v>Hoàng Gia 4</v>
          </cell>
          <cell r="H96"/>
          <cell r="I96"/>
        </row>
        <row r="97">
          <cell r="B97" t="str">
            <v>HG4-12</v>
          </cell>
          <cell r="C97">
            <v>75</v>
          </cell>
          <cell r="D97">
            <v>270.3</v>
          </cell>
          <cell r="E97" t="str">
            <v>Tây Bắc</v>
          </cell>
          <cell r="F97" t="str">
            <v>Căn giữa</v>
          </cell>
          <cell r="G97" t="str">
            <v>Hoàng Gia 4</v>
          </cell>
          <cell r="H97">
            <v>5775584406.5699997</v>
          </cell>
          <cell r="I97">
            <v>6181646954.7269993</v>
          </cell>
        </row>
        <row r="98">
          <cell r="B98" t="str">
            <v>HG4-13</v>
          </cell>
          <cell r="C98">
            <v>75</v>
          </cell>
          <cell r="D98">
            <v>270.3</v>
          </cell>
          <cell r="E98" t="str">
            <v>Tây Bắc</v>
          </cell>
          <cell r="F98" t="str">
            <v>Căn giữa</v>
          </cell>
          <cell r="G98" t="str">
            <v>Hoàng Gia 4</v>
          </cell>
          <cell r="H98">
            <v>5717588270.9400005</v>
          </cell>
          <cell r="I98">
            <v>6117851205.5340004</v>
          </cell>
        </row>
        <row r="99">
          <cell r="B99" t="str">
            <v>HG4-14</v>
          </cell>
          <cell r="C99">
            <v>75</v>
          </cell>
          <cell r="D99">
            <v>271.2</v>
          </cell>
          <cell r="E99" t="str">
            <v>Tây Bắc</v>
          </cell>
          <cell r="F99" t="str">
            <v>Căn giữa</v>
          </cell>
          <cell r="G99" t="str">
            <v>Hoàng Gia 4</v>
          </cell>
          <cell r="H99">
            <v>5743578690</v>
          </cell>
          <cell r="I99">
            <v>6146440666.5</v>
          </cell>
        </row>
        <row r="100">
          <cell r="B100" t="str">
            <v>HG4-15</v>
          </cell>
          <cell r="C100">
            <v>75</v>
          </cell>
          <cell r="D100">
            <v>271.2</v>
          </cell>
          <cell r="E100" t="str">
            <v>Tây Bắc</v>
          </cell>
          <cell r="F100" t="str">
            <v>Căn giữa</v>
          </cell>
          <cell r="G100" t="str">
            <v>Hoàng Gia 4</v>
          </cell>
          <cell r="H100">
            <v>5782242703.1040001</v>
          </cell>
          <cell r="I100">
            <v>6188971080.9144001</v>
          </cell>
        </row>
        <row r="101">
          <cell r="B101" t="str">
            <v>HG4-16</v>
          </cell>
          <cell r="C101">
            <v>75</v>
          </cell>
          <cell r="D101">
            <v>270.3</v>
          </cell>
          <cell r="E101" t="str">
            <v>Tây Bắc</v>
          </cell>
          <cell r="F101" t="str">
            <v>Căn giữa</v>
          </cell>
          <cell r="G101" t="str">
            <v>Hoàng Gia 4</v>
          </cell>
          <cell r="H101">
            <v>5775584406.5699997</v>
          </cell>
          <cell r="I101">
            <v>6181646954.7269993</v>
          </cell>
        </row>
        <row r="102">
          <cell r="B102" t="str">
            <v>HG4-17</v>
          </cell>
          <cell r="C102">
            <v>100</v>
          </cell>
          <cell r="D102">
            <v>348</v>
          </cell>
          <cell r="E102" t="str">
            <v>Tây Nam</v>
          </cell>
          <cell r="F102" t="str">
            <v>Căn góc</v>
          </cell>
          <cell r="G102" t="str">
            <v>Hoàng Gia 4</v>
          </cell>
          <cell r="H102">
            <v>8410370565.4800005</v>
          </cell>
          <cell r="I102">
            <v>9022746432.0279999</v>
          </cell>
        </row>
        <row r="103">
          <cell r="B103" t="str">
            <v>HG5-01</v>
          </cell>
          <cell r="C103">
            <v>97.9</v>
          </cell>
          <cell r="D103">
            <v>348</v>
          </cell>
          <cell r="E103" t="str">
            <v>Đông Nam</v>
          </cell>
          <cell r="F103" t="str">
            <v>Căn góc</v>
          </cell>
          <cell r="G103" t="str">
            <v>Hoàng Gia 5</v>
          </cell>
          <cell r="H103">
            <v>8517817256.7600002</v>
          </cell>
          <cell r="I103">
            <v>9145739677.4260006</v>
          </cell>
        </row>
        <row r="104">
          <cell r="B104" t="str">
            <v>HG5-02</v>
          </cell>
          <cell r="C104">
            <v>67.5</v>
          </cell>
          <cell r="D104">
            <v>243.2</v>
          </cell>
          <cell r="E104" t="str">
            <v>Tây Nam</v>
          </cell>
          <cell r="F104" t="str">
            <v>Căn giữa</v>
          </cell>
          <cell r="G104" t="str">
            <v>Hoàng Gia 5</v>
          </cell>
          <cell r="H104">
            <v>5250320947.9679995</v>
          </cell>
          <cell r="I104">
            <v>5621006739.5147991</v>
          </cell>
        </row>
        <row r="105">
          <cell r="B105" t="str">
            <v>HG5-03</v>
          </cell>
          <cell r="C105">
            <v>67.5</v>
          </cell>
          <cell r="D105">
            <v>243.9</v>
          </cell>
          <cell r="E105" t="str">
            <v>Tây Nam</v>
          </cell>
          <cell r="F105" t="str">
            <v>Căn giữa</v>
          </cell>
          <cell r="G105" t="str">
            <v>Hoàng Gia 5</v>
          </cell>
          <cell r="H105">
            <v>5255499434.724</v>
          </cell>
          <cell r="I105">
            <v>5626703074.9463997</v>
          </cell>
        </row>
        <row r="106">
          <cell r="B106" t="str">
            <v>HG5-04</v>
          </cell>
          <cell r="C106">
            <v>67.5</v>
          </cell>
          <cell r="D106">
            <v>243.9</v>
          </cell>
          <cell r="E106" t="str">
            <v>Tây Nam</v>
          </cell>
          <cell r="F106" t="str">
            <v>Căn giữa</v>
          </cell>
          <cell r="G106" t="str">
            <v>Hoàng Gia 5</v>
          </cell>
          <cell r="H106">
            <v>5220701860.7520008</v>
          </cell>
          <cell r="I106">
            <v>5588425743.5772009</v>
          </cell>
        </row>
        <row r="107">
          <cell r="B107" t="str">
            <v>HG5-05</v>
          </cell>
          <cell r="C107">
            <v>67.5</v>
          </cell>
          <cell r="D107">
            <v>243.2</v>
          </cell>
          <cell r="E107" t="str">
            <v>Tây Nam</v>
          </cell>
          <cell r="F107" t="str">
            <v>Căn giữa</v>
          </cell>
          <cell r="G107" t="str">
            <v>Hoàng Gia 5</v>
          </cell>
          <cell r="H107">
            <v>5250320947.9679995</v>
          </cell>
          <cell r="I107">
            <v>5621006739.5147991</v>
          </cell>
        </row>
        <row r="108">
          <cell r="B108" t="str">
            <v>HG5-06</v>
          </cell>
          <cell r="C108">
            <v>67.5</v>
          </cell>
          <cell r="D108">
            <v>243.2</v>
          </cell>
          <cell r="E108" t="str">
            <v>Tây Nam</v>
          </cell>
          <cell r="F108" t="str">
            <v>Căn giữa</v>
          </cell>
          <cell r="G108" t="str">
            <v>Hoàng Gia 5</v>
          </cell>
          <cell r="H108">
            <v>5406910107.6479998</v>
          </cell>
          <cell r="I108">
            <v>5793254815.1627998</v>
          </cell>
        </row>
        <row r="109">
          <cell r="B109" t="str">
            <v>HG5-07</v>
          </cell>
          <cell r="C109">
            <v>67.5</v>
          </cell>
          <cell r="D109">
            <v>243.9</v>
          </cell>
          <cell r="E109" t="str">
            <v>Tây Nam</v>
          </cell>
          <cell r="F109" t="str">
            <v>Căn giáp khe thoáng</v>
          </cell>
          <cell r="G109" t="str">
            <v>Hoàng Gia 5</v>
          </cell>
          <cell r="H109">
            <v>5693550183.441</v>
          </cell>
          <cell r="I109">
            <v>6108558898.5351</v>
          </cell>
        </row>
        <row r="110">
          <cell r="B110" t="str">
            <v>HG5-08</v>
          </cell>
          <cell r="C110">
            <v>75</v>
          </cell>
          <cell r="D110">
            <v>271.2</v>
          </cell>
          <cell r="E110" t="str">
            <v>Tây Nam</v>
          </cell>
          <cell r="F110" t="str">
            <v>Căn giáp khe thoáng</v>
          </cell>
          <cell r="G110" t="str">
            <v>Hoàng Gia 5</v>
          </cell>
          <cell r="H110">
            <v>6385533807.1679993</v>
          </cell>
          <cell r="I110">
            <v>6852591295.384799</v>
          </cell>
        </row>
        <row r="111">
          <cell r="B111" t="str">
            <v>HG5-09</v>
          </cell>
          <cell r="C111">
            <v>75</v>
          </cell>
          <cell r="D111">
            <v>270.3</v>
          </cell>
          <cell r="E111" t="str">
            <v>Tây Nam</v>
          </cell>
          <cell r="F111" t="str">
            <v>Căn giữa</v>
          </cell>
          <cell r="G111" t="str">
            <v>Hoàng Gia 5</v>
          </cell>
          <cell r="H111">
            <v>6316880202.0180006</v>
          </cell>
          <cell r="I111">
            <v>6777072329.7198009</v>
          </cell>
        </row>
        <row r="112">
          <cell r="B112" t="str">
            <v>HG5-10</v>
          </cell>
          <cell r="C112">
            <v>75</v>
          </cell>
          <cell r="D112">
            <v>270.3</v>
          </cell>
          <cell r="E112" t="str">
            <v>Tây Nam</v>
          </cell>
          <cell r="F112" t="str">
            <v>Căn giữa</v>
          </cell>
          <cell r="G112" t="str">
            <v>Hoàng Gia 5</v>
          </cell>
          <cell r="H112">
            <v>6297548248.71</v>
          </cell>
          <cell r="I112">
            <v>6755807181.0810003</v>
          </cell>
        </row>
        <row r="113">
          <cell r="B113" t="str">
            <v>HG5-11</v>
          </cell>
          <cell r="C113">
            <v>75</v>
          </cell>
          <cell r="D113">
            <v>271.2</v>
          </cell>
          <cell r="E113" t="str">
            <v>Tây Nam</v>
          </cell>
          <cell r="F113" t="str">
            <v>Căn giữa</v>
          </cell>
          <cell r="G113" t="str">
            <v>Hoàng Gia 5</v>
          </cell>
          <cell r="H113"/>
          <cell r="I113"/>
        </row>
        <row r="114">
          <cell r="B114" t="str">
            <v>HG5-12</v>
          </cell>
          <cell r="C114">
            <v>75</v>
          </cell>
          <cell r="D114">
            <v>271.2</v>
          </cell>
          <cell r="E114" t="str">
            <v>Tây Nam</v>
          </cell>
          <cell r="F114" t="str">
            <v>Căn giữa</v>
          </cell>
          <cell r="G114" t="str">
            <v>Hoàng Gia 5</v>
          </cell>
          <cell r="H114">
            <v>6304206465.0719995</v>
          </cell>
          <cell r="I114">
            <v>6763131219.0791998</v>
          </cell>
        </row>
        <row r="115">
          <cell r="B115" t="str">
            <v>HG5-13</v>
          </cell>
          <cell r="C115">
            <v>75</v>
          </cell>
          <cell r="D115">
            <v>270.3</v>
          </cell>
          <cell r="E115" t="str">
            <v>Tây Nam</v>
          </cell>
          <cell r="F115" t="str">
            <v>Căn giữa</v>
          </cell>
          <cell r="G115" t="str">
            <v>Hoàng Gia 5</v>
          </cell>
          <cell r="H115"/>
          <cell r="I115"/>
        </row>
        <row r="116">
          <cell r="B116" t="str">
            <v>HG5-14</v>
          </cell>
          <cell r="C116">
            <v>75</v>
          </cell>
          <cell r="D116">
            <v>271.2</v>
          </cell>
          <cell r="E116" t="str">
            <v>Tây Nam</v>
          </cell>
          <cell r="F116" t="str">
            <v>Căn giáp khe thoáng</v>
          </cell>
          <cell r="G116" t="str">
            <v>Hoàng Gia 5</v>
          </cell>
          <cell r="H116"/>
          <cell r="I116"/>
        </row>
        <row r="117">
          <cell r="B117" t="str">
            <v>HG5-15</v>
          </cell>
          <cell r="C117">
            <v>67.5</v>
          </cell>
          <cell r="D117">
            <v>243.9</v>
          </cell>
          <cell r="E117" t="str">
            <v>Tây Nam</v>
          </cell>
          <cell r="F117" t="str">
            <v>Căn giáp khe thoáng</v>
          </cell>
          <cell r="G117" t="str">
            <v>Hoàng Gia 5</v>
          </cell>
          <cell r="H117">
            <v>5552995276.809</v>
          </cell>
          <cell r="I117">
            <v>5953948501.2398996</v>
          </cell>
        </row>
        <row r="118">
          <cell r="B118" t="str">
            <v>HG5-16</v>
          </cell>
          <cell r="C118">
            <v>67.5</v>
          </cell>
          <cell r="D118">
            <v>243.2</v>
          </cell>
          <cell r="E118" t="str">
            <v>Tây Nam</v>
          </cell>
          <cell r="F118" t="str">
            <v>Căn giữa</v>
          </cell>
          <cell r="G118" t="str">
            <v>Hoàng Gia 5</v>
          </cell>
          <cell r="H118">
            <v>5389511146.7519999</v>
          </cell>
          <cell r="I118">
            <v>5774115958.1772003</v>
          </cell>
        </row>
        <row r="119">
          <cell r="B119" t="str">
            <v>HG5-17</v>
          </cell>
          <cell r="C119">
            <v>67.5</v>
          </cell>
          <cell r="D119">
            <v>243.2</v>
          </cell>
          <cell r="E119" t="str">
            <v>Tây Nam</v>
          </cell>
          <cell r="F119" t="str">
            <v>Căn giữa</v>
          </cell>
          <cell r="G119" t="str">
            <v>Hoàng Gia 5</v>
          </cell>
          <cell r="H119">
            <v>5250320947.9679995</v>
          </cell>
          <cell r="I119">
            <v>5621006739.5147991</v>
          </cell>
        </row>
        <row r="120">
          <cell r="B120" t="str">
            <v>HG5-18</v>
          </cell>
          <cell r="C120">
            <v>67.5</v>
          </cell>
          <cell r="D120">
            <v>243.9</v>
          </cell>
          <cell r="E120" t="str">
            <v>Tây Nam</v>
          </cell>
          <cell r="F120" t="str">
            <v>Căn giữa</v>
          </cell>
          <cell r="G120" t="str">
            <v>Hoàng Gia 5</v>
          </cell>
          <cell r="H120">
            <v>5255499434.724</v>
          </cell>
          <cell r="I120">
            <v>5626703074.9463997</v>
          </cell>
        </row>
        <row r="121">
          <cell r="B121" t="str">
            <v>HG5-19</v>
          </cell>
          <cell r="C121">
            <v>67.5</v>
          </cell>
          <cell r="D121">
            <v>243.9</v>
          </cell>
          <cell r="E121" t="str">
            <v>Tây Nam</v>
          </cell>
          <cell r="F121" t="str">
            <v>Căn giữa</v>
          </cell>
          <cell r="G121" t="str">
            <v>Hoàng Gia 5</v>
          </cell>
          <cell r="H121">
            <v>5255499434.724</v>
          </cell>
          <cell r="I121">
            <v>5626703074.9463997</v>
          </cell>
        </row>
        <row r="122">
          <cell r="B122" t="str">
            <v>HG5-20</v>
          </cell>
          <cell r="C122">
            <v>67.5</v>
          </cell>
          <cell r="D122">
            <v>243.2</v>
          </cell>
          <cell r="E122" t="str">
            <v>Tây Nam</v>
          </cell>
          <cell r="F122" t="str">
            <v>Căn giữa</v>
          </cell>
          <cell r="G122" t="str">
            <v>Hoàng Gia 5</v>
          </cell>
          <cell r="H122">
            <v>5250320947.9679995</v>
          </cell>
          <cell r="I122">
            <v>5621006739.5147991</v>
          </cell>
        </row>
        <row r="123">
          <cell r="B123" t="str">
            <v>HG5-21</v>
          </cell>
          <cell r="C123">
            <v>102.5</v>
          </cell>
          <cell r="D123">
            <v>348</v>
          </cell>
          <cell r="E123" t="str">
            <v>Tây Nam</v>
          </cell>
          <cell r="F123" t="str">
            <v>Căn góc</v>
          </cell>
          <cell r="G123" t="str">
            <v>Hoàng Gia 5</v>
          </cell>
          <cell r="H123">
            <v>8608839510.3600006</v>
          </cell>
          <cell r="I123">
            <v>9235345741.6459999</v>
          </cell>
        </row>
        <row r="124">
          <cell r="B124" t="str">
            <v>TĐ-01</v>
          </cell>
          <cell r="C124">
            <v>121.6</v>
          </cell>
          <cell r="D124">
            <v>398.1</v>
          </cell>
          <cell r="E124" t="str">
            <v>Đông Bắc</v>
          </cell>
          <cell r="F124" t="str">
            <v>Căn góc</v>
          </cell>
          <cell r="G124" t="str">
            <v>Thời Đại</v>
          </cell>
          <cell r="H124">
            <v>10133347144.226999</v>
          </cell>
          <cell r="I124">
            <v>10868629851.609699</v>
          </cell>
        </row>
        <row r="125">
          <cell r="B125" t="str">
            <v>TĐ-02</v>
          </cell>
          <cell r="C125">
            <v>67.5</v>
          </cell>
          <cell r="D125">
            <v>243.2</v>
          </cell>
          <cell r="E125" t="str">
            <v>Đông Nam</v>
          </cell>
          <cell r="F125" t="str">
            <v>Căn giữa</v>
          </cell>
          <cell r="G125" t="str">
            <v>Thời Đại</v>
          </cell>
          <cell r="H125">
            <v>5389511146.7519999</v>
          </cell>
          <cell r="I125">
            <v>5774115958.1772003</v>
          </cell>
        </row>
        <row r="126">
          <cell r="B126" t="str">
            <v>TĐ-03</v>
          </cell>
          <cell r="C126">
            <v>67.5</v>
          </cell>
          <cell r="D126">
            <v>243.9</v>
          </cell>
          <cell r="E126" t="str">
            <v>Đông Nam</v>
          </cell>
          <cell r="F126" t="str">
            <v>Căn giữa</v>
          </cell>
          <cell r="G126" t="str">
            <v>Thời Đại</v>
          </cell>
          <cell r="H126">
            <v>5394689730.6120005</v>
          </cell>
          <cell r="I126">
            <v>5779812400.4232006</v>
          </cell>
        </row>
        <row r="127">
          <cell r="B127" t="str">
            <v>TĐ-04</v>
          </cell>
          <cell r="C127">
            <v>67.5</v>
          </cell>
          <cell r="D127">
            <v>243.9</v>
          </cell>
          <cell r="E127" t="str">
            <v>Đông Nam</v>
          </cell>
          <cell r="F127" t="str">
            <v>Căn giữa</v>
          </cell>
          <cell r="G127" t="str">
            <v>Thời Đại</v>
          </cell>
          <cell r="H127">
            <v>5359892405.4180002</v>
          </cell>
          <cell r="I127">
            <v>5741535342.7098007</v>
          </cell>
        </row>
        <row r="128">
          <cell r="B128" t="str">
            <v>TĐ-05</v>
          </cell>
          <cell r="C128">
            <v>67.5</v>
          </cell>
          <cell r="D128">
            <v>243.2</v>
          </cell>
          <cell r="E128" t="str">
            <v>Đông Nam</v>
          </cell>
          <cell r="F128" t="str">
            <v>Căn giữa</v>
          </cell>
          <cell r="G128" t="str">
            <v>Thời Đại</v>
          </cell>
          <cell r="H128">
            <v>5389511146.7519999</v>
          </cell>
          <cell r="I128">
            <v>5774115958.1772003</v>
          </cell>
        </row>
        <row r="129">
          <cell r="B129" t="str">
            <v>TĐ-06</v>
          </cell>
          <cell r="C129">
            <v>67.5</v>
          </cell>
          <cell r="D129">
            <v>243.9</v>
          </cell>
          <cell r="E129" t="str">
            <v>Đông Nam</v>
          </cell>
          <cell r="F129" t="str">
            <v>Căn giáp khe thoáng</v>
          </cell>
          <cell r="G129" t="str">
            <v>Thời Đại</v>
          </cell>
          <cell r="H129">
            <v>5711119546.7700005</v>
          </cell>
          <cell r="I129">
            <v>6127885198.1970005</v>
          </cell>
        </row>
        <row r="130">
          <cell r="B130" t="str">
            <v>TĐ-07</v>
          </cell>
          <cell r="C130">
            <v>67.5</v>
          </cell>
          <cell r="D130">
            <v>243.9</v>
          </cell>
          <cell r="E130" t="str">
            <v>Đông Bắc</v>
          </cell>
          <cell r="F130" t="str">
            <v>Căn giáp khe thoáng</v>
          </cell>
          <cell r="G130" t="str">
            <v>Thời Đại</v>
          </cell>
          <cell r="H130">
            <v>5693550183.441</v>
          </cell>
          <cell r="I130">
            <v>6108558898.5351</v>
          </cell>
        </row>
        <row r="131">
          <cell r="B131" t="str">
            <v>TĐ-08</v>
          </cell>
          <cell r="C131">
            <v>67.5</v>
          </cell>
          <cell r="D131">
            <v>243.2</v>
          </cell>
          <cell r="E131" t="str">
            <v>Đông Bắc</v>
          </cell>
          <cell r="F131" t="str">
            <v>Căn giữa</v>
          </cell>
          <cell r="G131" t="str">
            <v>Thời Đại</v>
          </cell>
          <cell r="H131">
            <v>5406910107.6479998</v>
          </cell>
          <cell r="I131">
            <v>5793254815.1627998</v>
          </cell>
        </row>
        <row r="132">
          <cell r="B132" t="str">
            <v>TĐ-09</v>
          </cell>
          <cell r="C132">
            <v>67.5</v>
          </cell>
          <cell r="D132">
            <v>243.2</v>
          </cell>
          <cell r="E132" t="str">
            <v>Đông Bắc</v>
          </cell>
          <cell r="F132" t="str">
            <v>Căn giữa</v>
          </cell>
          <cell r="G132" t="str">
            <v>Thời Đại</v>
          </cell>
          <cell r="H132">
            <v>5406910107.6479998</v>
          </cell>
          <cell r="I132">
            <v>5793254815.1627998</v>
          </cell>
        </row>
        <row r="133">
          <cell r="B133" t="str">
            <v>TĐ-10</v>
          </cell>
          <cell r="C133">
            <v>67.5</v>
          </cell>
          <cell r="D133">
            <v>243.9</v>
          </cell>
          <cell r="E133" t="str">
            <v>Đông Bắc</v>
          </cell>
          <cell r="F133" t="str">
            <v>Căn giữa</v>
          </cell>
          <cell r="G133" t="str">
            <v>Thời Đại</v>
          </cell>
          <cell r="H133">
            <v>5394689730.6120005</v>
          </cell>
          <cell r="I133">
            <v>5779812400.4232006</v>
          </cell>
        </row>
        <row r="134">
          <cell r="B134" t="str">
            <v>TĐ-11</v>
          </cell>
          <cell r="C134">
            <v>67.5</v>
          </cell>
          <cell r="D134">
            <v>243.9</v>
          </cell>
          <cell r="E134" t="str">
            <v>Đông Bắc</v>
          </cell>
          <cell r="F134" t="str">
            <v>Căn giữa</v>
          </cell>
          <cell r="G134" t="str">
            <v>Thời Đại</v>
          </cell>
          <cell r="H134">
            <v>5394689730.6120005</v>
          </cell>
          <cell r="I134">
            <v>5779812400.4232006</v>
          </cell>
        </row>
        <row r="135">
          <cell r="B135" t="str">
            <v>TĐ-12</v>
          </cell>
          <cell r="C135">
            <v>67.5</v>
          </cell>
          <cell r="D135">
            <v>243.2</v>
          </cell>
          <cell r="E135" t="str">
            <v>Đông Bắc</v>
          </cell>
          <cell r="F135" t="str">
            <v>Căn giữa</v>
          </cell>
          <cell r="G135" t="str">
            <v>Thời Đại</v>
          </cell>
          <cell r="H135">
            <v>5389511146.7519999</v>
          </cell>
          <cell r="I135">
            <v>5774115958.1772003</v>
          </cell>
        </row>
        <row r="136">
          <cell r="B136" t="str">
            <v>TĐ-13</v>
          </cell>
          <cell r="C136">
            <v>97.6</v>
          </cell>
          <cell r="D136">
            <v>310.5</v>
          </cell>
          <cell r="E136" t="str">
            <v>Đông Nam</v>
          </cell>
          <cell r="F136" t="str">
            <v>Căn góc</v>
          </cell>
          <cell r="G136" t="str">
            <v>Thời Đại</v>
          </cell>
          <cell r="H136">
            <v>8244959905.2600002</v>
          </cell>
          <cell r="I136">
            <v>8846282574.3460007</v>
          </cell>
        </row>
        <row r="137">
          <cell r="B137" t="str">
            <v>TĐ2-01</v>
          </cell>
          <cell r="C137">
            <v>145.30000000000001</v>
          </cell>
          <cell r="D137">
            <v>452.6</v>
          </cell>
          <cell r="E137" t="str">
            <v>Đông Nam</v>
          </cell>
          <cell r="F137" t="str">
            <v>Căn góc</v>
          </cell>
          <cell r="G137" t="str">
            <v>Thời Đại 2</v>
          </cell>
          <cell r="H137">
            <v>14128182533.336</v>
          </cell>
          <cell r="I137">
            <v>15208756077.5996</v>
          </cell>
        </row>
        <row r="138">
          <cell r="B138" t="str">
            <v>TĐ2-02</v>
          </cell>
          <cell r="C138">
            <v>67.5</v>
          </cell>
          <cell r="D138">
            <v>243.2</v>
          </cell>
          <cell r="E138" t="str">
            <v>Tây Nam</v>
          </cell>
          <cell r="F138" t="str">
            <v>Căn giữa</v>
          </cell>
          <cell r="G138" t="str">
            <v>Thời Đại 2</v>
          </cell>
          <cell r="H138">
            <v>4937142628.6079998</v>
          </cell>
          <cell r="I138">
            <v>5276510588.2187996</v>
          </cell>
        </row>
        <row r="139">
          <cell r="B139" t="str">
            <v>TĐ2-03</v>
          </cell>
          <cell r="C139">
            <v>67.5</v>
          </cell>
          <cell r="D139">
            <v>243.9</v>
          </cell>
          <cell r="E139" t="str">
            <v>Tây Nam</v>
          </cell>
          <cell r="F139" t="str">
            <v>Căn giữa</v>
          </cell>
          <cell r="G139" t="str">
            <v>Thời Đại 2</v>
          </cell>
          <cell r="H139"/>
          <cell r="I139"/>
        </row>
        <row r="140">
          <cell r="B140" t="str">
            <v>TĐ2-04</v>
          </cell>
          <cell r="C140">
            <v>67.5</v>
          </cell>
          <cell r="D140">
            <v>243.9</v>
          </cell>
          <cell r="E140" t="str">
            <v>Tây Nam</v>
          </cell>
          <cell r="F140" t="str">
            <v>Căn giữa</v>
          </cell>
          <cell r="G140" t="str">
            <v>Thời Đại 2</v>
          </cell>
          <cell r="H140"/>
          <cell r="I140"/>
        </row>
        <row r="141">
          <cell r="B141" t="str">
            <v>TĐ2-05</v>
          </cell>
          <cell r="C141">
            <v>67.5</v>
          </cell>
          <cell r="D141">
            <v>243.2</v>
          </cell>
          <cell r="E141" t="str">
            <v>Tây Nam</v>
          </cell>
          <cell r="F141" t="str">
            <v>Căn giữa</v>
          </cell>
          <cell r="G141" t="str">
            <v>Thời Đại 2</v>
          </cell>
          <cell r="H141"/>
          <cell r="I141"/>
        </row>
        <row r="142">
          <cell r="B142" t="str">
            <v>TĐ2-06</v>
          </cell>
          <cell r="C142">
            <v>67.5</v>
          </cell>
          <cell r="D142">
            <v>243.2</v>
          </cell>
          <cell r="E142" t="str">
            <v>Tây Nam</v>
          </cell>
          <cell r="F142" t="str">
            <v>Căn giữa</v>
          </cell>
          <cell r="G142" t="str">
            <v>Thời Đại 2</v>
          </cell>
          <cell r="H142"/>
          <cell r="I142"/>
        </row>
        <row r="143">
          <cell r="B143" t="str">
            <v>TĐ2-07</v>
          </cell>
          <cell r="C143">
            <v>67.5</v>
          </cell>
          <cell r="D143">
            <v>243.9</v>
          </cell>
          <cell r="E143" t="str">
            <v>Tây Nam</v>
          </cell>
          <cell r="F143" t="str">
            <v>Căn giữa</v>
          </cell>
          <cell r="G143" t="str">
            <v>Thời Đại 2</v>
          </cell>
          <cell r="H143">
            <v>4942321268.9759998</v>
          </cell>
          <cell r="I143">
            <v>5282207092.6236</v>
          </cell>
        </row>
        <row r="144">
          <cell r="B144" t="str">
            <v>TĐ2-08</v>
          </cell>
          <cell r="C144">
            <v>67.5</v>
          </cell>
          <cell r="D144">
            <v>243.9</v>
          </cell>
          <cell r="E144" t="str">
            <v>Tây Nam</v>
          </cell>
          <cell r="F144" t="str">
            <v>Căn giữa</v>
          </cell>
          <cell r="G144" t="str">
            <v>Thời Đại 2</v>
          </cell>
          <cell r="H144">
            <v>4959720055.9620008</v>
          </cell>
          <cell r="I144">
            <v>5301345758.3082008</v>
          </cell>
        </row>
        <row r="145">
          <cell r="B145" t="str">
            <v>TĐ2-09</v>
          </cell>
          <cell r="C145">
            <v>67.5</v>
          </cell>
          <cell r="D145">
            <v>243.2</v>
          </cell>
          <cell r="E145" t="str">
            <v>Tây Nam</v>
          </cell>
          <cell r="F145" t="str">
            <v>Căn giữa</v>
          </cell>
          <cell r="G145" t="str">
            <v>Thời Đại 2</v>
          </cell>
          <cell r="H145">
            <v>4954541341.4400005</v>
          </cell>
          <cell r="I145">
            <v>5295649172.3340006</v>
          </cell>
        </row>
        <row r="146">
          <cell r="B146" t="str">
            <v>TĐ2-10</v>
          </cell>
          <cell r="C146">
            <v>85</v>
          </cell>
          <cell r="D146">
            <v>310.5</v>
          </cell>
          <cell r="E146" t="str">
            <v>Tây Nam</v>
          </cell>
          <cell r="F146" t="str">
            <v>Căn góc</v>
          </cell>
          <cell r="G146" t="str">
            <v>Thời Đại 2</v>
          </cell>
          <cell r="H146">
            <v>6971948770.5450001</v>
          </cell>
          <cell r="I146">
            <v>7474781636.0994997</v>
          </cell>
        </row>
        <row r="147">
          <cell r="B147" t="str">
            <v>TĐ2-11</v>
          </cell>
          <cell r="C147">
            <v>96.3</v>
          </cell>
          <cell r="D147">
            <v>348</v>
          </cell>
          <cell r="E147" t="str">
            <v>Đông Nam</v>
          </cell>
          <cell r="F147" t="str">
            <v>Căn góc</v>
          </cell>
          <cell r="G147" t="str">
            <v>Thời Đại 2</v>
          </cell>
          <cell r="H147"/>
          <cell r="I147"/>
        </row>
        <row r="148">
          <cell r="B148" t="str">
            <v>TĐ2-12</v>
          </cell>
          <cell r="C148">
            <v>67.5</v>
          </cell>
          <cell r="D148">
            <v>243.2</v>
          </cell>
          <cell r="E148" t="str">
            <v>Tây Nam</v>
          </cell>
          <cell r="F148" t="str">
            <v>Căn giữa</v>
          </cell>
          <cell r="G148" t="str">
            <v>Thời Đại 2</v>
          </cell>
          <cell r="H148">
            <v>4937142628.6079998</v>
          </cell>
          <cell r="I148">
            <v>5276510588.2187996</v>
          </cell>
        </row>
        <row r="149">
          <cell r="B149" t="str">
            <v>TĐ2-13</v>
          </cell>
          <cell r="C149">
            <v>67.5</v>
          </cell>
          <cell r="D149">
            <v>243.9</v>
          </cell>
          <cell r="E149" t="str">
            <v>Tây Nam</v>
          </cell>
          <cell r="F149" t="str">
            <v>Căn giữa</v>
          </cell>
          <cell r="G149" t="str">
            <v>Thời Đại 2</v>
          </cell>
          <cell r="H149">
            <v>4890124908.0180006</v>
          </cell>
          <cell r="I149">
            <v>5224791095.5698004</v>
          </cell>
        </row>
        <row r="150">
          <cell r="B150" t="str">
            <v>TĐ2-14</v>
          </cell>
          <cell r="C150">
            <v>67.5</v>
          </cell>
          <cell r="D150">
            <v>243.9</v>
          </cell>
          <cell r="E150" t="str">
            <v>Tây Nam</v>
          </cell>
          <cell r="F150" t="str">
            <v>Căn giữa</v>
          </cell>
          <cell r="G150" t="str">
            <v>Thời Đại 2</v>
          </cell>
          <cell r="H150">
            <v>4907523695.0039997</v>
          </cell>
          <cell r="I150">
            <v>5243929761.2543993</v>
          </cell>
        </row>
        <row r="151">
          <cell r="B151" t="str">
            <v>TĐ2-15</v>
          </cell>
          <cell r="C151">
            <v>67.5</v>
          </cell>
          <cell r="D151">
            <v>243.2</v>
          </cell>
          <cell r="E151" t="str">
            <v>Tây Nam</v>
          </cell>
          <cell r="F151" t="str">
            <v>Căn giữa</v>
          </cell>
          <cell r="G151" t="str">
            <v>Thời Đại 2</v>
          </cell>
          <cell r="H151">
            <v>4832749855.4879999</v>
          </cell>
          <cell r="I151">
            <v>5161678537.7868004</v>
          </cell>
        </row>
        <row r="152">
          <cell r="B152" t="str">
            <v>TĐ2-16</v>
          </cell>
          <cell r="C152">
            <v>67.5</v>
          </cell>
          <cell r="D152">
            <v>243.2</v>
          </cell>
          <cell r="E152" t="str">
            <v>Tây Nam</v>
          </cell>
          <cell r="F152" t="str">
            <v>Căn giữa</v>
          </cell>
          <cell r="G152" t="str">
            <v>Thời Đại 2</v>
          </cell>
          <cell r="H152"/>
          <cell r="I152"/>
        </row>
        <row r="153">
          <cell r="B153" t="str">
            <v>TĐ2-17</v>
          </cell>
          <cell r="C153">
            <v>67.5</v>
          </cell>
          <cell r="D153">
            <v>243.9</v>
          </cell>
          <cell r="E153" t="str">
            <v>Tây Nam</v>
          </cell>
          <cell r="F153" t="str">
            <v>Căn giữa</v>
          </cell>
          <cell r="G153" t="str">
            <v>Thời Đại 2</v>
          </cell>
          <cell r="H153">
            <v>4942321268.9759998</v>
          </cell>
          <cell r="I153">
            <v>5282207092.6236</v>
          </cell>
        </row>
        <row r="154">
          <cell r="B154" t="str">
            <v>TĐ2-18</v>
          </cell>
          <cell r="C154">
            <v>67.5</v>
          </cell>
          <cell r="D154">
            <v>243.9</v>
          </cell>
          <cell r="E154" t="str">
            <v>Tây Nam</v>
          </cell>
          <cell r="F154" t="str">
            <v>Căn giữa</v>
          </cell>
          <cell r="G154" t="str">
            <v>Thời Đại 2</v>
          </cell>
          <cell r="H154">
            <v>4942321268.9759998</v>
          </cell>
          <cell r="I154">
            <v>5282207092.6236</v>
          </cell>
        </row>
        <row r="155">
          <cell r="B155" t="str">
            <v>TĐ2-19</v>
          </cell>
          <cell r="C155">
            <v>67.5</v>
          </cell>
          <cell r="D155">
            <v>243.2</v>
          </cell>
          <cell r="E155" t="str">
            <v>Tây Nam</v>
          </cell>
          <cell r="F155" t="str">
            <v>Căn giữa</v>
          </cell>
          <cell r="G155" t="str">
            <v>Thời Đại 2</v>
          </cell>
          <cell r="H155">
            <v>4772105421</v>
          </cell>
          <cell r="I155"/>
        </row>
        <row r="156">
          <cell r="B156" t="str">
            <v>TĐ2-20</v>
          </cell>
          <cell r="C156">
            <v>67.5</v>
          </cell>
          <cell r="D156">
            <v>243.9</v>
          </cell>
          <cell r="E156" t="str">
            <v>Tây Nam</v>
          </cell>
          <cell r="F156" t="str">
            <v>Căn giáp khe thoáng</v>
          </cell>
          <cell r="G156" t="str">
            <v>Thời Đại 2</v>
          </cell>
          <cell r="H156"/>
          <cell r="I156"/>
        </row>
        <row r="157">
          <cell r="B157" t="str">
            <v>TĐ2-21</v>
          </cell>
          <cell r="C157">
            <v>67.5</v>
          </cell>
          <cell r="D157">
            <v>243.9</v>
          </cell>
          <cell r="E157" t="str">
            <v>Tây Nam</v>
          </cell>
          <cell r="F157" t="str">
            <v>Căn giáp khe thoáng</v>
          </cell>
          <cell r="G157" t="str">
            <v>Thời Đại 2</v>
          </cell>
          <cell r="H157"/>
          <cell r="I157"/>
        </row>
        <row r="158">
          <cell r="B158" t="str">
            <v>TĐ2-22</v>
          </cell>
          <cell r="C158">
            <v>67.5</v>
          </cell>
          <cell r="D158">
            <v>243.2</v>
          </cell>
          <cell r="E158" t="str">
            <v>Tây Nam</v>
          </cell>
          <cell r="F158" t="str">
            <v>Căn giữa</v>
          </cell>
          <cell r="G158" t="str">
            <v>Thời Đại 2</v>
          </cell>
          <cell r="H158"/>
          <cell r="I158"/>
        </row>
        <row r="159">
          <cell r="B159" t="str">
            <v>TĐ2-23</v>
          </cell>
          <cell r="C159">
            <v>67.5</v>
          </cell>
          <cell r="D159">
            <v>243.2</v>
          </cell>
          <cell r="E159" t="str">
            <v>Tây Nam</v>
          </cell>
          <cell r="F159" t="str">
            <v>Căn giữa</v>
          </cell>
          <cell r="G159" t="str">
            <v>Thời Đại 2</v>
          </cell>
          <cell r="H159"/>
          <cell r="I159"/>
        </row>
        <row r="160">
          <cell r="B160" t="str">
            <v>TĐ2-24</v>
          </cell>
          <cell r="C160">
            <v>67.5</v>
          </cell>
          <cell r="D160">
            <v>243.9</v>
          </cell>
          <cell r="E160" t="str">
            <v>Tây Nam</v>
          </cell>
          <cell r="F160" t="str">
            <v>Căn giữa</v>
          </cell>
          <cell r="G160" t="str">
            <v>Thời Đại 2</v>
          </cell>
          <cell r="H160">
            <v>4942321268.9759998</v>
          </cell>
          <cell r="I160">
            <v>5282207092.6236</v>
          </cell>
        </row>
        <row r="161">
          <cell r="B161" t="str">
            <v>TĐ2-25</v>
          </cell>
          <cell r="C161">
            <v>67.5</v>
          </cell>
          <cell r="D161">
            <v>243.9</v>
          </cell>
          <cell r="E161" t="str">
            <v>Tây Nam</v>
          </cell>
          <cell r="F161" t="str">
            <v>Căn giữa</v>
          </cell>
          <cell r="G161" t="str">
            <v>Thời Đại 2</v>
          </cell>
          <cell r="H161">
            <v>4942321268.9759998</v>
          </cell>
          <cell r="I161">
            <v>5282207092.6236</v>
          </cell>
        </row>
        <row r="162">
          <cell r="B162" t="str">
            <v>TĐ2-26</v>
          </cell>
          <cell r="C162">
            <v>67.5</v>
          </cell>
          <cell r="D162">
            <v>243.2</v>
          </cell>
          <cell r="E162" t="str">
            <v>Tây Nam</v>
          </cell>
          <cell r="F162" t="str">
            <v>Căn giữa</v>
          </cell>
          <cell r="G162" t="str">
            <v>Thời Đại 2</v>
          </cell>
          <cell r="H162"/>
          <cell r="I162"/>
        </row>
        <row r="163">
          <cell r="B163" t="str">
            <v>TĐ2-27</v>
          </cell>
          <cell r="C163">
            <v>67.5</v>
          </cell>
          <cell r="D163">
            <v>243.2</v>
          </cell>
          <cell r="E163" t="str">
            <v>Tây Nam</v>
          </cell>
          <cell r="F163" t="str">
            <v>Căn giữa</v>
          </cell>
          <cell r="G163" t="str">
            <v>Thời Đại 2</v>
          </cell>
          <cell r="H163"/>
          <cell r="I163"/>
        </row>
        <row r="164">
          <cell r="B164" t="str">
            <v>TĐ2-28</v>
          </cell>
          <cell r="C164">
            <v>96.2</v>
          </cell>
          <cell r="D164">
            <v>348</v>
          </cell>
          <cell r="E164" t="str">
            <v>Tây Nam</v>
          </cell>
          <cell r="F164" t="str">
            <v>Căn góc</v>
          </cell>
          <cell r="G164" t="str">
            <v>Thời Đại 2</v>
          </cell>
          <cell r="H164">
            <v>7864288659.2399998</v>
          </cell>
          <cell r="I164">
            <v>8430745460.3839998</v>
          </cell>
        </row>
        <row r="165">
          <cell r="B165" t="str">
            <v>TĐ3-01</v>
          </cell>
          <cell r="C165">
            <v>97.2</v>
          </cell>
          <cell r="D165">
            <v>317.89999999999998</v>
          </cell>
          <cell r="E165" t="str">
            <v>Đông Bắc</v>
          </cell>
          <cell r="F165" t="str">
            <v>Căn góc</v>
          </cell>
          <cell r="G165" t="str">
            <v>Thời Đại 3 CC</v>
          </cell>
          <cell r="H165">
            <v>9869876516.9619999</v>
          </cell>
          <cell r="I165">
            <v>10634605491.978199</v>
          </cell>
        </row>
        <row r="166">
          <cell r="B166" t="str">
            <v>TĐ3-02</v>
          </cell>
          <cell r="C166">
            <v>109.7</v>
          </cell>
          <cell r="D166">
            <v>383.3</v>
          </cell>
          <cell r="E166" t="str">
            <v>Đông Nam</v>
          </cell>
          <cell r="F166" t="str">
            <v>Căn góc</v>
          </cell>
          <cell r="G166" t="str">
            <v>Thời Đại 3 SH</v>
          </cell>
          <cell r="H166"/>
          <cell r="I166"/>
        </row>
        <row r="167">
          <cell r="B167" t="str">
            <v>TĐ3-03</v>
          </cell>
          <cell r="C167">
            <v>67.5</v>
          </cell>
          <cell r="D167">
            <v>243.2</v>
          </cell>
          <cell r="E167" t="str">
            <v>Đông Bắc</v>
          </cell>
          <cell r="F167" t="str">
            <v>Căn giữa</v>
          </cell>
          <cell r="G167" t="str">
            <v>Thời Đại 3 CC</v>
          </cell>
          <cell r="H167">
            <v>5702689466.1119995</v>
          </cell>
          <cell r="I167">
            <v>6118612109.4731998</v>
          </cell>
        </row>
        <row r="168">
          <cell r="B168" t="str">
            <v>TĐ3-04</v>
          </cell>
          <cell r="C168">
            <v>75</v>
          </cell>
          <cell r="D168">
            <v>270.3</v>
          </cell>
          <cell r="E168" t="str">
            <v>Tây Nam</v>
          </cell>
          <cell r="F168" t="str">
            <v>Căn giữa</v>
          </cell>
          <cell r="G168" t="str">
            <v>Thời Đại 3 SH</v>
          </cell>
          <cell r="H168">
            <v>6645523959.6660004</v>
          </cell>
          <cell r="I168">
            <v>7138580463.1326008</v>
          </cell>
        </row>
        <row r="169">
          <cell r="B169" t="str">
            <v>TĐ3-05</v>
          </cell>
          <cell r="C169">
            <v>67.5</v>
          </cell>
          <cell r="D169">
            <v>243.2</v>
          </cell>
          <cell r="E169" t="str">
            <v>Đông Bắc</v>
          </cell>
          <cell r="F169" t="str">
            <v>Căn giữa</v>
          </cell>
          <cell r="G169" t="str">
            <v>Thời Đại 3 CC</v>
          </cell>
          <cell r="H169">
            <v>5702689466.1119995</v>
          </cell>
          <cell r="I169">
            <v>6118612109.4731998</v>
          </cell>
        </row>
        <row r="170">
          <cell r="B170" t="str">
            <v>TĐ3-06</v>
          </cell>
          <cell r="C170">
            <v>75</v>
          </cell>
          <cell r="D170">
            <v>270.3</v>
          </cell>
          <cell r="E170" t="str">
            <v>Tây Nam</v>
          </cell>
          <cell r="F170" t="str">
            <v>Căn giữa</v>
          </cell>
          <cell r="G170" t="str">
            <v>Thời Đại 3 SH</v>
          </cell>
          <cell r="H170">
            <v>6703520095.2960005</v>
          </cell>
          <cell r="I170">
            <v>7202376212.3256006</v>
          </cell>
        </row>
        <row r="171">
          <cell r="B171" t="str">
            <v>TĐ3-07</v>
          </cell>
          <cell r="C171">
            <v>67.5</v>
          </cell>
          <cell r="D171">
            <v>243.9</v>
          </cell>
          <cell r="E171" t="str">
            <v>Đông Bắc</v>
          </cell>
          <cell r="F171" t="str">
            <v>Căn giữa</v>
          </cell>
          <cell r="G171" t="str">
            <v>Thời Đại 3 CC</v>
          </cell>
          <cell r="H171">
            <v>5707868145.1380005</v>
          </cell>
          <cell r="I171">
            <v>6124308656.4018002</v>
          </cell>
        </row>
        <row r="172">
          <cell r="B172" t="str">
            <v>TĐ3-08</v>
          </cell>
          <cell r="C172">
            <v>75</v>
          </cell>
          <cell r="D172">
            <v>270.3</v>
          </cell>
          <cell r="E172" t="str">
            <v>Tây Nam</v>
          </cell>
          <cell r="F172" t="str">
            <v>Căn giữa</v>
          </cell>
          <cell r="G172" t="str">
            <v>Thời Đại 3 SH</v>
          </cell>
          <cell r="H172">
            <v>6703520095.2960005</v>
          </cell>
          <cell r="I172">
            <v>7202376212.3256006</v>
          </cell>
        </row>
        <row r="173">
          <cell r="B173" t="str">
            <v>TĐ3-09</v>
          </cell>
          <cell r="C173">
            <v>67.5</v>
          </cell>
          <cell r="D173">
            <v>243.9</v>
          </cell>
          <cell r="E173" t="str">
            <v>Đông Bắc</v>
          </cell>
          <cell r="F173" t="str">
            <v>Căn giữa</v>
          </cell>
          <cell r="G173" t="str">
            <v>Thời Đại 3 CC</v>
          </cell>
          <cell r="H173">
            <v>5725266932.1239996</v>
          </cell>
          <cell r="I173">
            <v>6143447322.0863991</v>
          </cell>
        </row>
        <row r="174">
          <cell r="B174" t="str">
            <v>TĐ3-10</v>
          </cell>
          <cell r="C174">
            <v>75</v>
          </cell>
          <cell r="D174">
            <v>271.2</v>
          </cell>
          <cell r="E174" t="str">
            <v>Tây Nam</v>
          </cell>
          <cell r="F174" t="str">
            <v>Căn giữa</v>
          </cell>
          <cell r="G174" t="str">
            <v>Thời Đại 3 SH</v>
          </cell>
          <cell r="H174">
            <v>6690846319.4879999</v>
          </cell>
          <cell r="I174">
            <v>7188435058.9368</v>
          </cell>
        </row>
        <row r="175">
          <cell r="B175" t="str">
            <v>TĐ3-11</v>
          </cell>
          <cell r="C175">
            <v>67.5</v>
          </cell>
          <cell r="D175">
            <v>243.2</v>
          </cell>
          <cell r="E175" t="str">
            <v>Đông Bắc</v>
          </cell>
          <cell r="F175" t="str">
            <v>Căn giữa</v>
          </cell>
          <cell r="G175" t="str">
            <v>Thời Đại 3 CC</v>
          </cell>
          <cell r="H175">
            <v>5702689466.1119995</v>
          </cell>
          <cell r="I175">
            <v>6118612109.4731998</v>
          </cell>
        </row>
        <row r="176">
          <cell r="B176" t="str">
            <v>TĐ3-12</v>
          </cell>
          <cell r="C176">
            <v>75</v>
          </cell>
          <cell r="D176">
            <v>271.2</v>
          </cell>
          <cell r="E176" t="str">
            <v>Tây Nam</v>
          </cell>
          <cell r="F176" t="str">
            <v>Căn giữa</v>
          </cell>
          <cell r="G176" t="str">
            <v>Thời Đại 3 SH</v>
          </cell>
          <cell r="H176">
            <v>6690846319.4879999</v>
          </cell>
          <cell r="I176">
            <v>7188435058.9368</v>
          </cell>
        </row>
        <row r="177">
          <cell r="B177" t="str">
            <v>TĐ3-13</v>
          </cell>
          <cell r="C177">
            <v>67.5</v>
          </cell>
          <cell r="D177">
            <v>243.2</v>
          </cell>
          <cell r="E177" t="str">
            <v>Đông Bắc</v>
          </cell>
          <cell r="F177" t="str">
            <v>Căn giữa</v>
          </cell>
          <cell r="G177" t="str">
            <v>Thời Đại 3 CC</v>
          </cell>
          <cell r="H177">
            <v>5650493079.5519991</v>
          </cell>
          <cell r="I177">
            <v>6061196084.2571993</v>
          </cell>
        </row>
        <row r="178">
          <cell r="B178" t="str">
            <v>TĐ3-14</v>
          </cell>
          <cell r="C178">
            <v>75</v>
          </cell>
          <cell r="D178">
            <v>270.3</v>
          </cell>
          <cell r="E178" t="str">
            <v>Tây Nam</v>
          </cell>
          <cell r="F178" t="str">
            <v>Căn giữa</v>
          </cell>
          <cell r="G178" t="str">
            <v>Thời Đại 3 SH</v>
          </cell>
          <cell r="H178">
            <v>6645523959.6660004</v>
          </cell>
          <cell r="I178">
            <v>7138580463.1326008</v>
          </cell>
        </row>
        <row r="179">
          <cell r="B179" t="str">
            <v>TĐ3-15</v>
          </cell>
          <cell r="C179">
            <v>67.5</v>
          </cell>
          <cell r="D179">
            <v>243.9</v>
          </cell>
          <cell r="E179" t="str">
            <v>Đông Bắc</v>
          </cell>
          <cell r="F179" t="str">
            <v>Căn giữa</v>
          </cell>
          <cell r="G179" t="str">
            <v>Thời Đại 3 CC</v>
          </cell>
          <cell r="H179">
            <v>5790212027.1599998</v>
          </cell>
          <cell r="I179">
            <v>6214886926.6259995</v>
          </cell>
        </row>
        <row r="180">
          <cell r="B180" t="str">
            <v>TĐ3-16</v>
          </cell>
          <cell r="C180">
            <v>75</v>
          </cell>
          <cell r="D180">
            <v>271.2</v>
          </cell>
          <cell r="E180" t="str">
            <v>Tây Nam</v>
          </cell>
          <cell r="F180" t="str">
            <v>Căn giáp khe thoáng</v>
          </cell>
          <cell r="G180" t="str">
            <v>Thời Đại 3 SH</v>
          </cell>
          <cell r="H180">
            <v>7029744077.0879993</v>
          </cell>
          <cell r="I180">
            <v>7561222592.2967997</v>
          </cell>
        </row>
        <row r="181">
          <cell r="B181" t="str">
            <v>TĐ3-17</v>
          </cell>
          <cell r="C181">
            <v>67.5</v>
          </cell>
          <cell r="D181">
            <v>243.9</v>
          </cell>
          <cell r="E181" t="str">
            <v>Đông Bắc</v>
          </cell>
          <cell r="F181" t="str">
            <v>Căn giữa</v>
          </cell>
          <cell r="G181" t="str">
            <v>Thời Đại 3 CC</v>
          </cell>
          <cell r="H181">
            <v>5790212027.1599998</v>
          </cell>
          <cell r="I181">
            <v>6214886926.6259995</v>
          </cell>
        </row>
        <row r="182">
          <cell r="B182" t="str">
            <v>TĐ3-18</v>
          </cell>
          <cell r="C182">
            <v>75</v>
          </cell>
          <cell r="D182">
            <v>271.2</v>
          </cell>
          <cell r="E182" t="str">
            <v>Tây Nam</v>
          </cell>
          <cell r="F182" t="str">
            <v>Căn giáp khe thoáng</v>
          </cell>
          <cell r="G182" t="str">
            <v>Thời Đại 3 SH</v>
          </cell>
          <cell r="H182">
            <v>7146873293.2559996</v>
          </cell>
          <cell r="I182">
            <v>7690064730.0815992</v>
          </cell>
        </row>
        <row r="183">
          <cell r="B183" t="str">
            <v>TĐ3-19</v>
          </cell>
          <cell r="C183">
            <v>67.5</v>
          </cell>
          <cell r="D183">
            <v>243.2</v>
          </cell>
          <cell r="E183" t="str">
            <v>Đông Bắc</v>
          </cell>
          <cell r="F183" t="str">
            <v>Căn giữa</v>
          </cell>
          <cell r="G183" t="str">
            <v>Thời Đại 3 CC</v>
          </cell>
          <cell r="H183"/>
          <cell r="I183"/>
        </row>
        <row r="184">
          <cell r="B184" t="str">
            <v>TĐ3-20</v>
          </cell>
          <cell r="C184">
            <v>75</v>
          </cell>
          <cell r="D184">
            <v>270.3</v>
          </cell>
          <cell r="E184" t="str">
            <v>Tây Nam</v>
          </cell>
          <cell r="F184" t="str">
            <v>Căn giữa</v>
          </cell>
          <cell r="G184" t="str">
            <v>Thời Đại 3 SH</v>
          </cell>
          <cell r="H184">
            <v>6684188141.9880009</v>
          </cell>
          <cell r="I184">
            <v>7181111063.686801</v>
          </cell>
        </row>
        <row r="185">
          <cell r="B185" t="str">
            <v>TĐ3-21</v>
          </cell>
          <cell r="C185">
            <v>85</v>
          </cell>
          <cell r="D185">
            <v>310.5</v>
          </cell>
          <cell r="E185" t="str">
            <v>Tây Bắc</v>
          </cell>
          <cell r="F185" t="str">
            <v>Căn góc</v>
          </cell>
          <cell r="G185" t="str">
            <v>Thời Đại 3 CC</v>
          </cell>
          <cell r="H185"/>
          <cell r="I185"/>
        </row>
        <row r="186">
          <cell r="B186" t="str">
            <v>TĐ3-22</v>
          </cell>
          <cell r="C186">
            <v>75</v>
          </cell>
          <cell r="D186">
            <v>271.2</v>
          </cell>
          <cell r="E186" t="str">
            <v>Tây Nam</v>
          </cell>
          <cell r="F186" t="str">
            <v>Căn giữa</v>
          </cell>
          <cell r="G186" t="str">
            <v>Thời Đại 3 SH</v>
          </cell>
          <cell r="H186">
            <v>6690846319.4879999</v>
          </cell>
          <cell r="I186">
            <v>7188435058.9368</v>
          </cell>
        </row>
        <row r="187">
          <cell r="B187" t="str">
            <v>TĐ3-23</v>
          </cell>
          <cell r="C187">
            <v>96.3</v>
          </cell>
          <cell r="D187">
            <v>348</v>
          </cell>
          <cell r="E187" t="str">
            <v>Đông Bắc</v>
          </cell>
          <cell r="F187" t="str">
            <v>Căn góc</v>
          </cell>
          <cell r="G187" t="str">
            <v>Thời Đại 3</v>
          </cell>
          <cell r="H187"/>
          <cell r="I187"/>
        </row>
        <row r="188">
          <cell r="B188" t="str">
            <v>TĐ3-24</v>
          </cell>
          <cell r="C188">
            <v>75</v>
          </cell>
          <cell r="D188">
            <v>271.2</v>
          </cell>
          <cell r="E188" t="str">
            <v>Tây Nam</v>
          </cell>
          <cell r="F188" t="str">
            <v>Căn giữa</v>
          </cell>
          <cell r="G188" t="str">
            <v>Thời Đại 3 SH</v>
          </cell>
          <cell r="H188">
            <v>6690846319.4879999</v>
          </cell>
          <cell r="I188">
            <v>7188435058.9368</v>
          </cell>
        </row>
        <row r="189">
          <cell r="B189" t="str">
            <v>TĐ3-25</v>
          </cell>
          <cell r="C189">
            <v>67.5</v>
          </cell>
          <cell r="D189">
            <v>243.2</v>
          </cell>
          <cell r="E189" t="str">
            <v>Đông Bắc</v>
          </cell>
          <cell r="F189" t="str">
            <v>Căn giữa</v>
          </cell>
          <cell r="G189" t="str">
            <v>Thời Đại 3</v>
          </cell>
          <cell r="H189"/>
          <cell r="I189"/>
        </row>
        <row r="190">
          <cell r="B190" t="str">
            <v>TĐ3-26</v>
          </cell>
          <cell r="C190">
            <v>75</v>
          </cell>
          <cell r="D190">
            <v>270.3</v>
          </cell>
          <cell r="E190" t="str">
            <v>Tây Nam</v>
          </cell>
          <cell r="F190" t="str">
            <v>Căn giữa</v>
          </cell>
          <cell r="G190" t="str">
            <v>Thời Đại 3 SH</v>
          </cell>
          <cell r="H190">
            <v>6684188141.9880009</v>
          </cell>
          <cell r="I190">
            <v>7181111063.686801</v>
          </cell>
        </row>
        <row r="191">
          <cell r="B191" t="str">
            <v>TĐ3-27</v>
          </cell>
          <cell r="C191">
            <v>67.5</v>
          </cell>
          <cell r="D191">
            <v>243.9</v>
          </cell>
          <cell r="E191" t="str">
            <v>Đông Bắc</v>
          </cell>
          <cell r="F191" t="str">
            <v>Căn giữa</v>
          </cell>
          <cell r="G191" t="str">
            <v>Thời Đại 3</v>
          </cell>
          <cell r="H191"/>
          <cell r="I191"/>
        </row>
        <row r="192">
          <cell r="B192" t="str">
            <v>TĐ3-28</v>
          </cell>
          <cell r="C192">
            <v>75</v>
          </cell>
          <cell r="D192">
            <v>270.3</v>
          </cell>
          <cell r="E192" t="str">
            <v>Tây Nam</v>
          </cell>
          <cell r="F192" t="str">
            <v>Căn giữa</v>
          </cell>
          <cell r="G192" t="str">
            <v>Thời Đại 3 SH</v>
          </cell>
          <cell r="H192">
            <v>6684188141.9880009</v>
          </cell>
          <cell r="I192">
            <v>7181111063.686801</v>
          </cell>
        </row>
        <row r="193">
          <cell r="B193" t="str">
            <v>TĐ3-29</v>
          </cell>
          <cell r="C193">
            <v>67.5</v>
          </cell>
          <cell r="D193">
            <v>243.9</v>
          </cell>
          <cell r="E193" t="str">
            <v>Đông Bắc</v>
          </cell>
          <cell r="F193" t="str">
            <v>Căn giữa</v>
          </cell>
          <cell r="G193" t="str">
            <v>Thời Đại 3</v>
          </cell>
          <cell r="H193"/>
          <cell r="I193"/>
        </row>
        <row r="194">
          <cell r="B194" t="str">
            <v>TĐ3-30</v>
          </cell>
          <cell r="C194">
            <v>109.6</v>
          </cell>
          <cell r="D194">
            <v>383.3</v>
          </cell>
          <cell r="E194" t="str">
            <v>Tây Nam</v>
          </cell>
          <cell r="F194" t="str">
            <v>Căn góc</v>
          </cell>
          <cell r="G194" t="str">
            <v>Thời Đại 3 SH</v>
          </cell>
          <cell r="H194">
            <v>10629147815.065001</v>
          </cell>
          <cell r="I194">
            <v>11441449932.331501</v>
          </cell>
        </row>
        <row r="195">
          <cell r="B195" t="str">
            <v>TĐ3-31</v>
          </cell>
          <cell r="C195">
            <v>67.5</v>
          </cell>
          <cell r="D195">
            <v>243.2</v>
          </cell>
          <cell r="E195" t="str">
            <v>Đông Bắc</v>
          </cell>
          <cell r="F195" t="str">
            <v>Căn giữa</v>
          </cell>
          <cell r="G195" t="str">
            <v>Thời Đại 3</v>
          </cell>
          <cell r="H195"/>
          <cell r="I195"/>
        </row>
        <row r="196">
          <cell r="B196" t="str">
            <v>TĐ3-33</v>
          </cell>
          <cell r="C196">
            <v>67.5</v>
          </cell>
          <cell r="D196">
            <v>243.2</v>
          </cell>
          <cell r="E196" t="str">
            <v>Đông Bắc</v>
          </cell>
          <cell r="F196" t="str">
            <v>Căn giữa</v>
          </cell>
          <cell r="G196" t="str">
            <v>Thời Đại 3</v>
          </cell>
          <cell r="H196"/>
          <cell r="I196"/>
        </row>
        <row r="197">
          <cell r="B197" t="str">
            <v>TĐ3-35</v>
          </cell>
          <cell r="C197">
            <v>67.5</v>
          </cell>
          <cell r="D197">
            <v>243.9</v>
          </cell>
          <cell r="E197" t="str">
            <v>Đông Bắc</v>
          </cell>
          <cell r="F197" t="str">
            <v>Căn giữa</v>
          </cell>
          <cell r="G197" t="str">
            <v>Thời Đại 3</v>
          </cell>
          <cell r="H197"/>
          <cell r="I197"/>
        </row>
        <row r="198">
          <cell r="B198" t="str">
            <v>TĐ3-37</v>
          </cell>
          <cell r="C198">
            <v>67.5</v>
          </cell>
          <cell r="D198">
            <v>243.9</v>
          </cell>
          <cell r="E198" t="str">
            <v>Đông Bắc</v>
          </cell>
          <cell r="F198" t="str">
            <v>Căn giữa</v>
          </cell>
          <cell r="G198" t="str">
            <v>Thời Đại 3</v>
          </cell>
          <cell r="H198"/>
          <cell r="I198"/>
        </row>
        <row r="199">
          <cell r="B199" t="str">
            <v>TĐ3-39</v>
          </cell>
          <cell r="C199">
            <v>67.5</v>
          </cell>
          <cell r="D199">
            <v>243.2</v>
          </cell>
          <cell r="E199" t="str">
            <v>Đông Bắc</v>
          </cell>
          <cell r="F199" t="str">
            <v>Căn giữa</v>
          </cell>
          <cell r="G199" t="str">
            <v>Thời Đại 3</v>
          </cell>
          <cell r="H199"/>
          <cell r="I199"/>
        </row>
        <row r="200">
          <cell r="B200" t="str">
            <v>TĐ3-41</v>
          </cell>
          <cell r="C200">
            <v>67.5</v>
          </cell>
          <cell r="D200">
            <v>243.9</v>
          </cell>
          <cell r="E200" t="str">
            <v>Đông Bắc</v>
          </cell>
          <cell r="F200" t="str">
            <v>Căn giáp khe thoáng</v>
          </cell>
          <cell r="G200" t="str">
            <v>Thời Đại 3</v>
          </cell>
          <cell r="H200"/>
          <cell r="I200"/>
        </row>
        <row r="201">
          <cell r="B201" t="str">
            <v>TĐ3-43</v>
          </cell>
          <cell r="C201">
            <v>67.5</v>
          </cell>
          <cell r="D201">
            <v>243.9</v>
          </cell>
          <cell r="E201" t="str">
            <v>Đông Bắc</v>
          </cell>
          <cell r="F201" t="str">
            <v>Căn giáp khe thoáng</v>
          </cell>
          <cell r="G201" t="str">
            <v>Thời Đại 3</v>
          </cell>
          <cell r="H201"/>
          <cell r="I201"/>
        </row>
        <row r="202">
          <cell r="B202" t="str">
            <v>TĐ3-45</v>
          </cell>
          <cell r="C202">
            <v>67.5</v>
          </cell>
          <cell r="D202">
            <v>243.2</v>
          </cell>
          <cell r="E202" t="str">
            <v>Đông Bắc</v>
          </cell>
          <cell r="F202" t="str">
            <v>Căn giữa</v>
          </cell>
          <cell r="G202" t="str">
            <v>Thời Đại 3</v>
          </cell>
          <cell r="H202"/>
          <cell r="I202"/>
        </row>
        <row r="203">
          <cell r="B203" t="str">
            <v>TĐ3-47</v>
          </cell>
          <cell r="C203">
            <v>67.5</v>
          </cell>
          <cell r="D203">
            <v>243.2</v>
          </cell>
          <cell r="E203" t="str">
            <v>Đông Bắc</v>
          </cell>
          <cell r="F203" t="str">
            <v>Căn giữa</v>
          </cell>
          <cell r="G203" t="str">
            <v>Thời Đại 3</v>
          </cell>
          <cell r="H203"/>
          <cell r="I203"/>
        </row>
        <row r="204">
          <cell r="B204" t="str">
            <v>TĐ3-49</v>
          </cell>
          <cell r="C204">
            <v>67.5</v>
          </cell>
          <cell r="D204">
            <v>243.9</v>
          </cell>
          <cell r="E204" t="str">
            <v>Đông Bắc</v>
          </cell>
          <cell r="F204" t="str">
            <v>Căn giữa</v>
          </cell>
          <cell r="G204" t="str">
            <v>Thời Đại 3</v>
          </cell>
          <cell r="H204">
            <v>5307696044.46</v>
          </cell>
          <cell r="I204">
            <v>5684119345.6560001</v>
          </cell>
        </row>
        <row r="205">
          <cell r="B205" t="str">
            <v>TĐ3-51</v>
          </cell>
          <cell r="C205">
            <v>67.5</v>
          </cell>
          <cell r="D205">
            <v>243.9</v>
          </cell>
          <cell r="E205" t="str">
            <v>Đông Bắc</v>
          </cell>
          <cell r="F205" t="str">
            <v>Căn giữa</v>
          </cell>
          <cell r="G205" t="str">
            <v>Thời Đại 3</v>
          </cell>
          <cell r="H205">
            <v>5359892405.4180002</v>
          </cell>
          <cell r="I205">
            <v>5741535342.7098007</v>
          </cell>
        </row>
        <row r="206">
          <cell r="B206" t="str">
            <v>TĐ3-53</v>
          </cell>
          <cell r="C206">
            <v>67.5</v>
          </cell>
          <cell r="D206">
            <v>243.2</v>
          </cell>
          <cell r="E206" t="str">
            <v>Đông Bắc</v>
          </cell>
          <cell r="F206" t="str">
            <v>Căn giữa</v>
          </cell>
          <cell r="G206" t="str">
            <v>Thời Đại 3</v>
          </cell>
          <cell r="H206">
            <v>5302517334.5279999</v>
          </cell>
          <cell r="I206">
            <v>5678422764.7307997</v>
          </cell>
        </row>
        <row r="207">
          <cell r="B207" t="str">
            <v>TĐ3-55</v>
          </cell>
          <cell r="C207">
            <v>67.5</v>
          </cell>
          <cell r="D207">
            <v>243.2</v>
          </cell>
          <cell r="E207" t="str">
            <v>Đông Bắc</v>
          </cell>
          <cell r="F207" t="str">
            <v>Căn giữa</v>
          </cell>
          <cell r="G207" t="str">
            <v>Thời Đại 3</v>
          </cell>
          <cell r="H207"/>
          <cell r="I207"/>
        </row>
        <row r="208">
          <cell r="B208" t="str">
            <v>TĐ3-57</v>
          </cell>
          <cell r="C208">
            <v>96.2</v>
          </cell>
          <cell r="D208">
            <v>348</v>
          </cell>
          <cell r="E208" t="str">
            <v>Tây Bắc</v>
          </cell>
          <cell r="F208" t="str">
            <v>Căn góc</v>
          </cell>
          <cell r="G208" t="str">
            <v>Thời Đại 3</v>
          </cell>
          <cell r="H208"/>
          <cell r="I208"/>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1">
          <cell r="B1" t="str">
            <v>Mã căn</v>
          </cell>
          <cell r="C1" t="str">
            <v>Diện tích đất</v>
          </cell>
          <cell r="D1" t="str">
            <v>DT sàn XD</v>
          </cell>
          <cell r="E1" t="str">
            <v>Hướng</v>
          </cell>
          <cell r="F1" t="str">
            <v>Loại căn</v>
          </cell>
          <cell r="G1" t="str">
            <v>Tên Đường</v>
          </cell>
          <cell r="H1" t="str">
            <v>PA1: HTLS 18 tháng</v>
          </cell>
          <cell r="I1"/>
        </row>
        <row r="2">
          <cell r="B2"/>
          <cell r="C2"/>
          <cell r="D2"/>
          <cell r="E2"/>
          <cell r="F2"/>
          <cell r="G2"/>
          <cell r="H2" t="str">
            <v>PA1: HTLS 18 tháng</v>
          </cell>
          <cell r="I2" t="str">
            <v>Giá  bao gồm VAT</v>
          </cell>
        </row>
        <row r="3">
          <cell r="B3" t="str">
            <v>ĐLTĐ-01</v>
          </cell>
          <cell r="C3">
            <v>120.3</v>
          </cell>
          <cell r="D3">
            <v>388.4</v>
          </cell>
          <cell r="E3" t="str">
            <v>Tây Bắc</v>
          </cell>
          <cell r="F3" t="str">
            <v>Căn góc</v>
          </cell>
          <cell r="G3" t="str">
            <v>Đại lộ thời đại</v>
          </cell>
          <cell r="H3">
            <v>12176287111.572001</v>
          </cell>
          <cell r="I3">
            <v>13118836411.159201</v>
          </cell>
        </row>
        <row r="4">
          <cell r="B4" t="str">
            <v>ĐLTĐ-02</v>
          </cell>
          <cell r="C4">
            <v>75</v>
          </cell>
          <cell r="D4">
            <v>271.2</v>
          </cell>
          <cell r="E4" t="str">
            <v>Tây Bắc</v>
          </cell>
          <cell r="F4" t="str">
            <v>Căn giữa</v>
          </cell>
          <cell r="G4" t="str">
            <v>Đại lộ thời đại</v>
          </cell>
          <cell r="H4">
            <v>6990701005.0319996</v>
          </cell>
          <cell r="I4">
            <v>7518275213.0351992</v>
          </cell>
        </row>
        <row r="5">
          <cell r="B5" t="str">
            <v>ĐLTĐ-03</v>
          </cell>
          <cell r="C5">
            <v>75</v>
          </cell>
          <cell r="D5">
            <v>271.2</v>
          </cell>
          <cell r="E5" t="str">
            <v>Tây Bắc</v>
          </cell>
          <cell r="F5" t="str">
            <v>Căn giữa</v>
          </cell>
          <cell r="G5" t="str">
            <v>Đại lộ thời đại</v>
          </cell>
          <cell r="H5">
            <v>6990701005.0319996</v>
          </cell>
          <cell r="I5">
            <v>7518275213.0351992</v>
          </cell>
        </row>
        <row r="6">
          <cell r="B6" t="str">
            <v>ĐLTĐ-04</v>
          </cell>
          <cell r="C6">
            <v>75</v>
          </cell>
          <cell r="D6">
            <v>270.3</v>
          </cell>
          <cell r="E6" t="str">
            <v>Tây Bắc</v>
          </cell>
          <cell r="F6" t="str">
            <v>Căn giữa</v>
          </cell>
          <cell r="G6" t="str">
            <v>Đại lộ thời đại</v>
          </cell>
          <cell r="H6">
            <v>6944934499.3109999</v>
          </cell>
          <cell r="I6">
            <v>7467932056.7420998</v>
          </cell>
        </row>
        <row r="7">
          <cell r="B7" t="str">
            <v>ĐLTĐ-05</v>
          </cell>
          <cell r="C7">
            <v>75</v>
          </cell>
          <cell r="D7">
            <v>271.2</v>
          </cell>
          <cell r="E7" t="str">
            <v>Tây Bắc</v>
          </cell>
          <cell r="F7" t="str">
            <v>Căn giáp khe thoáng</v>
          </cell>
          <cell r="G7" t="str">
            <v>Đại lộ thời đại</v>
          </cell>
          <cell r="H7">
            <v>7264002230.0879993</v>
          </cell>
          <cell r="I7">
            <v>7818906560.5967989</v>
          </cell>
        </row>
        <row r="8">
          <cell r="B8" t="str">
            <v>ĐLTĐ-06</v>
          </cell>
          <cell r="C8">
            <v>75</v>
          </cell>
          <cell r="D8">
            <v>271.2</v>
          </cell>
          <cell r="E8" t="str">
            <v>Tây Bắc</v>
          </cell>
          <cell r="F8" t="str">
            <v>Căn giáp khe thoáng</v>
          </cell>
          <cell r="G8" t="str">
            <v>Đại lộ thời đại</v>
          </cell>
          <cell r="H8">
            <v>7283523905.7839994</v>
          </cell>
          <cell r="I8">
            <v>7840380403.8623991</v>
          </cell>
        </row>
        <row r="9">
          <cell r="B9" t="str">
            <v>ĐLTĐ-07</v>
          </cell>
          <cell r="C9">
            <v>75</v>
          </cell>
          <cell r="D9">
            <v>270.3</v>
          </cell>
          <cell r="E9" t="str">
            <v>Tây Bắc</v>
          </cell>
          <cell r="F9" t="str">
            <v>Căn giữa</v>
          </cell>
          <cell r="G9" t="str">
            <v>Đại lộ thời đại</v>
          </cell>
          <cell r="H9">
            <v>6983977463.835</v>
          </cell>
          <cell r="I9">
            <v>7510879317.7185001</v>
          </cell>
        </row>
        <row r="10">
          <cell r="B10" t="str">
            <v>ĐLTĐ-08</v>
          </cell>
          <cell r="C10">
            <v>75</v>
          </cell>
          <cell r="D10">
            <v>271.2</v>
          </cell>
          <cell r="E10" t="str">
            <v>Tây Bắc</v>
          </cell>
          <cell r="F10" t="str">
            <v>Căn giữa</v>
          </cell>
          <cell r="G10" t="str">
            <v>Đại lộ thời đại</v>
          </cell>
          <cell r="H10">
            <v>7010222401.3920002</v>
          </cell>
          <cell r="I10">
            <v>7539748749.0312004</v>
          </cell>
        </row>
        <row r="11">
          <cell r="B11" t="str">
            <v>ĐLTĐ-09</v>
          </cell>
          <cell r="C11">
            <v>75</v>
          </cell>
          <cell r="D11">
            <v>271.2</v>
          </cell>
          <cell r="E11" t="str">
            <v>Tây Bắc</v>
          </cell>
          <cell r="F11" t="str">
            <v>Căn giữa</v>
          </cell>
          <cell r="G11" t="str">
            <v>Đại lộ thời đại</v>
          </cell>
          <cell r="H11">
            <v>7010222401.3920002</v>
          </cell>
          <cell r="I11">
            <v>7539748749.0312004</v>
          </cell>
        </row>
        <row r="12">
          <cell r="B12" t="str">
            <v>ĐLTĐ-10</v>
          </cell>
          <cell r="C12">
            <v>75</v>
          </cell>
          <cell r="D12">
            <v>270.3</v>
          </cell>
          <cell r="E12" t="str">
            <v>Tây Bắc</v>
          </cell>
          <cell r="F12" t="str">
            <v>Căn giữa</v>
          </cell>
          <cell r="G12" t="str">
            <v>Đại lộ thời đại</v>
          </cell>
          <cell r="H12">
            <v>6983977463.835</v>
          </cell>
          <cell r="I12">
            <v>7510879317.7185001</v>
          </cell>
        </row>
        <row r="13">
          <cell r="B13" t="str">
            <v>ĐLTĐ-11</v>
          </cell>
          <cell r="C13">
            <v>127.6</v>
          </cell>
          <cell r="D13">
            <v>400.2</v>
          </cell>
          <cell r="E13" t="str">
            <v>Tây Nam</v>
          </cell>
          <cell r="F13" t="str">
            <v>Căn góc</v>
          </cell>
          <cell r="G13" t="str">
            <v>Đại lộ thời đại</v>
          </cell>
          <cell r="H13">
            <v>12627591976.668001</v>
          </cell>
          <cell r="I13">
            <v>13598579495.894802</v>
          </cell>
        </row>
        <row r="14">
          <cell r="B14" t="str">
            <v>HG-01</v>
          </cell>
          <cell r="C14">
            <v>140.30000000000001</v>
          </cell>
          <cell r="D14">
            <v>447.3</v>
          </cell>
          <cell r="E14" t="str">
            <v>Đông Bắc</v>
          </cell>
          <cell r="F14" t="str">
            <v>Căn góc</v>
          </cell>
          <cell r="G14" t="str">
            <v>Hoàng Gia</v>
          </cell>
          <cell r="H14">
            <v>14558901462.566999</v>
          </cell>
          <cell r="I14">
            <v>15693979959.2537</v>
          </cell>
        </row>
        <row r="15">
          <cell r="B15" t="str">
            <v>HG-02</v>
          </cell>
          <cell r="C15">
            <v>77.8</v>
          </cell>
          <cell r="D15">
            <v>270.3</v>
          </cell>
          <cell r="E15" t="str">
            <v>Đông Bắc</v>
          </cell>
          <cell r="F15" t="str">
            <v>Căn giữa</v>
          </cell>
          <cell r="G15" t="str">
            <v>Hoàng Gia</v>
          </cell>
          <cell r="H15">
            <v>7695602004.1950006</v>
          </cell>
          <cell r="I15">
            <v>8287263798.7945004</v>
          </cell>
        </row>
        <row r="16">
          <cell r="B16" t="str">
            <v>HG-03</v>
          </cell>
          <cell r="C16">
            <v>77.2</v>
          </cell>
          <cell r="D16">
            <v>271.2</v>
          </cell>
          <cell r="E16" t="str">
            <v>Đông Bắc</v>
          </cell>
          <cell r="F16" t="str">
            <v>Căn giữa</v>
          </cell>
          <cell r="G16" t="str">
            <v>Hoàng Gia</v>
          </cell>
          <cell r="H16">
            <v>7658597291.7360001</v>
          </cell>
          <cell r="I16">
            <v>8247930582.2296</v>
          </cell>
        </row>
        <row r="17">
          <cell r="B17" t="str">
            <v>HG-04</v>
          </cell>
          <cell r="C17">
            <v>76.599999999999994</v>
          </cell>
          <cell r="D17">
            <v>271.2</v>
          </cell>
          <cell r="E17" t="str">
            <v>Đông Bắc</v>
          </cell>
          <cell r="F17" t="str">
            <v>Căn giữa</v>
          </cell>
          <cell r="G17" t="str">
            <v>Hoàng Gia</v>
          </cell>
          <cell r="H17">
            <v>7574993144.2799997</v>
          </cell>
          <cell r="I17">
            <v>8157337987.1679993</v>
          </cell>
        </row>
        <row r="18">
          <cell r="B18" t="str">
            <v>HG-05</v>
          </cell>
          <cell r="C18">
            <v>76.2</v>
          </cell>
          <cell r="D18">
            <v>270.3</v>
          </cell>
          <cell r="E18" t="str">
            <v>Đông Bắc</v>
          </cell>
          <cell r="F18" t="str">
            <v>Căn giữa</v>
          </cell>
          <cell r="G18" t="str">
            <v>Hoàng Gia</v>
          </cell>
          <cell r="H18">
            <v>7578993457.0440006</v>
          </cell>
          <cell r="I18">
            <v>8162652975.968401</v>
          </cell>
        </row>
        <row r="19">
          <cell r="B19" t="str">
            <v>HG-06</v>
          </cell>
          <cell r="C19">
            <v>75.8</v>
          </cell>
          <cell r="D19">
            <v>271.2</v>
          </cell>
          <cell r="E19" t="str">
            <v>Đông Bắc</v>
          </cell>
          <cell r="F19" t="str">
            <v>Căn giáp khe thoáng</v>
          </cell>
          <cell r="G19" t="str">
            <v>Hoàng Gia</v>
          </cell>
          <cell r="H19"/>
          <cell r="I19"/>
        </row>
        <row r="20">
          <cell r="B20" t="str">
            <v>HG-07</v>
          </cell>
          <cell r="C20">
            <v>75.2</v>
          </cell>
          <cell r="D20">
            <v>271.2</v>
          </cell>
          <cell r="E20" t="str">
            <v>Đông Bắc</v>
          </cell>
          <cell r="F20" t="str">
            <v>Căn giáp khe thoáng</v>
          </cell>
          <cell r="G20" t="str">
            <v>Hoàng Gia</v>
          </cell>
          <cell r="H20">
            <v>7786866706.9200001</v>
          </cell>
          <cell r="I20">
            <v>8393600162.7320004</v>
          </cell>
        </row>
        <row r="21">
          <cell r="B21" t="str">
            <v>HG-08</v>
          </cell>
          <cell r="C21">
            <v>75</v>
          </cell>
          <cell r="D21">
            <v>270.3</v>
          </cell>
          <cell r="E21" t="str">
            <v>Đông Bắc</v>
          </cell>
          <cell r="F21" t="str">
            <v>Căn giữa</v>
          </cell>
          <cell r="G21" t="str">
            <v>Hoàng Gia</v>
          </cell>
          <cell r="H21">
            <v>7511058598.5450001</v>
          </cell>
          <cell r="I21">
            <v>8090668565.8994999</v>
          </cell>
        </row>
        <row r="22">
          <cell r="B22" t="str">
            <v>HG-09</v>
          </cell>
          <cell r="C22">
            <v>74.900000000000006</v>
          </cell>
          <cell r="D22">
            <v>270.3</v>
          </cell>
          <cell r="E22" t="str">
            <v>Đông Bắc</v>
          </cell>
          <cell r="F22" t="str">
            <v>Căn giữa</v>
          </cell>
          <cell r="G22" t="str">
            <v>Hoàng Gia</v>
          </cell>
          <cell r="H22">
            <v>7503744515.7060013</v>
          </cell>
          <cell r="I22">
            <v>8082851735.9666014</v>
          </cell>
        </row>
        <row r="23">
          <cell r="B23" t="str">
            <v>HG-10</v>
          </cell>
          <cell r="C23">
            <v>74.900000000000006</v>
          </cell>
          <cell r="D23">
            <v>271.2</v>
          </cell>
          <cell r="E23" t="str">
            <v>Đông Bắc</v>
          </cell>
          <cell r="F23" t="str">
            <v>Căn giữa</v>
          </cell>
          <cell r="G23" t="str">
            <v>Hoàng Gia</v>
          </cell>
          <cell r="H23">
            <v>7490972506.8479996</v>
          </cell>
          <cell r="I23">
            <v>8068802526.2227993</v>
          </cell>
        </row>
        <row r="24">
          <cell r="B24" t="str">
            <v>HG1-01</v>
          </cell>
          <cell r="C24">
            <v>114.9</v>
          </cell>
          <cell r="D24">
            <v>392.5</v>
          </cell>
          <cell r="E24" t="str">
            <v>Đông Bắc</v>
          </cell>
          <cell r="F24" t="str">
            <v>Căn góc</v>
          </cell>
          <cell r="G24" t="str">
            <v>Hoàng Gia 1</v>
          </cell>
          <cell r="H24">
            <v>10325432129.125</v>
          </cell>
          <cell r="I24">
            <v>11095243634.727501</v>
          </cell>
        </row>
        <row r="25">
          <cell r="B25" t="str">
            <v>HG1-02</v>
          </cell>
          <cell r="C25">
            <v>67.5</v>
          </cell>
          <cell r="D25">
            <v>243.2</v>
          </cell>
          <cell r="E25" t="str">
            <v>Đông Nam</v>
          </cell>
          <cell r="F25" t="str">
            <v>Căn giữa</v>
          </cell>
          <cell r="G25" t="str">
            <v>Hoàng Gia 1</v>
          </cell>
          <cell r="H25"/>
          <cell r="I25"/>
        </row>
        <row r="26">
          <cell r="B26" t="str">
            <v>HG1-03</v>
          </cell>
          <cell r="C26">
            <v>67.5</v>
          </cell>
          <cell r="D26">
            <v>243.9</v>
          </cell>
          <cell r="E26" t="str">
            <v>Đông Nam</v>
          </cell>
          <cell r="F26" t="str">
            <v>Căn giữa</v>
          </cell>
          <cell r="G26" t="str">
            <v>Hoàng Gia 1</v>
          </cell>
          <cell r="H26"/>
          <cell r="I26"/>
        </row>
        <row r="27">
          <cell r="B27" t="str">
            <v>HG1-04</v>
          </cell>
          <cell r="C27">
            <v>67.5</v>
          </cell>
          <cell r="D27">
            <v>243.9</v>
          </cell>
          <cell r="E27" t="str">
            <v>Đông Nam</v>
          </cell>
          <cell r="F27" t="str">
            <v>Căn giữa</v>
          </cell>
          <cell r="G27" t="str">
            <v>Hoàng Gia 1</v>
          </cell>
          <cell r="H27">
            <v>5707868145.1380005</v>
          </cell>
          <cell r="I27">
            <v>6124308656.4018002</v>
          </cell>
        </row>
        <row r="28">
          <cell r="B28" t="str">
            <v>HG1-05</v>
          </cell>
          <cell r="C28">
            <v>67.5</v>
          </cell>
          <cell r="D28">
            <v>243.2</v>
          </cell>
          <cell r="E28" t="str">
            <v>Đông Nam</v>
          </cell>
          <cell r="F28" t="str">
            <v>Căn giữa</v>
          </cell>
          <cell r="G28" t="str">
            <v>Hoàng Gia 1</v>
          </cell>
          <cell r="H28"/>
          <cell r="I28"/>
        </row>
        <row r="29">
          <cell r="B29" t="str">
            <v>HG1-06</v>
          </cell>
          <cell r="C29">
            <v>67.5</v>
          </cell>
          <cell r="D29">
            <v>243.2</v>
          </cell>
          <cell r="E29" t="str">
            <v>Đông Nam</v>
          </cell>
          <cell r="F29" t="str">
            <v>Căn giữa</v>
          </cell>
          <cell r="G29" t="str">
            <v>Hoàng Gia 1</v>
          </cell>
          <cell r="H29"/>
          <cell r="I29"/>
        </row>
        <row r="30">
          <cell r="B30" t="str">
            <v>HG1-07</v>
          </cell>
          <cell r="C30">
            <v>67.5</v>
          </cell>
          <cell r="D30">
            <v>243.2</v>
          </cell>
          <cell r="E30" t="str">
            <v>Đông Nam</v>
          </cell>
          <cell r="F30" t="str">
            <v>Căn giữa</v>
          </cell>
          <cell r="G30" t="str">
            <v>Hoàng Gia 1</v>
          </cell>
          <cell r="H30"/>
          <cell r="I30"/>
        </row>
        <row r="31">
          <cell r="B31" t="str">
            <v>HG1-08</v>
          </cell>
          <cell r="C31">
            <v>67.5</v>
          </cell>
          <cell r="D31">
            <v>243.2</v>
          </cell>
          <cell r="E31" t="str">
            <v>Đông Nam</v>
          </cell>
          <cell r="F31" t="str">
            <v>Căn giữa</v>
          </cell>
          <cell r="G31" t="str">
            <v>Hoàng Gia 1</v>
          </cell>
          <cell r="H31">
            <v>5546100554.4960003</v>
          </cell>
          <cell r="I31">
            <v>5946364306.6956005</v>
          </cell>
        </row>
        <row r="32">
          <cell r="B32" t="str">
            <v>HG1-09</v>
          </cell>
          <cell r="C32">
            <v>67.5</v>
          </cell>
          <cell r="D32">
            <v>243.9</v>
          </cell>
          <cell r="E32" t="str">
            <v>Đông Nam</v>
          </cell>
          <cell r="F32" t="str">
            <v>Căn giữa</v>
          </cell>
          <cell r="G32" t="str">
            <v>Hoàng Gia 1</v>
          </cell>
          <cell r="H32">
            <v>5551279062.2639999</v>
          </cell>
          <cell r="I32">
            <v>5952060665.2404003</v>
          </cell>
        </row>
        <row r="33">
          <cell r="B33" t="str">
            <v>HG-11</v>
          </cell>
          <cell r="C33">
            <v>75</v>
          </cell>
          <cell r="D33">
            <v>271.2</v>
          </cell>
          <cell r="E33" t="str">
            <v>Đông Bắc</v>
          </cell>
          <cell r="F33" t="str">
            <v>Căn giữa</v>
          </cell>
          <cell r="G33" t="str">
            <v>Hoàng Gia</v>
          </cell>
          <cell r="H33">
            <v>7498260383.0879993</v>
          </cell>
          <cell r="I33">
            <v>8076590528.8967991</v>
          </cell>
        </row>
        <row r="34">
          <cell r="B34" t="str">
            <v>HG1-10</v>
          </cell>
          <cell r="C34">
            <v>67.5</v>
          </cell>
          <cell r="D34">
            <v>243.9</v>
          </cell>
          <cell r="E34" t="str">
            <v>Đông Nam</v>
          </cell>
          <cell r="F34" t="str">
            <v>Căn giữa</v>
          </cell>
          <cell r="G34" t="str">
            <v>Hoàng Gia 1</v>
          </cell>
          <cell r="H34"/>
          <cell r="I34"/>
        </row>
        <row r="35">
          <cell r="B35" t="str">
            <v>HG1-11</v>
          </cell>
          <cell r="C35">
            <v>67.5</v>
          </cell>
          <cell r="D35">
            <v>243.2</v>
          </cell>
          <cell r="E35" t="str">
            <v>Đông Nam</v>
          </cell>
          <cell r="F35" t="str">
            <v>Căn giữa</v>
          </cell>
          <cell r="G35" t="str">
            <v>Hoàng Gia 1</v>
          </cell>
          <cell r="H35">
            <v>5389511147</v>
          </cell>
          <cell r="I35">
            <v>5774115958</v>
          </cell>
        </row>
        <row r="36">
          <cell r="B36" t="str">
            <v>HG1-12</v>
          </cell>
          <cell r="C36">
            <v>67.5</v>
          </cell>
          <cell r="D36">
            <v>243.9</v>
          </cell>
          <cell r="E36" t="str">
            <v>Đông Nam</v>
          </cell>
          <cell r="F36" t="str">
            <v>Căn giáp khe thoáng</v>
          </cell>
          <cell r="G36" t="str">
            <v>Hoàng Gia 1</v>
          </cell>
          <cell r="H36">
            <v>5447578845.618001</v>
          </cell>
          <cell r="I36">
            <v>5837990426.929801</v>
          </cell>
        </row>
        <row r="37">
          <cell r="B37" t="str">
            <v>HG1-13</v>
          </cell>
          <cell r="C37">
            <v>67.5</v>
          </cell>
          <cell r="D37">
            <v>243.9</v>
          </cell>
          <cell r="E37" t="str">
            <v>Đông Nam</v>
          </cell>
          <cell r="F37" t="str">
            <v>Căn giáp khe thoáng</v>
          </cell>
          <cell r="G37" t="str">
            <v>Hoàng Gia 1</v>
          </cell>
          <cell r="H37">
            <v>5500287186.8220005</v>
          </cell>
          <cell r="I37">
            <v>5895969602.2542009</v>
          </cell>
        </row>
        <row r="38">
          <cell r="B38" t="str">
            <v>HG1-14</v>
          </cell>
          <cell r="C38">
            <v>67.5</v>
          </cell>
          <cell r="D38">
            <v>243.2</v>
          </cell>
          <cell r="E38" t="str">
            <v>Đông Nam</v>
          </cell>
          <cell r="F38" t="str">
            <v>Căn giữa</v>
          </cell>
          <cell r="G38" t="str">
            <v>Hoàng Gia 1</v>
          </cell>
          <cell r="H38">
            <v>5354713721.0879993</v>
          </cell>
          <cell r="I38">
            <v>5735838789.9467993</v>
          </cell>
        </row>
        <row r="39">
          <cell r="B39" t="str">
            <v>HG1-15</v>
          </cell>
          <cell r="C39">
            <v>67.5</v>
          </cell>
          <cell r="D39">
            <v>243.2</v>
          </cell>
          <cell r="E39" t="str">
            <v>Đông Nam</v>
          </cell>
          <cell r="F39" t="str">
            <v>Căn giữa</v>
          </cell>
          <cell r="G39" t="str">
            <v>Hoàng Gia 1</v>
          </cell>
          <cell r="H39">
            <v>5389511146.7519999</v>
          </cell>
          <cell r="I39">
            <v>5774115958.1772003</v>
          </cell>
        </row>
        <row r="40">
          <cell r="B40" t="str">
            <v>HG1-16</v>
          </cell>
          <cell r="C40">
            <v>67.5</v>
          </cell>
          <cell r="D40">
            <v>243.9</v>
          </cell>
          <cell r="E40" t="str">
            <v>Đông Nam</v>
          </cell>
          <cell r="F40" t="str">
            <v>Căn giữa</v>
          </cell>
          <cell r="G40" t="str">
            <v>Hoàng Gia 1</v>
          </cell>
          <cell r="H40">
            <v>5394689730.6120005</v>
          </cell>
          <cell r="I40">
            <v>5779812400.4232006</v>
          </cell>
        </row>
        <row r="41">
          <cell r="B41" t="str">
            <v>HG1-17</v>
          </cell>
          <cell r="C41">
            <v>67.5</v>
          </cell>
          <cell r="D41">
            <v>243.9</v>
          </cell>
          <cell r="E41" t="str">
            <v>Đông Nam</v>
          </cell>
          <cell r="F41" t="str">
            <v>Căn giữa</v>
          </cell>
          <cell r="G41" t="str">
            <v>Hoàng Gia 1</v>
          </cell>
          <cell r="H41">
            <v>5394689730.6120005</v>
          </cell>
          <cell r="I41">
            <v>5779812400.4232006</v>
          </cell>
        </row>
        <row r="42">
          <cell r="B42" t="str">
            <v>HG1-18</v>
          </cell>
          <cell r="C42">
            <v>67.5</v>
          </cell>
          <cell r="D42">
            <v>243.2</v>
          </cell>
          <cell r="E42" t="str">
            <v>Đông Nam</v>
          </cell>
          <cell r="F42" t="str">
            <v>Căn giữa</v>
          </cell>
          <cell r="G42" t="str">
            <v>Hoàng Gia 1</v>
          </cell>
          <cell r="H42"/>
          <cell r="I42"/>
        </row>
        <row r="43">
          <cell r="B43" t="str">
            <v>HG1-19</v>
          </cell>
          <cell r="C43">
            <v>100</v>
          </cell>
          <cell r="D43">
            <v>348</v>
          </cell>
          <cell r="E43" t="str">
            <v>Đông Nam</v>
          </cell>
          <cell r="F43" t="str">
            <v>Căn góc</v>
          </cell>
          <cell r="G43" t="str">
            <v>Hoàng Gia 1</v>
          </cell>
          <cell r="H43">
            <v>8748743661</v>
          </cell>
          <cell r="I43">
            <v>9394956837</v>
          </cell>
        </row>
        <row r="44">
          <cell r="B44" t="str">
            <v>HG-12</v>
          </cell>
          <cell r="C44">
            <v>75.099999999999994</v>
          </cell>
          <cell r="D44">
            <v>270.3</v>
          </cell>
          <cell r="E44" t="str">
            <v>Đông Bắc</v>
          </cell>
          <cell r="F44" t="str">
            <v>Căn giữa</v>
          </cell>
          <cell r="G44" t="str">
            <v>Hoàng Gia</v>
          </cell>
          <cell r="H44">
            <v>7498825028.6760006</v>
          </cell>
          <cell r="I44">
            <v>8076982977.8536005</v>
          </cell>
        </row>
        <row r="45">
          <cell r="B45" t="str">
            <v>HG-13</v>
          </cell>
          <cell r="C45">
            <v>75.3</v>
          </cell>
          <cell r="D45">
            <v>271.2</v>
          </cell>
          <cell r="E45" t="str">
            <v>Đông Bắc</v>
          </cell>
          <cell r="F45" t="str">
            <v>Căn giáp khe thoáng</v>
          </cell>
          <cell r="G45" t="str">
            <v>Hoàng Gia</v>
          </cell>
          <cell r="H45">
            <v>7735720285.3200006</v>
          </cell>
          <cell r="I45">
            <v>8337110437.7820005</v>
          </cell>
        </row>
        <row r="46">
          <cell r="B46" t="str">
            <v>HG-14</v>
          </cell>
          <cell r="C46">
            <v>75.8</v>
          </cell>
          <cell r="D46">
            <v>271.2</v>
          </cell>
          <cell r="E46" t="str">
            <v>Đông Bắc</v>
          </cell>
          <cell r="F46" t="str">
            <v>Căn giáp khe thoáng</v>
          </cell>
          <cell r="G46" t="str">
            <v>Hoàng Gia</v>
          </cell>
          <cell r="H46">
            <v>7793321882.5439997</v>
          </cell>
          <cell r="I46">
            <v>8399328888.7783995</v>
          </cell>
        </row>
        <row r="47">
          <cell r="B47" t="str">
            <v>HG-15</v>
          </cell>
          <cell r="C47">
            <v>76.2</v>
          </cell>
          <cell r="D47">
            <v>270.3</v>
          </cell>
          <cell r="E47" t="str">
            <v>Đông Bắc</v>
          </cell>
          <cell r="F47" t="str">
            <v>Căn giữa</v>
          </cell>
          <cell r="G47" t="str">
            <v>Hoàng Gia</v>
          </cell>
          <cell r="H47">
            <v>7578993457.0440006</v>
          </cell>
          <cell r="I47">
            <v>8162652975.968401</v>
          </cell>
        </row>
        <row r="48">
          <cell r="B48" t="str">
            <v>HG-16</v>
          </cell>
          <cell r="C48">
            <v>76.7</v>
          </cell>
          <cell r="D48">
            <v>271.2</v>
          </cell>
          <cell r="E48" t="str">
            <v>Đông Bắc</v>
          </cell>
          <cell r="F48" t="str">
            <v>Căn giữa</v>
          </cell>
          <cell r="G48" t="str">
            <v>Hoàng Gia</v>
          </cell>
          <cell r="H48">
            <v>7622157072.5279999</v>
          </cell>
          <cell r="I48">
            <v>8208989647.0508003</v>
          </cell>
        </row>
        <row r="49">
          <cell r="B49" t="str">
            <v>HG-17</v>
          </cell>
          <cell r="C49">
            <v>77.3</v>
          </cell>
          <cell r="D49">
            <v>271.2</v>
          </cell>
          <cell r="E49" t="str">
            <v>Đông Bắc</v>
          </cell>
          <cell r="F49" t="str">
            <v>Căn giữa</v>
          </cell>
          <cell r="G49" t="str">
            <v>Hoàng Gia</v>
          </cell>
          <cell r="H49">
            <v>7665885447.3120003</v>
          </cell>
          <cell r="I49">
            <v>8255718892.1732006</v>
          </cell>
        </row>
        <row r="50">
          <cell r="B50" t="str">
            <v>HG-18</v>
          </cell>
          <cell r="C50">
            <v>77.900000000000006</v>
          </cell>
          <cell r="D50">
            <v>270.3</v>
          </cell>
          <cell r="E50" t="str">
            <v>Đông Bắc</v>
          </cell>
          <cell r="F50" t="str">
            <v>Căn giữa</v>
          </cell>
          <cell r="G50" t="str">
            <v>Hoàng Gia</v>
          </cell>
          <cell r="H50">
            <v>7702889916.5880003</v>
          </cell>
          <cell r="I50">
            <v>8295051841.2368002</v>
          </cell>
        </row>
        <row r="51">
          <cell r="B51" t="str">
            <v>HG-19</v>
          </cell>
          <cell r="C51">
            <v>135.1</v>
          </cell>
          <cell r="D51">
            <v>447.3</v>
          </cell>
          <cell r="E51" t="str">
            <v>Đông Bắc</v>
          </cell>
          <cell r="F51" t="str">
            <v>Căn góc</v>
          </cell>
          <cell r="G51" t="str">
            <v>Hoàng Gia</v>
          </cell>
          <cell r="H51">
            <v>14248873511.649002</v>
          </cell>
          <cell r="I51">
            <v>15364839595.123901</v>
          </cell>
        </row>
        <row r="52">
          <cell r="B52" t="str">
            <v>HG2-01</v>
          </cell>
          <cell r="C52">
            <v>102.7</v>
          </cell>
          <cell r="D52">
            <v>348</v>
          </cell>
          <cell r="E52" t="str">
            <v>Tây Bắc</v>
          </cell>
          <cell r="F52" t="str">
            <v>Căn góc</v>
          </cell>
          <cell r="G52" t="str">
            <v>Hoàng Gia 2</v>
          </cell>
          <cell r="H52"/>
          <cell r="I52"/>
        </row>
        <row r="53">
          <cell r="B53" t="str">
            <v>HG2-02</v>
          </cell>
          <cell r="C53">
            <v>75</v>
          </cell>
          <cell r="D53">
            <v>270.3</v>
          </cell>
          <cell r="E53" t="str">
            <v>Tây Bắc</v>
          </cell>
          <cell r="F53" t="str">
            <v>Căn giữa</v>
          </cell>
          <cell r="G53" t="str">
            <v>Hoàng Gia 2</v>
          </cell>
          <cell r="H53">
            <v>6220220159.7720003</v>
          </cell>
          <cell r="I53">
            <v>6670746283.2492008</v>
          </cell>
        </row>
        <row r="54">
          <cell r="B54" t="str">
            <v>HG2-03</v>
          </cell>
          <cell r="C54">
            <v>75</v>
          </cell>
          <cell r="D54">
            <v>270.3</v>
          </cell>
          <cell r="E54" t="str">
            <v>Tây Bắc</v>
          </cell>
          <cell r="F54" t="str">
            <v>Căn giữa</v>
          </cell>
          <cell r="G54" t="str">
            <v>Hoàng Gia 2</v>
          </cell>
          <cell r="H54">
            <v>6220220159.7720003</v>
          </cell>
          <cell r="I54">
            <v>6670746283.2492008</v>
          </cell>
        </row>
        <row r="55">
          <cell r="B55" t="str">
            <v>HG2-04</v>
          </cell>
          <cell r="C55">
            <v>75</v>
          </cell>
          <cell r="D55">
            <v>271.2</v>
          </cell>
          <cell r="E55" t="str">
            <v>Tây Bắc</v>
          </cell>
          <cell r="F55" t="str">
            <v>Căn giữa</v>
          </cell>
          <cell r="G55" t="str">
            <v>Hoàng Gia 2</v>
          </cell>
          <cell r="H55">
            <v>6188214425.7600002</v>
          </cell>
          <cell r="I55">
            <v>6635539975.8360004</v>
          </cell>
        </row>
        <row r="56">
          <cell r="B56" t="str">
            <v>HG2-05</v>
          </cell>
          <cell r="C56">
            <v>75</v>
          </cell>
          <cell r="D56">
            <v>271.2</v>
          </cell>
          <cell r="E56" t="str">
            <v>Tây Bắc</v>
          </cell>
          <cell r="F56" t="str">
            <v>Căn giữa</v>
          </cell>
          <cell r="G56" t="str">
            <v>Hoàng Gia 2</v>
          </cell>
          <cell r="H56"/>
          <cell r="I56"/>
        </row>
        <row r="57">
          <cell r="B57" t="str">
            <v>HG2-06</v>
          </cell>
          <cell r="C57">
            <v>75</v>
          </cell>
          <cell r="D57">
            <v>270.3</v>
          </cell>
          <cell r="E57" t="str">
            <v>Tây Bắc</v>
          </cell>
          <cell r="F57" t="str">
            <v>Căn giữa</v>
          </cell>
          <cell r="G57" t="str">
            <v>Hoàng Gia 2</v>
          </cell>
          <cell r="H57">
            <v>6239552113.0799999</v>
          </cell>
          <cell r="I57">
            <v>6692011431.8879995</v>
          </cell>
        </row>
        <row r="58">
          <cell r="B58" t="str">
            <v>HG2-07</v>
          </cell>
          <cell r="C58">
            <v>75</v>
          </cell>
          <cell r="D58">
            <v>270.3</v>
          </cell>
          <cell r="E58" t="str">
            <v>Tây Bắc</v>
          </cell>
          <cell r="F58" t="str">
            <v>Căn giữa</v>
          </cell>
          <cell r="G58" t="str">
            <v>Hoàng Gia 2</v>
          </cell>
          <cell r="H58">
            <v>6220220159.7720003</v>
          </cell>
          <cell r="I58">
            <v>6670746283.2492008</v>
          </cell>
        </row>
        <row r="59">
          <cell r="B59" t="str">
            <v>HG2-08</v>
          </cell>
          <cell r="C59">
            <v>75</v>
          </cell>
          <cell r="D59">
            <v>271.2</v>
          </cell>
          <cell r="E59" t="str">
            <v>Tây Bắc</v>
          </cell>
          <cell r="F59" t="str">
            <v>Căn giữa</v>
          </cell>
          <cell r="G59" t="str">
            <v>Hoàng Gia 2</v>
          </cell>
          <cell r="H59">
            <v>6246210307.1040001</v>
          </cell>
          <cell r="I59">
            <v>6699335445.3143997</v>
          </cell>
        </row>
        <row r="60">
          <cell r="B60" t="str">
            <v>HG2-09</v>
          </cell>
          <cell r="C60">
            <v>75</v>
          </cell>
          <cell r="D60">
            <v>271.2</v>
          </cell>
          <cell r="E60" t="str">
            <v>Tây Bắc</v>
          </cell>
          <cell r="F60" t="str">
            <v>Căn giữa</v>
          </cell>
          <cell r="G60" t="str">
            <v>Hoàng Gia 2</v>
          </cell>
          <cell r="H60">
            <v>6246210307.1040001</v>
          </cell>
          <cell r="I60">
            <v>6699335445.3143997</v>
          </cell>
        </row>
        <row r="61">
          <cell r="B61" t="str">
            <v>HG2-10</v>
          </cell>
          <cell r="C61">
            <v>75</v>
          </cell>
          <cell r="D61">
            <v>270.3</v>
          </cell>
          <cell r="E61" t="str">
            <v>Tây Bắc</v>
          </cell>
          <cell r="F61" t="str">
            <v>Căn giữa</v>
          </cell>
          <cell r="G61" t="str">
            <v>Hoàng Gia 2</v>
          </cell>
          <cell r="H61">
            <v>6220220159.7720003</v>
          </cell>
          <cell r="I61">
            <v>6670746283.2492008</v>
          </cell>
        </row>
        <row r="62">
          <cell r="B62" t="str">
            <v>HG2-11</v>
          </cell>
          <cell r="C62">
            <v>75</v>
          </cell>
          <cell r="D62">
            <v>271.2</v>
          </cell>
          <cell r="E62" t="str">
            <v>Tây Bắc</v>
          </cell>
          <cell r="F62" t="str">
            <v>Căn giáp khe thoáng</v>
          </cell>
          <cell r="G62" t="str">
            <v>Hoàng Gia 2</v>
          </cell>
          <cell r="H62"/>
          <cell r="I62"/>
        </row>
        <row r="63">
          <cell r="B63" t="str">
            <v>HG2-12</v>
          </cell>
          <cell r="C63">
            <v>75</v>
          </cell>
          <cell r="D63">
            <v>271.2</v>
          </cell>
          <cell r="E63" t="str">
            <v>Tây Bắc</v>
          </cell>
          <cell r="F63" t="str">
            <v>Căn giáp khe thoáng</v>
          </cell>
          <cell r="G63" t="str">
            <v>Hoàng Gia 2</v>
          </cell>
          <cell r="H63"/>
          <cell r="I63"/>
        </row>
        <row r="64">
          <cell r="B64" t="str">
            <v>HG2-13</v>
          </cell>
          <cell r="C64">
            <v>75</v>
          </cell>
          <cell r="D64">
            <v>270.3</v>
          </cell>
          <cell r="E64" t="str">
            <v>Tây Bắc</v>
          </cell>
          <cell r="F64" t="str">
            <v>Căn giữa</v>
          </cell>
          <cell r="G64" t="str">
            <v>Hoàng Gia 2</v>
          </cell>
          <cell r="H64">
            <v>6162224299.8480005</v>
          </cell>
          <cell r="I64">
            <v>6606950837.3328009</v>
          </cell>
        </row>
        <row r="65">
          <cell r="B65" t="str">
            <v>HG2-14</v>
          </cell>
          <cell r="C65">
            <v>75</v>
          </cell>
          <cell r="D65">
            <v>271.2</v>
          </cell>
          <cell r="E65" t="str">
            <v>Tây Bắc</v>
          </cell>
          <cell r="F65" t="str">
            <v>Căn giữa</v>
          </cell>
          <cell r="G65" t="str">
            <v>Hoàng Gia 2</v>
          </cell>
          <cell r="H65">
            <v>6188214425.7600002</v>
          </cell>
          <cell r="I65">
            <v>6635539975.8360004</v>
          </cell>
        </row>
        <row r="66">
          <cell r="B66" t="str">
            <v>HG2-15</v>
          </cell>
          <cell r="C66">
            <v>75</v>
          </cell>
          <cell r="D66">
            <v>271.2</v>
          </cell>
          <cell r="E66" t="str">
            <v>Tây Bắc</v>
          </cell>
          <cell r="F66" t="str">
            <v>Căn giữa</v>
          </cell>
          <cell r="G66" t="str">
            <v>Hoàng Gia 2</v>
          </cell>
          <cell r="H66">
            <v>6226878438.8640003</v>
          </cell>
          <cell r="I66">
            <v>6678070390.2504005</v>
          </cell>
        </row>
        <row r="67">
          <cell r="B67" t="str">
            <v>HG2-16</v>
          </cell>
          <cell r="C67">
            <v>75</v>
          </cell>
          <cell r="D67">
            <v>270.3</v>
          </cell>
          <cell r="E67" t="str">
            <v>Tây Bắc</v>
          </cell>
          <cell r="F67" t="str">
            <v>Căn giữa</v>
          </cell>
          <cell r="G67" t="str">
            <v>Hoàng Gia 2</v>
          </cell>
          <cell r="H67">
            <v>6220220159.7720003</v>
          </cell>
          <cell r="I67">
            <v>6670746283.2492008</v>
          </cell>
        </row>
        <row r="68">
          <cell r="B68" t="str">
            <v>HG2-17</v>
          </cell>
          <cell r="C68">
            <v>130</v>
          </cell>
          <cell r="D68">
            <v>434.6</v>
          </cell>
          <cell r="E68" t="str">
            <v>Tây Nam</v>
          </cell>
          <cell r="F68" t="str">
            <v>Căn góc</v>
          </cell>
          <cell r="G68" t="str">
            <v>Hoàng Gia 2</v>
          </cell>
          <cell r="H68">
            <v>11779920298.102001</v>
          </cell>
          <cell r="I68">
            <v>12660652780.912201</v>
          </cell>
        </row>
        <row r="69">
          <cell r="B69" t="str">
            <v>HG3-01</v>
          </cell>
          <cell r="C69">
            <v>111.8</v>
          </cell>
          <cell r="D69">
            <v>348</v>
          </cell>
          <cell r="E69" t="str">
            <v>Đông Nam</v>
          </cell>
          <cell r="F69" t="str">
            <v>Căn góc</v>
          </cell>
          <cell r="G69" t="str">
            <v>Hoàng Gia 3</v>
          </cell>
          <cell r="H69"/>
          <cell r="I69"/>
        </row>
        <row r="70">
          <cell r="B70" t="str">
            <v>HG3-02</v>
          </cell>
          <cell r="C70">
            <v>75</v>
          </cell>
          <cell r="D70">
            <v>270.3</v>
          </cell>
          <cell r="E70" t="str">
            <v>Đông Nam</v>
          </cell>
          <cell r="F70" t="str">
            <v>Căn giữa</v>
          </cell>
          <cell r="G70" t="str">
            <v>Hoàng Gia 3</v>
          </cell>
          <cell r="H70"/>
          <cell r="I70"/>
        </row>
        <row r="71">
          <cell r="B71" t="str">
            <v>HG3-03</v>
          </cell>
          <cell r="C71">
            <v>75</v>
          </cell>
          <cell r="D71">
            <v>271.2</v>
          </cell>
          <cell r="E71" t="str">
            <v>Đông Nam</v>
          </cell>
          <cell r="F71" t="str">
            <v>Căn giữa</v>
          </cell>
          <cell r="G71" t="str">
            <v>Hoàng Gia 3</v>
          </cell>
          <cell r="H71">
            <v>6381534214.6560001</v>
          </cell>
          <cell r="I71">
            <v>6848191743.6216002</v>
          </cell>
        </row>
        <row r="72">
          <cell r="B72" t="str">
            <v>HG3-04</v>
          </cell>
          <cell r="C72">
            <v>75</v>
          </cell>
          <cell r="D72">
            <v>271.2</v>
          </cell>
          <cell r="E72" t="str">
            <v>Đông Nam</v>
          </cell>
          <cell r="F72" t="str">
            <v>Căn giữa</v>
          </cell>
          <cell r="G72" t="str">
            <v>Hoàng Gia 3</v>
          </cell>
          <cell r="H72">
            <v>6342870201.5519991</v>
          </cell>
          <cell r="I72">
            <v>6805661329.2071991</v>
          </cell>
        </row>
        <row r="73">
          <cell r="B73" t="str">
            <v>HG3-05</v>
          </cell>
          <cell r="C73">
            <v>75</v>
          </cell>
          <cell r="D73">
            <v>270.3</v>
          </cell>
          <cell r="E73" t="str">
            <v>Đông Nam</v>
          </cell>
          <cell r="F73" t="str">
            <v>Căn giữa</v>
          </cell>
          <cell r="G73" t="str">
            <v>Hoàng Gia 3</v>
          </cell>
          <cell r="H73">
            <v>6374876061.9420004</v>
          </cell>
          <cell r="I73">
            <v>6840867775.6362</v>
          </cell>
        </row>
        <row r="74">
          <cell r="B74" t="str">
            <v>HG3-06</v>
          </cell>
          <cell r="C74">
            <v>75</v>
          </cell>
          <cell r="D74">
            <v>270.3</v>
          </cell>
          <cell r="E74" t="str">
            <v>Đông Nam</v>
          </cell>
          <cell r="F74" t="str">
            <v>Căn giữa</v>
          </cell>
          <cell r="G74" t="str">
            <v>Hoàng Gia 3</v>
          </cell>
          <cell r="H74">
            <v>6394208015.25</v>
          </cell>
          <cell r="I74">
            <v>6862132924.2749996</v>
          </cell>
        </row>
        <row r="75">
          <cell r="B75" t="str">
            <v>HG3-07</v>
          </cell>
          <cell r="C75">
            <v>75</v>
          </cell>
          <cell r="D75">
            <v>271.2</v>
          </cell>
          <cell r="E75" t="str">
            <v>Đông Nam</v>
          </cell>
          <cell r="F75" t="str">
            <v>Căn giữa</v>
          </cell>
          <cell r="G75" t="str">
            <v>Hoàng Gia 3</v>
          </cell>
          <cell r="H75">
            <v>6381534214.6560001</v>
          </cell>
          <cell r="I75">
            <v>6848191743.6216002</v>
          </cell>
        </row>
        <row r="76">
          <cell r="B76" t="str">
            <v>HG3-08</v>
          </cell>
          <cell r="C76">
            <v>75</v>
          </cell>
          <cell r="D76">
            <v>271.2</v>
          </cell>
          <cell r="E76" t="str">
            <v>Đông Nam</v>
          </cell>
          <cell r="F76" t="str">
            <v>Căn giữa</v>
          </cell>
          <cell r="G76" t="str">
            <v>Hoàng Gia 3</v>
          </cell>
          <cell r="H76">
            <v>6400866359.5200005</v>
          </cell>
          <cell r="I76">
            <v>6869457102.9720001</v>
          </cell>
        </row>
        <row r="77">
          <cell r="B77" t="str">
            <v>HG3-09</v>
          </cell>
          <cell r="C77">
            <v>75</v>
          </cell>
          <cell r="D77">
            <v>270.3</v>
          </cell>
          <cell r="E77" t="str">
            <v>Đông Nam</v>
          </cell>
          <cell r="F77" t="str">
            <v>Căn giữa</v>
          </cell>
          <cell r="G77" t="str">
            <v>Hoàng Gia 3</v>
          </cell>
          <cell r="H77">
            <v>6394208015.25</v>
          </cell>
          <cell r="I77">
            <v>6862132924.2749996</v>
          </cell>
        </row>
        <row r="78">
          <cell r="B78" t="str">
            <v>HG3-10</v>
          </cell>
          <cell r="C78">
            <v>75</v>
          </cell>
          <cell r="D78">
            <v>271.2</v>
          </cell>
          <cell r="E78" t="str">
            <v>Đông Nam</v>
          </cell>
          <cell r="F78" t="str">
            <v>Căn giáp khe thoáng</v>
          </cell>
          <cell r="G78" t="str">
            <v>Hoàng Gia 3</v>
          </cell>
          <cell r="H78"/>
          <cell r="I78"/>
        </row>
        <row r="79">
          <cell r="B79" t="str">
            <v>HG3-11</v>
          </cell>
          <cell r="C79">
            <v>75</v>
          </cell>
          <cell r="D79">
            <v>271.2</v>
          </cell>
          <cell r="E79" t="str">
            <v>Đông Nam</v>
          </cell>
          <cell r="F79" t="str">
            <v>Căn giáp khe thoáng</v>
          </cell>
          <cell r="G79" t="str">
            <v>Hoàng Gia 3</v>
          </cell>
          <cell r="H79"/>
          <cell r="I79"/>
        </row>
        <row r="80">
          <cell r="B80" t="str">
            <v>HG3-12</v>
          </cell>
          <cell r="C80">
            <v>75</v>
          </cell>
          <cell r="D80">
            <v>270.3</v>
          </cell>
          <cell r="E80" t="str">
            <v>Đông Nam</v>
          </cell>
          <cell r="F80" t="str">
            <v>Căn giữa</v>
          </cell>
          <cell r="G80" t="str">
            <v>Hoàng Gia 3</v>
          </cell>
          <cell r="H80"/>
          <cell r="I80"/>
        </row>
        <row r="81">
          <cell r="B81" t="str">
            <v>HG3-13</v>
          </cell>
          <cell r="C81">
            <v>75</v>
          </cell>
          <cell r="D81">
            <v>270.3</v>
          </cell>
          <cell r="E81" t="str">
            <v>Đông Nam</v>
          </cell>
          <cell r="F81" t="str">
            <v>Căn giữa</v>
          </cell>
          <cell r="G81" t="str">
            <v>Hoàng Gia 3</v>
          </cell>
          <cell r="H81">
            <v>6316880202.0180006</v>
          </cell>
          <cell r="I81">
            <v>6777072329.7198009</v>
          </cell>
        </row>
        <row r="82">
          <cell r="B82" t="str">
            <v>HG3-14</v>
          </cell>
          <cell r="C82">
            <v>75</v>
          </cell>
          <cell r="D82">
            <v>271.2</v>
          </cell>
          <cell r="E82" t="str">
            <v>Đông Nam</v>
          </cell>
          <cell r="F82" t="str">
            <v>Căn giữa</v>
          </cell>
          <cell r="G82" t="str">
            <v>Hoàng Gia 3</v>
          </cell>
          <cell r="H82">
            <v>6342870201.5519991</v>
          </cell>
          <cell r="I82">
            <v>6805661329.2071991</v>
          </cell>
        </row>
        <row r="83">
          <cell r="B83" t="str">
            <v>HG3-15</v>
          </cell>
          <cell r="C83">
            <v>75</v>
          </cell>
          <cell r="D83">
            <v>271.2</v>
          </cell>
          <cell r="E83" t="str">
            <v>Đông Nam</v>
          </cell>
          <cell r="F83" t="str">
            <v>Căn giữa</v>
          </cell>
          <cell r="G83" t="str">
            <v>Hoàng Gia 3</v>
          </cell>
          <cell r="H83"/>
          <cell r="I83"/>
        </row>
        <row r="84">
          <cell r="B84" t="str">
            <v>HG3-16</v>
          </cell>
          <cell r="C84">
            <v>75</v>
          </cell>
          <cell r="D84">
            <v>270.3</v>
          </cell>
          <cell r="E84" t="str">
            <v>Đông Nam</v>
          </cell>
          <cell r="F84" t="str">
            <v>Căn giữa</v>
          </cell>
          <cell r="G84" t="str">
            <v>Hoàng Gia 3</v>
          </cell>
          <cell r="H84">
            <v>6374876061.9420004</v>
          </cell>
          <cell r="I84">
            <v>6840867775.6362</v>
          </cell>
        </row>
        <row r="85">
          <cell r="B85" t="str">
            <v>HG3-17</v>
          </cell>
          <cell r="C85">
            <v>100</v>
          </cell>
          <cell r="D85">
            <v>348</v>
          </cell>
          <cell r="E85" t="str">
            <v>Đông Nam</v>
          </cell>
          <cell r="F85" t="str">
            <v>Căn góc</v>
          </cell>
          <cell r="G85" t="str">
            <v>Hoàng Gia 3</v>
          </cell>
          <cell r="H85"/>
          <cell r="I85"/>
        </row>
        <row r="86">
          <cell r="B86" t="str">
            <v>HG4-01</v>
          </cell>
          <cell r="C86">
            <v>107.1</v>
          </cell>
          <cell r="D86">
            <v>348</v>
          </cell>
          <cell r="E86" t="str">
            <v>Tây Bắc</v>
          </cell>
          <cell r="F86" t="str">
            <v>Căn góc</v>
          </cell>
          <cell r="G86" t="str">
            <v>Hoàng Gia 4</v>
          </cell>
          <cell r="H86">
            <v>8961866707.9200001</v>
          </cell>
          <cell r="I86">
            <v>9613157244.2220001</v>
          </cell>
        </row>
        <row r="87">
          <cell r="B87" t="str">
            <v>HG4-02</v>
          </cell>
          <cell r="C87">
            <v>75</v>
          </cell>
          <cell r="D87">
            <v>270.3</v>
          </cell>
          <cell r="E87" t="str">
            <v>Tây Bắc</v>
          </cell>
          <cell r="F87" t="str">
            <v>Căn giữa</v>
          </cell>
          <cell r="G87" t="str">
            <v>Hoàng Gia 4</v>
          </cell>
          <cell r="H87">
            <v>5833580266.4939995</v>
          </cell>
          <cell r="I87">
            <v>6245442400.6433992</v>
          </cell>
        </row>
        <row r="88">
          <cell r="B88" t="str">
            <v>HG4-03</v>
          </cell>
          <cell r="C88">
            <v>75</v>
          </cell>
          <cell r="D88">
            <v>271.2</v>
          </cell>
          <cell r="E88" t="str">
            <v>Tây Bắc</v>
          </cell>
          <cell r="F88" t="str">
            <v>Căn giữa</v>
          </cell>
          <cell r="G88" t="str">
            <v>Hoàng Gia 4</v>
          </cell>
          <cell r="H88">
            <v>5840238584.448</v>
          </cell>
          <cell r="I88">
            <v>6252766550.3928003</v>
          </cell>
        </row>
        <row r="89">
          <cell r="B89" t="str">
            <v>HG4-04</v>
          </cell>
          <cell r="C89">
            <v>75</v>
          </cell>
          <cell r="D89">
            <v>271.2</v>
          </cell>
          <cell r="E89" t="str">
            <v>Tây Bắc</v>
          </cell>
          <cell r="F89" t="str">
            <v>Căn giữa</v>
          </cell>
          <cell r="G89" t="str">
            <v>Hoàng Gia 4</v>
          </cell>
          <cell r="H89">
            <v>5801574571.3439999</v>
          </cell>
          <cell r="I89">
            <v>6210236135.9784002</v>
          </cell>
        </row>
        <row r="90">
          <cell r="B90" t="str">
            <v>HG4-05</v>
          </cell>
          <cell r="C90">
            <v>75</v>
          </cell>
          <cell r="D90">
            <v>270.3</v>
          </cell>
          <cell r="E90" t="str">
            <v>Tây Bắc</v>
          </cell>
          <cell r="F90" t="str">
            <v>Căn giữa</v>
          </cell>
          <cell r="G90" t="str">
            <v>Hoàng Gia 4</v>
          </cell>
          <cell r="H90">
            <v>5833580266.4939995</v>
          </cell>
          <cell r="I90">
            <v>6245442400.6433992</v>
          </cell>
        </row>
        <row r="91">
          <cell r="B91" t="str">
            <v>HG4-06</v>
          </cell>
          <cell r="C91">
            <v>75</v>
          </cell>
          <cell r="D91">
            <v>270.3</v>
          </cell>
          <cell r="E91" t="str">
            <v>Tây Bắc</v>
          </cell>
          <cell r="F91" t="str">
            <v>Căn giữa</v>
          </cell>
          <cell r="G91" t="str">
            <v>Hoàng Gia 4</v>
          </cell>
          <cell r="H91">
            <v>5852912219.802</v>
          </cell>
          <cell r="I91">
            <v>6266707549.2821999</v>
          </cell>
        </row>
        <row r="92">
          <cell r="B92" t="str">
            <v>HG4-07</v>
          </cell>
          <cell r="C92">
            <v>75</v>
          </cell>
          <cell r="D92">
            <v>271.2</v>
          </cell>
          <cell r="E92" t="str">
            <v>Tây Bắc</v>
          </cell>
          <cell r="F92" t="str">
            <v>Căn giữa</v>
          </cell>
          <cell r="G92" t="str">
            <v>Hoàng Gia 4</v>
          </cell>
          <cell r="H92">
            <v>5840238584.448</v>
          </cell>
          <cell r="I92">
            <v>6252766550.3928003</v>
          </cell>
        </row>
        <row r="93">
          <cell r="B93" t="str">
            <v>HG4-08</v>
          </cell>
          <cell r="C93">
            <v>75</v>
          </cell>
          <cell r="D93">
            <v>271.2</v>
          </cell>
          <cell r="E93" t="str">
            <v>Tây Bắc</v>
          </cell>
          <cell r="F93" t="str">
            <v>Căn giữa</v>
          </cell>
          <cell r="G93" t="str">
            <v>Hoàng Gia 4</v>
          </cell>
          <cell r="H93">
            <v>5859570452.6879997</v>
          </cell>
          <cell r="I93">
            <v>6274031605.4567995</v>
          </cell>
        </row>
        <row r="94">
          <cell r="B94" t="str">
            <v>HG4-09</v>
          </cell>
          <cell r="C94">
            <v>75</v>
          </cell>
          <cell r="D94">
            <v>270.3</v>
          </cell>
          <cell r="E94" t="str">
            <v>Tây Bắc</v>
          </cell>
          <cell r="F94" t="str">
            <v>Căn giữa</v>
          </cell>
          <cell r="G94" t="str">
            <v>Hoàng Gia 4</v>
          </cell>
          <cell r="H94">
            <v>5852912219.802</v>
          </cell>
          <cell r="I94">
            <v>6266707549.2821999</v>
          </cell>
        </row>
        <row r="95">
          <cell r="B95" t="str">
            <v>HG4-10</v>
          </cell>
          <cell r="C95">
            <v>75</v>
          </cell>
          <cell r="D95">
            <v>271.2</v>
          </cell>
          <cell r="E95" t="str">
            <v>Tây Bắc</v>
          </cell>
          <cell r="F95" t="str">
            <v>Căn giáp khe thoáng</v>
          </cell>
          <cell r="G95" t="str">
            <v>Hoàng Gia 4</v>
          </cell>
          <cell r="H95"/>
          <cell r="I95"/>
        </row>
        <row r="96">
          <cell r="B96" t="str">
            <v>HG4-11</v>
          </cell>
          <cell r="C96">
            <v>75</v>
          </cell>
          <cell r="D96">
            <v>271.2</v>
          </cell>
          <cell r="E96" t="str">
            <v>Tây Bắc</v>
          </cell>
          <cell r="F96" t="str">
            <v>Căn giáp khe thoáng</v>
          </cell>
          <cell r="G96" t="str">
            <v>Hoàng Gia 4</v>
          </cell>
          <cell r="H96"/>
          <cell r="I96"/>
        </row>
        <row r="97">
          <cell r="B97" t="str">
            <v>HG4-12</v>
          </cell>
          <cell r="C97">
            <v>75</v>
          </cell>
          <cell r="D97">
            <v>270.3</v>
          </cell>
          <cell r="E97" t="str">
            <v>Tây Bắc</v>
          </cell>
          <cell r="F97" t="str">
            <v>Căn giữa</v>
          </cell>
          <cell r="G97" t="str">
            <v>Hoàng Gia 4</v>
          </cell>
          <cell r="H97">
            <v>5775584406.5699997</v>
          </cell>
          <cell r="I97">
            <v>6181646954.7269993</v>
          </cell>
        </row>
        <row r="98">
          <cell r="B98" t="str">
            <v>HG4-13</v>
          </cell>
          <cell r="C98">
            <v>75</v>
          </cell>
          <cell r="D98">
            <v>270.3</v>
          </cell>
          <cell r="E98" t="str">
            <v>Tây Bắc</v>
          </cell>
          <cell r="F98" t="str">
            <v>Căn giữa</v>
          </cell>
          <cell r="G98" t="str">
            <v>Hoàng Gia 4</v>
          </cell>
          <cell r="H98">
            <v>5717588270.9400005</v>
          </cell>
          <cell r="I98">
            <v>6117851205.5340004</v>
          </cell>
        </row>
        <row r="99">
          <cell r="B99" t="str">
            <v>HG4-14</v>
          </cell>
          <cell r="C99">
            <v>75</v>
          </cell>
          <cell r="D99">
            <v>271.2</v>
          </cell>
          <cell r="E99" t="str">
            <v>Tây Bắc</v>
          </cell>
          <cell r="F99" t="str">
            <v>Căn giữa</v>
          </cell>
          <cell r="G99" t="str">
            <v>Hoàng Gia 4</v>
          </cell>
          <cell r="H99">
            <v>5743578690</v>
          </cell>
          <cell r="I99">
            <v>6146440666.5</v>
          </cell>
        </row>
        <row r="100">
          <cell r="B100" t="str">
            <v>HG4-15</v>
          </cell>
          <cell r="C100">
            <v>75</v>
          </cell>
          <cell r="D100">
            <v>271.2</v>
          </cell>
          <cell r="E100" t="str">
            <v>Tây Bắc</v>
          </cell>
          <cell r="F100" t="str">
            <v>Căn giữa</v>
          </cell>
          <cell r="G100" t="str">
            <v>Hoàng Gia 4</v>
          </cell>
          <cell r="H100">
            <v>5782242703.1040001</v>
          </cell>
          <cell r="I100">
            <v>6188971080.9144001</v>
          </cell>
        </row>
        <row r="101">
          <cell r="B101" t="str">
            <v>HG4-16</v>
          </cell>
          <cell r="C101">
            <v>75</v>
          </cell>
          <cell r="D101">
            <v>270.3</v>
          </cell>
          <cell r="E101" t="str">
            <v>Tây Bắc</v>
          </cell>
          <cell r="F101" t="str">
            <v>Căn giữa</v>
          </cell>
          <cell r="G101" t="str">
            <v>Hoàng Gia 4</v>
          </cell>
          <cell r="H101">
            <v>5775584406.5699997</v>
          </cell>
          <cell r="I101">
            <v>6181646954.7269993</v>
          </cell>
        </row>
        <row r="102">
          <cell r="B102" t="str">
            <v>HG4-17</v>
          </cell>
          <cell r="C102">
            <v>100</v>
          </cell>
          <cell r="D102">
            <v>348</v>
          </cell>
          <cell r="E102" t="str">
            <v>Tây Nam</v>
          </cell>
          <cell r="F102" t="str">
            <v>Căn góc</v>
          </cell>
          <cell r="G102" t="str">
            <v>Hoàng Gia 4</v>
          </cell>
          <cell r="H102">
            <v>8410370565.4800005</v>
          </cell>
          <cell r="I102">
            <v>9022746432.0279999</v>
          </cell>
        </row>
        <row r="103">
          <cell r="B103" t="str">
            <v>HG5-01</v>
          </cell>
          <cell r="C103">
            <v>97.9</v>
          </cell>
          <cell r="D103">
            <v>348</v>
          </cell>
          <cell r="E103" t="str">
            <v>Đông Nam</v>
          </cell>
          <cell r="F103" t="str">
            <v>Căn góc</v>
          </cell>
          <cell r="G103" t="str">
            <v>Hoàng Gia 5</v>
          </cell>
          <cell r="H103">
            <v>8517817256.7600002</v>
          </cell>
          <cell r="I103">
            <v>9145739677.4260006</v>
          </cell>
        </row>
        <row r="104">
          <cell r="B104" t="str">
            <v>HG5-02</v>
          </cell>
          <cell r="C104">
            <v>67.5</v>
          </cell>
          <cell r="D104">
            <v>243.2</v>
          </cell>
          <cell r="E104" t="str">
            <v>Tây Nam</v>
          </cell>
          <cell r="F104" t="str">
            <v>Căn giữa</v>
          </cell>
          <cell r="G104" t="str">
            <v>Hoàng Gia 5</v>
          </cell>
          <cell r="H104">
            <v>5250320947.9679995</v>
          </cell>
          <cell r="I104">
            <v>5621006739.5147991</v>
          </cell>
        </row>
        <row r="105">
          <cell r="B105" t="str">
            <v>HG5-03</v>
          </cell>
          <cell r="C105">
            <v>67.5</v>
          </cell>
          <cell r="D105">
            <v>243.9</v>
          </cell>
          <cell r="E105" t="str">
            <v>Tây Nam</v>
          </cell>
          <cell r="F105" t="str">
            <v>Căn giữa</v>
          </cell>
          <cell r="G105" t="str">
            <v>Hoàng Gia 5</v>
          </cell>
          <cell r="H105">
            <v>5255499434.724</v>
          </cell>
          <cell r="I105">
            <v>5626703074.9463997</v>
          </cell>
        </row>
        <row r="106">
          <cell r="B106" t="str">
            <v>HG5-04</v>
          </cell>
          <cell r="C106">
            <v>67.5</v>
          </cell>
          <cell r="D106">
            <v>243.9</v>
          </cell>
          <cell r="E106" t="str">
            <v>Tây Nam</v>
          </cell>
          <cell r="F106" t="str">
            <v>Căn giữa</v>
          </cell>
          <cell r="G106" t="str">
            <v>Hoàng Gia 5</v>
          </cell>
          <cell r="H106">
            <v>5220701860.7520008</v>
          </cell>
          <cell r="I106">
            <v>5588425743.5772009</v>
          </cell>
        </row>
        <row r="107">
          <cell r="B107" t="str">
            <v>HG5-05</v>
          </cell>
          <cell r="C107">
            <v>67.5</v>
          </cell>
          <cell r="D107">
            <v>243.2</v>
          </cell>
          <cell r="E107" t="str">
            <v>Tây Nam</v>
          </cell>
          <cell r="F107" t="str">
            <v>Căn giữa</v>
          </cell>
          <cell r="G107" t="str">
            <v>Hoàng Gia 5</v>
          </cell>
          <cell r="H107">
            <v>5250320947.9679995</v>
          </cell>
          <cell r="I107">
            <v>5621006739.5147991</v>
          </cell>
        </row>
        <row r="108">
          <cell r="B108" t="str">
            <v>HG5-06</v>
          </cell>
          <cell r="C108">
            <v>67.5</v>
          </cell>
          <cell r="D108">
            <v>243.2</v>
          </cell>
          <cell r="E108" t="str">
            <v>Tây Nam</v>
          </cell>
          <cell r="F108" t="str">
            <v>Căn giữa</v>
          </cell>
          <cell r="G108" t="str">
            <v>Hoàng Gia 5</v>
          </cell>
          <cell r="H108">
            <v>5406910107.6479998</v>
          </cell>
          <cell r="I108">
            <v>5793254815.1627998</v>
          </cell>
        </row>
        <row r="109">
          <cell r="B109" t="str">
            <v>HG5-07</v>
          </cell>
          <cell r="C109">
            <v>67.5</v>
          </cell>
          <cell r="D109">
            <v>243.9</v>
          </cell>
          <cell r="E109" t="str">
            <v>Tây Nam</v>
          </cell>
          <cell r="F109" t="str">
            <v>Căn giáp khe thoáng</v>
          </cell>
          <cell r="G109" t="str">
            <v>Hoàng Gia 5</v>
          </cell>
          <cell r="H109">
            <v>5693550183.441</v>
          </cell>
          <cell r="I109">
            <v>6108558898.5351</v>
          </cell>
        </row>
        <row r="110">
          <cell r="B110" t="str">
            <v>HG5-08</v>
          </cell>
          <cell r="C110">
            <v>75</v>
          </cell>
          <cell r="D110">
            <v>271.2</v>
          </cell>
          <cell r="E110" t="str">
            <v>Tây Nam</v>
          </cell>
          <cell r="F110" t="str">
            <v>Căn giáp khe thoáng</v>
          </cell>
          <cell r="G110" t="str">
            <v>Hoàng Gia 5</v>
          </cell>
          <cell r="H110">
            <v>6385533807.1679993</v>
          </cell>
          <cell r="I110">
            <v>6852591295.384799</v>
          </cell>
        </row>
        <row r="111">
          <cell r="B111" t="str">
            <v>HG5-09</v>
          </cell>
          <cell r="C111">
            <v>75</v>
          </cell>
          <cell r="D111">
            <v>270.3</v>
          </cell>
          <cell r="E111" t="str">
            <v>Tây Nam</v>
          </cell>
          <cell r="F111" t="str">
            <v>Căn giữa</v>
          </cell>
          <cell r="G111" t="str">
            <v>Hoàng Gia 5</v>
          </cell>
          <cell r="H111">
            <v>6316880202.0180006</v>
          </cell>
          <cell r="I111">
            <v>6777072329.7198009</v>
          </cell>
        </row>
        <row r="112">
          <cell r="B112" t="str">
            <v>HG5-10</v>
          </cell>
          <cell r="C112">
            <v>75</v>
          </cell>
          <cell r="D112">
            <v>270.3</v>
          </cell>
          <cell r="E112" t="str">
            <v>Tây Nam</v>
          </cell>
          <cell r="F112" t="str">
            <v>Căn giữa</v>
          </cell>
          <cell r="G112" t="str">
            <v>Hoàng Gia 5</v>
          </cell>
          <cell r="H112">
            <v>6297548248.71</v>
          </cell>
          <cell r="I112">
            <v>6755807181.0810003</v>
          </cell>
        </row>
        <row r="113">
          <cell r="B113" t="str">
            <v>HG5-11</v>
          </cell>
          <cell r="C113">
            <v>75</v>
          </cell>
          <cell r="D113">
            <v>271.2</v>
          </cell>
          <cell r="E113" t="str">
            <v>Tây Nam</v>
          </cell>
          <cell r="F113" t="str">
            <v>Căn giữa</v>
          </cell>
          <cell r="G113" t="str">
            <v>Hoàng Gia 5</v>
          </cell>
          <cell r="H113"/>
          <cell r="I113"/>
        </row>
        <row r="114">
          <cell r="B114" t="str">
            <v>HG5-12</v>
          </cell>
          <cell r="C114">
            <v>75</v>
          </cell>
          <cell r="D114">
            <v>271.2</v>
          </cell>
          <cell r="E114" t="str">
            <v>Tây Nam</v>
          </cell>
          <cell r="F114" t="str">
            <v>Căn giữa</v>
          </cell>
          <cell r="G114" t="str">
            <v>Hoàng Gia 5</v>
          </cell>
          <cell r="H114">
            <v>6304206465.0719995</v>
          </cell>
          <cell r="I114">
            <v>6763131219.0791998</v>
          </cell>
        </row>
        <row r="115">
          <cell r="B115" t="str">
            <v>HG5-13</v>
          </cell>
          <cell r="C115">
            <v>75</v>
          </cell>
          <cell r="D115">
            <v>270.3</v>
          </cell>
          <cell r="E115" t="str">
            <v>Tây Nam</v>
          </cell>
          <cell r="F115" t="str">
            <v>Căn giữa</v>
          </cell>
          <cell r="G115" t="str">
            <v>Hoàng Gia 5</v>
          </cell>
          <cell r="H115"/>
          <cell r="I115"/>
        </row>
        <row r="116">
          <cell r="B116" t="str">
            <v>HG5-14</v>
          </cell>
          <cell r="C116">
            <v>75</v>
          </cell>
          <cell r="D116">
            <v>271.2</v>
          </cell>
          <cell r="E116" t="str">
            <v>Tây Nam</v>
          </cell>
          <cell r="F116" t="str">
            <v>Căn giáp khe thoáng</v>
          </cell>
          <cell r="G116" t="str">
            <v>Hoàng Gia 5</v>
          </cell>
          <cell r="H116"/>
          <cell r="I116"/>
        </row>
        <row r="117">
          <cell r="B117" t="str">
            <v>HG5-15</v>
          </cell>
          <cell r="C117">
            <v>67.5</v>
          </cell>
          <cell r="D117">
            <v>243.9</v>
          </cell>
          <cell r="E117" t="str">
            <v>Tây Nam</v>
          </cell>
          <cell r="F117" t="str">
            <v>Căn giáp khe thoáng</v>
          </cell>
          <cell r="G117" t="str">
            <v>Hoàng Gia 5</v>
          </cell>
          <cell r="H117">
            <v>5552995276.809</v>
          </cell>
          <cell r="I117">
            <v>5953948501.2398996</v>
          </cell>
        </row>
        <row r="118">
          <cell r="B118" t="str">
            <v>HG5-16</v>
          </cell>
          <cell r="C118">
            <v>67.5</v>
          </cell>
          <cell r="D118">
            <v>243.2</v>
          </cell>
          <cell r="E118" t="str">
            <v>Tây Nam</v>
          </cell>
          <cell r="F118" t="str">
            <v>Căn giữa</v>
          </cell>
          <cell r="G118" t="str">
            <v>Hoàng Gia 5</v>
          </cell>
          <cell r="H118">
            <v>5389511146.7519999</v>
          </cell>
          <cell r="I118">
            <v>5774115958.1772003</v>
          </cell>
        </row>
        <row r="119">
          <cell r="B119" t="str">
            <v>HG5-17</v>
          </cell>
          <cell r="C119">
            <v>67.5</v>
          </cell>
          <cell r="D119">
            <v>243.2</v>
          </cell>
          <cell r="E119" t="str">
            <v>Tây Nam</v>
          </cell>
          <cell r="F119" t="str">
            <v>Căn giữa</v>
          </cell>
          <cell r="G119" t="str">
            <v>Hoàng Gia 5</v>
          </cell>
          <cell r="H119">
            <v>5250320947.9679995</v>
          </cell>
          <cell r="I119">
            <v>5621006739.5147991</v>
          </cell>
        </row>
        <row r="120">
          <cell r="B120" t="str">
            <v>HG5-18</v>
          </cell>
          <cell r="C120">
            <v>67.5</v>
          </cell>
          <cell r="D120">
            <v>243.9</v>
          </cell>
          <cell r="E120" t="str">
            <v>Tây Nam</v>
          </cell>
          <cell r="F120" t="str">
            <v>Căn giữa</v>
          </cell>
          <cell r="G120" t="str">
            <v>Hoàng Gia 5</v>
          </cell>
          <cell r="H120">
            <v>5255499434.724</v>
          </cell>
          <cell r="I120">
            <v>5626703074.9463997</v>
          </cell>
        </row>
        <row r="121">
          <cell r="B121" t="str">
            <v>HG5-19</v>
          </cell>
          <cell r="C121">
            <v>67.5</v>
          </cell>
          <cell r="D121">
            <v>243.9</v>
          </cell>
          <cell r="E121" t="str">
            <v>Tây Nam</v>
          </cell>
          <cell r="F121" t="str">
            <v>Căn giữa</v>
          </cell>
          <cell r="G121" t="str">
            <v>Hoàng Gia 5</v>
          </cell>
          <cell r="H121">
            <v>5255499434.724</v>
          </cell>
          <cell r="I121">
            <v>5626703074.9463997</v>
          </cell>
        </row>
        <row r="122">
          <cell r="B122" t="str">
            <v>HG5-20</v>
          </cell>
          <cell r="C122">
            <v>67.5</v>
          </cell>
          <cell r="D122">
            <v>243.2</v>
          </cell>
          <cell r="E122" t="str">
            <v>Tây Nam</v>
          </cell>
          <cell r="F122" t="str">
            <v>Căn giữa</v>
          </cell>
          <cell r="G122" t="str">
            <v>Hoàng Gia 5</v>
          </cell>
          <cell r="H122">
            <v>5250320947.9679995</v>
          </cell>
          <cell r="I122">
            <v>5621006739.5147991</v>
          </cell>
        </row>
        <row r="123">
          <cell r="B123" t="str">
            <v>HG5-21</v>
          </cell>
          <cell r="C123">
            <v>102.5</v>
          </cell>
          <cell r="D123">
            <v>348</v>
          </cell>
          <cell r="E123" t="str">
            <v>Tây Nam</v>
          </cell>
          <cell r="F123" t="str">
            <v>Căn góc</v>
          </cell>
          <cell r="G123" t="str">
            <v>Hoàng Gia 5</v>
          </cell>
          <cell r="H123">
            <v>8608839510.3600006</v>
          </cell>
          <cell r="I123">
            <v>9235345741.6459999</v>
          </cell>
        </row>
        <row r="124">
          <cell r="B124" t="str">
            <v>TĐ-01</v>
          </cell>
          <cell r="C124">
            <v>121.6</v>
          </cell>
          <cell r="D124">
            <v>398.1</v>
          </cell>
          <cell r="E124" t="str">
            <v>Đông Bắc</v>
          </cell>
          <cell r="F124" t="str">
            <v>Căn góc</v>
          </cell>
          <cell r="G124" t="str">
            <v>Thời Đại</v>
          </cell>
          <cell r="H124">
            <v>10133347144.226999</v>
          </cell>
          <cell r="I124">
            <v>10868629851.609699</v>
          </cell>
        </row>
        <row r="125">
          <cell r="B125" t="str">
            <v>TĐ-02</v>
          </cell>
          <cell r="C125">
            <v>67.5</v>
          </cell>
          <cell r="D125">
            <v>243.2</v>
          </cell>
          <cell r="E125" t="str">
            <v>Đông Nam</v>
          </cell>
          <cell r="F125" t="str">
            <v>Căn giữa</v>
          </cell>
          <cell r="G125" t="str">
            <v>Thời Đại</v>
          </cell>
          <cell r="H125">
            <v>5389511146.7519999</v>
          </cell>
          <cell r="I125">
            <v>5774115958.1772003</v>
          </cell>
        </row>
        <row r="126">
          <cell r="B126" t="str">
            <v>TĐ-03</v>
          </cell>
          <cell r="C126">
            <v>67.5</v>
          </cell>
          <cell r="D126">
            <v>243.9</v>
          </cell>
          <cell r="E126" t="str">
            <v>Đông Nam</v>
          </cell>
          <cell r="F126" t="str">
            <v>Căn giữa</v>
          </cell>
          <cell r="G126" t="str">
            <v>Thời Đại</v>
          </cell>
          <cell r="H126">
            <v>5394689730.6120005</v>
          </cell>
          <cell r="I126">
            <v>5779812400.4232006</v>
          </cell>
        </row>
        <row r="127">
          <cell r="B127" t="str">
            <v>TĐ-04</v>
          </cell>
          <cell r="C127">
            <v>67.5</v>
          </cell>
          <cell r="D127">
            <v>243.9</v>
          </cell>
          <cell r="E127" t="str">
            <v>Đông Nam</v>
          </cell>
          <cell r="F127" t="str">
            <v>Căn giữa</v>
          </cell>
          <cell r="G127" t="str">
            <v>Thời Đại</v>
          </cell>
          <cell r="H127">
            <v>5359892405.4180002</v>
          </cell>
          <cell r="I127">
            <v>5741535342.7098007</v>
          </cell>
        </row>
        <row r="128">
          <cell r="B128" t="str">
            <v>TĐ-05</v>
          </cell>
          <cell r="C128">
            <v>67.5</v>
          </cell>
          <cell r="D128">
            <v>243.2</v>
          </cell>
          <cell r="E128" t="str">
            <v>Đông Nam</v>
          </cell>
          <cell r="F128" t="str">
            <v>Căn giữa</v>
          </cell>
          <cell r="G128" t="str">
            <v>Thời Đại</v>
          </cell>
          <cell r="H128">
            <v>5389511146.7519999</v>
          </cell>
          <cell r="I128">
            <v>5774115958.1772003</v>
          </cell>
        </row>
        <row r="129">
          <cell r="B129" t="str">
            <v>TĐ-06</v>
          </cell>
          <cell r="C129">
            <v>67.5</v>
          </cell>
          <cell r="D129">
            <v>243.9</v>
          </cell>
          <cell r="E129" t="str">
            <v>Đông Nam</v>
          </cell>
          <cell r="F129" t="str">
            <v>Căn giáp khe thoáng</v>
          </cell>
          <cell r="G129" t="str">
            <v>Thời Đại</v>
          </cell>
          <cell r="H129">
            <v>5711119546.7700005</v>
          </cell>
          <cell r="I129">
            <v>6127885198.1970005</v>
          </cell>
        </row>
        <row r="130">
          <cell r="B130" t="str">
            <v>TĐ-07</v>
          </cell>
          <cell r="C130">
            <v>67.5</v>
          </cell>
          <cell r="D130">
            <v>243.9</v>
          </cell>
          <cell r="E130" t="str">
            <v>Đông Bắc</v>
          </cell>
          <cell r="F130" t="str">
            <v>Căn giáp khe thoáng</v>
          </cell>
          <cell r="G130" t="str">
            <v>Thời Đại</v>
          </cell>
          <cell r="H130">
            <v>5693550183.441</v>
          </cell>
          <cell r="I130">
            <v>6108558898.5351</v>
          </cell>
        </row>
        <row r="131">
          <cell r="B131" t="str">
            <v>TĐ-08</v>
          </cell>
          <cell r="C131">
            <v>67.5</v>
          </cell>
          <cell r="D131">
            <v>243.2</v>
          </cell>
          <cell r="E131" t="str">
            <v>Đông Bắc</v>
          </cell>
          <cell r="F131" t="str">
            <v>Căn giữa</v>
          </cell>
          <cell r="G131" t="str">
            <v>Thời Đại</v>
          </cell>
          <cell r="H131">
            <v>5406910107.6479998</v>
          </cell>
          <cell r="I131">
            <v>5793254815.1627998</v>
          </cell>
        </row>
        <row r="132">
          <cell r="B132" t="str">
            <v>TĐ-09</v>
          </cell>
          <cell r="C132">
            <v>67.5</v>
          </cell>
          <cell r="D132">
            <v>243.2</v>
          </cell>
          <cell r="E132" t="str">
            <v>Đông Bắc</v>
          </cell>
          <cell r="F132" t="str">
            <v>Căn giữa</v>
          </cell>
          <cell r="G132" t="str">
            <v>Thời Đại</v>
          </cell>
          <cell r="H132">
            <v>5406910107.6479998</v>
          </cell>
          <cell r="I132">
            <v>5793254815.1627998</v>
          </cell>
        </row>
        <row r="133">
          <cell r="B133" t="str">
            <v>TĐ-10</v>
          </cell>
          <cell r="C133">
            <v>67.5</v>
          </cell>
          <cell r="D133">
            <v>243.9</v>
          </cell>
          <cell r="E133" t="str">
            <v>Đông Bắc</v>
          </cell>
          <cell r="F133" t="str">
            <v>Căn giữa</v>
          </cell>
          <cell r="G133" t="str">
            <v>Thời Đại</v>
          </cell>
          <cell r="H133">
            <v>5394689730.6120005</v>
          </cell>
          <cell r="I133">
            <v>5779812400.4232006</v>
          </cell>
        </row>
        <row r="134">
          <cell r="B134" t="str">
            <v>TĐ-11</v>
          </cell>
          <cell r="C134">
            <v>67.5</v>
          </cell>
          <cell r="D134">
            <v>243.9</v>
          </cell>
          <cell r="E134" t="str">
            <v>Đông Bắc</v>
          </cell>
          <cell r="F134" t="str">
            <v>Căn giữa</v>
          </cell>
          <cell r="G134" t="str">
            <v>Thời Đại</v>
          </cell>
          <cell r="H134">
            <v>5394689730.6120005</v>
          </cell>
          <cell r="I134">
            <v>5779812400.4232006</v>
          </cell>
        </row>
        <row r="135">
          <cell r="B135" t="str">
            <v>TĐ-12</v>
          </cell>
          <cell r="C135">
            <v>67.5</v>
          </cell>
          <cell r="D135">
            <v>243.2</v>
          </cell>
          <cell r="E135" t="str">
            <v>Đông Bắc</v>
          </cell>
          <cell r="F135" t="str">
            <v>Căn giữa</v>
          </cell>
          <cell r="G135" t="str">
            <v>Thời Đại</v>
          </cell>
          <cell r="H135">
            <v>5389511146.7519999</v>
          </cell>
          <cell r="I135">
            <v>5774115958.1772003</v>
          </cell>
        </row>
        <row r="136">
          <cell r="B136" t="str">
            <v>TĐ-13</v>
          </cell>
          <cell r="C136">
            <v>97.6</v>
          </cell>
          <cell r="D136">
            <v>310.5</v>
          </cell>
          <cell r="E136" t="str">
            <v>Đông Nam</v>
          </cell>
          <cell r="F136" t="str">
            <v>Căn góc</v>
          </cell>
          <cell r="G136" t="str">
            <v>Thời Đại</v>
          </cell>
          <cell r="H136">
            <v>8244959905.2600002</v>
          </cell>
          <cell r="I136">
            <v>8846282574.3460007</v>
          </cell>
        </row>
        <row r="137">
          <cell r="B137" t="str">
            <v>TĐ2-01</v>
          </cell>
          <cell r="C137">
            <v>145.30000000000001</v>
          </cell>
          <cell r="D137">
            <v>452.6</v>
          </cell>
          <cell r="E137" t="str">
            <v>Đông Nam</v>
          </cell>
          <cell r="F137" t="str">
            <v>Căn góc</v>
          </cell>
          <cell r="G137" t="str">
            <v>Thời Đại 2</v>
          </cell>
          <cell r="H137">
            <v>14128182533.336</v>
          </cell>
          <cell r="I137">
            <v>15208756077.5996</v>
          </cell>
        </row>
        <row r="138">
          <cell r="B138" t="str">
            <v>TĐ2-02</v>
          </cell>
          <cell r="C138">
            <v>67.5</v>
          </cell>
          <cell r="D138">
            <v>243.2</v>
          </cell>
          <cell r="E138" t="str">
            <v>Tây Nam</v>
          </cell>
          <cell r="F138" t="str">
            <v>Căn giữa</v>
          </cell>
          <cell r="G138" t="str">
            <v>Thời Đại 2</v>
          </cell>
          <cell r="H138">
            <v>4937142628.6079998</v>
          </cell>
          <cell r="I138">
            <v>5276510588.2187996</v>
          </cell>
        </row>
        <row r="139">
          <cell r="B139" t="str">
            <v>TĐ2-03</v>
          </cell>
          <cell r="C139">
            <v>67.5</v>
          </cell>
          <cell r="D139">
            <v>243.9</v>
          </cell>
          <cell r="E139" t="str">
            <v>Tây Nam</v>
          </cell>
          <cell r="F139" t="str">
            <v>Căn giữa</v>
          </cell>
          <cell r="G139" t="str">
            <v>Thời Đại 2</v>
          </cell>
          <cell r="H139"/>
          <cell r="I139"/>
        </row>
        <row r="140">
          <cell r="B140" t="str">
            <v>TĐ2-04</v>
          </cell>
          <cell r="C140">
            <v>67.5</v>
          </cell>
          <cell r="D140">
            <v>243.9</v>
          </cell>
          <cell r="E140" t="str">
            <v>Tây Nam</v>
          </cell>
          <cell r="F140" t="str">
            <v>Căn giữa</v>
          </cell>
          <cell r="G140" t="str">
            <v>Thời Đại 2</v>
          </cell>
          <cell r="H140"/>
          <cell r="I140"/>
        </row>
        <row r="141">
          <cell r="B141" t="str">
            <v>TĐ2-05</v>
          </cell>
          <cell r="C141">
            <v>67.5</v>
          </cell>
          <cell r="D141">
            <v>243.2</v>
          </cell>
          <cell r="E141" t="str">
            <v>Tây Nam</v>
          </cell>
          <cell r="F141" t="str">
            <v>Căn giữa</v>
          </cell>
          <cell r="G141" t="str">
            <v>Thời Đại 2</v>
          </cell>
          <cell r="H141"/>
          <cell r="I141"/>
        </row>
        <row r="142">
          <cell r="B142" t="str">
            <v>TĐ2-06</v>
          </cell>
          <cell r="C142">
            <v>67.5</v>
          </cell>
          <cell r="D142">
            <v>243.2</v>
          </cell>
          <cell r="E142" t="str">
            <v>Tây Nam</v>
          </cell>
          <cell r="F142" t="str">
            <v>Căn giữa</v>
          </cell>
          <cell r="G142" t="str">
            <v>Thời Đại 2</v>
          </cell>
          <cell r="H142"/>
          <cell r="I142"/>
        </row>
        <row r="143">
          <cell r="B143" t="str">
            <v>TĐ2-07</v>
          </cell>
          <cell r="C143">
            <v>67.5</v>
          </cell>
          <cell r="D143">
            <v>243.9</v>
          </cell>
          <cell r="E143" t="str">
            <v>Tây Nam</v>
          </cell>
          <cell r="F143" t="str">
            <v>Căn giữa</v>
          </cell>
          <cell r="G143" t="str">
            <v>Thời Đại 2</v>
          </cell>
          <cell r="H143">
            <v>4942321268.9759998</v>
          </cell>
          <cell r="I143">
            <v>5282207092.6236</v>
          </cell>
        </row>
        <row r="144">
          <cell r="B144" t="str">
            <v>TĐ2-08</v>
          </cell>
          <cell r="C144">
            <v>67.5</v>
          </cell>
          <cell r="D144">
            <v>243.9</v>
          </cell>
          <cell r="E144" t="str">
            <v>Tây Nam</v>
          </cell>
          <cell r="F144" t="str">
            <v>Căn giữa</v>
          </cell>
          <cell r="G144" t="str">
            <v>Thời Đại 2</v>
          </cell>
          <cell r="H144">
            <v>4959720055.9620008</v>
          </cell>
          <cell r="I144">
            <v>5301345758.3082008</v>
          </cell>
        </row>
        <row r="145">
          <cell r="B145" t="str">
            <v>TĐ2-09</v>
          </cell>
          <cell r="C145">
            <v>67.5</v>
          </cell>
          <cell r="D145">
            <v>243.2</v>
          </cell>
          <cell r="E145" t="str">
            <v>Tây Nam</v>
          </cell>
          <cell r="F145" t="str">
            <v>Căn giữa</v>
          </cell>
          <cell r="G145" t="str">
            <v>Thời Đại 2</v>
          </cell>
          <cell r="H145">
            <v>4954541341.4400005</v>
          </cell>
          <cell r="I145">
            <v>5295649172.3340006</v>
          </cell>
        </row>
        <row r="146">
          <cell r="B146" t="str">
            <v>TĐ2-10</v>
          </cell>
          <cell r="C146">
            <v>85</v>
          </cell>
          <cell r="D146">
            <v>310.5</v>
          </cell>
          <cell r="E146" t="str">
            <v>Tây Nam</v>
          </cell>
          <cell r="F146" t="str">
            <v>Căn góc</v>
          </cell>
          <cell r="G146" t="str">
            <v>Thời Đại 2</v>
          </cell>
          <cell r="H146">
            <v>6971948770.5450001</v>
          </cell>
          <cell r="I146">
            <v>7474781636.0994997</v>
          </cell>
        </row>
        <row r="147">
          <cell r="B147" t="str">
            <v>TĐ2-11</v>
          </cell>
          <cell r="C147">
            <v>96.3</v>
          </cell>
          <cell r="D147">
            <v>348</v>
          </cell>
          <cell r="E147" t="str">
            <v>Đông Nam</v>
          </cell>
          <cell r="F147" t="str">
            <v>Căn góc</v>
          </cell>
          <cell r="G147" t="str">
            <v>Thời Đại 2</v>
          </cell>
          <cell r="H147"/>
          <cell r="I147"/>
        </row>
        <row r="148">
          <cell r="B148" t="str">
            <v>TĐ2-12</v>
          </cell>
          <cell r="C148">
            <v>67.5</v>
          </cell>
          <cell r="D148">
            <v>243.2</v>
          </cell>
          <cell r="E148" t="str">
            <v>Tây Nam</v>
          </cell>
          <cell r="F148" t="str">
            <v>Căn giữa</v>
          </cell>
          <cell r="G148" t="str">
            <v>Thời Đại 2</v>
          </cell>
          <cell r="H148">
            <v>4937142628.6079998</v>
          </cell>
          <cell r="I148">
            <v>5276510588.2187996</v>
          </cell>
        </row>
        <row r="149">
          <cell r="B149" t="str">
            <v>TĐ2-13</v>
          </cell>
          <cell r="C149">
            <v>67.5</v>
          </cell>
          <cell r="D149">
            <v>243.9</v>
          </cell>
          <cell r="E149" t="str">
            <v>Tây Nam</v>
          </cell>
          <cell r="F149" t="str">
            <v>Căn giữa</v>
          </cell>
          <cell r="G149" t="str">
            <v>Thời Đại 2</v>
          </cell>
          <cell r="H149">
            <v>4890124908.0180006</v>
          </cell>
          <cell r="I149">
            <v>5224791095.5698004</v>
          </cell>
        </row>
        <row r="150">
          <cell r="B150" t="str">
            <v>TĐ2-14</v>
          </cell>
          <cell r="C150">
            <v>67.5</v>
          </cell>
          <cell r="D150">
            <v>243.9</v>
          </cell>
          <cell r="E150" t="str">
            <v>Tây Nam</v>
          </cell>
          <cell r="F150" t="str">
            <v>Căn giữa</v>
          </cell>
          <cell r="G150" t="str">
            <v>Thời Đại 2</v>
          </cell>
          <cell r="H150">
            <v>4907523695.0039997</v>
          </cell>
          <cell r="I150">
            <v>5243929761.2543993</v>
          </cell>
        </row>
        <row r="151">
          <cell r="B151" t="str">
            <v>TĐ2-15</v>
          </cell>
          <cell r="C151">
            <v>67.5</v>
          </cell>
          <cell r="D151">
            <v>243.2</v>
          </cell>
          <cell r="E151" t="str">
            <v>Tây Nam</v>
          </cell>
          <cell r="F151" t="str">
            <v>Căn giữa</v>
          </cell>
          <cell r="G151" t="str">
            <v>Thời Đại 2</v>
          </cell>
          <cell r="H151">
            <v>4832749855.4879999</v>
          </cell>
          <cell r="I151">
            <v>5161678537.7868004</v>
          </cell>
        </row>
        <row r="152">
          <cell r="B152" t="str">
            <v>TĐ2-16</v>
          </cell>
          <cell r="C152">
            <v>67.5</v>
          </cell>
          <cell r="D152">
            <v>243.2</v>
          </cell>
          <cell r="E152" t="str">
            <v>Tây Nam</v>
          </cell>
          <cell r="F152" t="str">
            <v>Căn giữa</v>
          </cell>
          <cell r="G152" t="str">
            <v>Thời Đại 2</v>
          </cell>
          <cell r="H152"/>
          <cell r="I152"/>
        </row>
        <row r="153">
          <cell r="B153" t="str">
            <v>TĐ2-17</v>
          </cell>
          <cell r="C153">
            <v>67.5</v>
          </cell>
          <cell r="D153">
            <v>243.9</v>
          </cell>
          <cell r="E153" t="str">
            <v>Tây Nam</v>
          </cell>
          <cell r="F153" t="str">
            <v>Căn giữa</v>
          </cell>
          <cell r="G153" t="str">
            <v>Thời Đại 2</v>
          </cell>
          <cell r="H153">
            <v>4942321268.9759998</v>
          </cell>
          <cell r="I153">
            <v>5282207092.6236</v>
          </cell>
        </row>
        <row r="154">
          <cell r="B154" t="str">
            <v>TĐ2-18</v>
          </cell>
          <cell r="C154">
            <v>67.5</v>
          </cell>
          <cell r="D154">
            <v>243.9</v>
          </cell>
          <cell r="E154" t="str">
            <v>Tây Nam</v>
          </cell>
          <cell r="F154" t="str">
            <v>Căn giữa</v>
          </cell>
          <cell r="G154" t="str">
            <v>Thời Đại 2</v>
          </cell>
          <cell r="H154">
            <v>4942321268.9759998</v>
          </cell>
          <cell r="I154">
            <v>5282207092.6236</v>
          </cell>
        </row>
        <row r="155">
          <cell r="B155" t="str">
            <v>TĐ2-19</v>
          </cell>
          <cell r="C155">
            <v>67.5</v>
          </cell>
          <cell r="D155">
            <v>243.2</v>
          </cell>
          <cell r="E155" t="str">
            <v>Tây Nam</v>
          </cell>
          <cell r="F155" t="str">
            <v>Căn giữa</v>
          </cell>
          <cell r="G155" t="str">
            <v>Thời Đại 2</v>
          </cell>
          <cell r="H155"/>
          <cell r="I155"/>
        </row>
        <row r="156">
          <cell r="B156" t="str">
            <v>TĐ2-20</v>
          </cell>
          <cell r="C156">
            <v>67.5</v>
          </cell>
          <cell r="D156">
            <v>243.9</v>
          </cell>
          <cell r="E156" t="str">
            <v>Tây Nam</v>
          </cell>
          <cell r="F156" t="str">
            <v>Căn giáp khe thoáng</v>
          </cell>
          <cell r="G156" t="str">
            <v>Thời Đại 2</v>
          </cell>
          <cell r="H156"/>
          <cell r="I156"/>
        </row>
        <row r="157">
          <cell r="B157" t="str">
            <v>TĐ2-21</v>
          </cell>
          <cell r="C157">
            <v>67.5</v>
          </cell>
          <cell r="D157">
            <v>243.9</v>
          </cell>
          <cell r="E157" t="str">
            <v>Tây Nam</v>
          </cell>
          <cell r="F157" t="str">
            <v>Căn giáp khe thoáng</v>
          </cell>
          <cell r="G157" t="str">
            <v>Thời Đại 2</v>
          </cell>
          <cell r="H157"/>
          <cell r="I157"/>
        </row>
        <row r="158">
          <cell r="B158" t="str">
            <v>TĐ2-22</v>
          </cell>
          <cell r="C158">
            <v>67.5</v>
          </cell>
          <cell r="D158">
            <v>243.2</v>
          </cell>
          <cell r="E158" t="str">
            <v>Tây Nam</v>
          </cell>
          <cell r="F158" t="str">
            <v>Căn giữa</v>
          </cell>
          <cell r="G158" t="str">
            <v>Thời Đại 2</v>
          </cell>
          <cell r="H158"/>
          <cell r="I158"/>
        </row>
        <row r="159">
          <cell r="B159" t="str">
            <v>TĐ2-23</v>
          </cell>
          <cell r="C159">
            <v>67.5</v>
          </cell>
          <cell r="D159">
            <v>243.2</v>
          </cell>
          <cell r="E159" t="str">
            <v>Tây Nam</v>
          </cell>
          <cell r="F159" t="str">
            <v>Căn giữa</v>
          </cell>
          <cell r="G159" t="str">
            <v>Thời Đại 2</v>
          </cell>
          <cell r="H159"/>
          <cell r="I159"/>
        </row>
        <row r="160">
          <cell r="B160" t="str">
            <v>TĐ2-24</v>
          </cell>
          <cell r="C160">
            <v>67.5</v>
          </cell>
          <cell r="D160">
            <v>243.9</v>
          </cell>
          <cell r="E160" t="str">
            <v>Tây Nam</v>
          </cell>
          <cell r="F160" t="str">
            <v>Căn giữa</v>
          </cell>
          <cell r="G160" t="str">
            <v>Thời Đại 2</v>
          </cell>
          <cell r="H160">
            <v>4942321268.9759998</v>
          </cell>
          <cell r="I160">
            <v>5282207092.6236</v>
          </cell>
        </row>
        <row r="161">
          <cell r="B161" t="str">
            <v>TĐ2-25</v>
          </cell>
          <cell r="C161">
            <v>67.5</v>
          </cell>
          <cell r="D161">
            <v>243.9</v>
          </cell>
          <cell r="E161" t="str">
            <v>Tây Nam</v>
          </cell>
          <cell r="F161" t="str">
            <v>Căn giữa</v>
          </cell>
          <cell r="G161" t="str">
            <v>Thời Đại 2</v>
          </cell>
          <cell r="H161">
            <v>4942321268.9759998</v>
          </cell>
          <cell r="I161">
            <v>5282207092.6236</v>
          </cell>
        </row>
        <row r="162">
          <cell r="B162" t="str">
            <v>TĐ2-26</v>
          </cell>
          <cell r="C162">
            <v>67.5</v>
          </cell>
          <cell r="D162">
            <v>243.2</v>
          </cell>
          <cell r="E162" t="str">
            <v>Tây Nam</v>
          </cell>
          <cell r="F162" t="str">
            <v>Căn giữa</v>
          </cell>
          <cell r="G162" t="str">
            <v>Thời Đại 2</v>
          </cell>
          <cell r="H162">
            <v>4937142629</v>
          </cell>
          <cell r="I162">
            <v>5276510588</v>
          </cell>
        </row>
        <row r="163">
          <cell r="B163" t="str">
            <v>TĐ2-27</v>
          </cell>
          <cell r="C163">
            <v>67.5</v>
          </cell>
          <cell r="D163">
            <v>243.2</v>
          </cell>
          <cell r="E163" t="str">
            <v>Tây Nam</v>
          </cell>
          <cell r="F163" t="str">
            <v>Căn giữa</v>
          </cell>
          <cell r="G163" t="str">
            <v>Thời Đại 2</v>
          </cell>
          <cell r="H163"/>
          <cell r="I163"/>
        </row>
        <row r="164">
          <cell r="B164" t="str">
            <v>TĐ2-28</v>
          </cell>
          <cell r="C164">
            <v>96.2</v>
          </cell>
          <cell r="D164">
            <v>348</v>
          </cell>
          <cell r="E164" t="str">
            <v>Tây Nam</v>
          </cell>
          <cell r="F164" t="str">
            <v>Căn góc</v>
          </cell>
          <cell r="G164" t="str">
            <v>Thời Đại 2</v>
          </cell>
          <cell r="H164">
            <v>7864288659.2399998</v>
          </cell>
          <cell r="I164">
            <v>8430745460.3839998</v>
          </cell>
        </row>
        <row r="165">
          <cell r="B165" t="str">
            <v>TĐ3-01</v>
          </cell>
          <cell r="C165">
            <v>97.2</v>
          </cell>
          <cell r="D165">
            <v>317.89999999999998</v>
          </cell>
          <cell r="E165" t="str">
            <v>Đông Bắc</v>
          </cell>
          <cell r="F165" t="str">
            <v>Căn góc</v>
          </cell>
          <cell r="G165" t="str">
            <v>Thời Đại 3 CC</v>
          </cell>
          <cell r="H165">
            <v>9869876516.9619999</v>
          </cell>
          <cell r="I165">
            <v>10634605491.978199</v>
          </cell>
        </row>
        <row r="166">
          <cell r="B166" t="str">
            <v>TĐ3-02</v>
          </cell>
          <cell r="C166">
            <v>109.7</v>
          </cell>
          <cell r="D166">
            <v>383.3</v>
          </cell>
          <cell r="E166" t="str">
            <v>Đông Nam</v>
          </cell>
          <cell r="F166" t="str">
            <v>Căn góc</v>
          </cell>
          <cell r="G166" t="str">
            <v>Thời Đại 3 SH</v>
          </cell>
          <cell r="H166"/>
          <cell r="I166"/>
        </row>
        <row r="167">
          <cell r="B167" t="str">
            <v>TĐ3-03</v>
          </cell>
          <cell r="C167">
            <v>67.5</v>
          </cell>
          <cell r="D167">
            <v>243.2</v>
          </cell>
          <cell r="E167" t="str">
            <v>Đông Bắc</v>
          </cell>
          <cell r="F167" t="str">
            <v>Căn giữa</v>
          </cell>
          <cell r="G167" t="str">
            <v>Thời Đại 3 CC</v>
          </cell>
          <cell r="H167">
            <v>5702689466.1119995</v>
          </cell>
          <cell r="I167">
            <v>6118612109.4731998</v>
          </cell>
        </row>
        <row r="168">
          <cell r="B168" t="str">
            <v>TĐ3-04</v>
          </cell>
          <cell r="C168">
            <v>75</v>
          </cell>
          <cell r="D168">
            <v>270.3</v>
          </cell>
          <cell r="E168" t="str">
            <v>Tây Nam</v>
          </cell>
          <cell r="F168" t="str">
            <v>Căn giữa</v>
          </cell>
          <cell r="G168" t="str">
            <v>Thời Đại 3 SH</v>
          </cell>
          <cell r="H168">
            <v>6645523959.6660004</v>
          </cell>
          <cell r="I168">
            <v>7138580463.1326008</v>
          </cell>
        </row>
        <row r="169">
          <cell r="B169" t="str">
            <v>TĐ3-05</v>
          </cell>
          <cell r="C169">
            <v>67.5</v>
          </cell>
          <cell r="D169">
            <v>243.2</v>
          </cell>
          <cell r="E169" t="str">
            <v>Đông Bắc</v>
          </cell>
          <cell r="F169" t="str">
            <v>Căn giữa</v>
          </cell>
          <cell r="G169" t="str">
            <v>Thời Đại 3 CC</v>
          </cell>
          <cell r="H169">
            <v>5702689466.1119995</v>
          </cell>
          <cell r="I169">
            <v>6118612109.4731998</v>
          </cell>
        </row>
        <row r="170">
          <cell r="B170" t="str">
            <v>TĐ3-06</v>
          </cell>
          <cell r="C170">
            <v>75</v>
          </cell>
          <cell r="D170">
            <v>270.3</v>
          </cell>
          <cell r="E170" t="str">
            <v>Tây Nam</v>
          </cell>
          <cell r="F170" t="str">
            <v>Căn giữa</v>
          </cell>
          <cell r="G170" t="str">
            <v>Thời Đại 3 SH</v>
          </cell>
          <cell r="H170">
            <v>6703520095.2960005</v>
          </cell>
          <cell r="I170">
            <v>7202376212.3256006</v>
          </cell>
        </row>
        <row r="171">
          <cell r="B171" t="str">
            <v>TĐ3-07</v>
          </cell>
          <cell r="C171">
            <v>67.5</v>
          </cell>
          <cell r="D171">
            <v>243.9</v>
          </cell>
          <cell r="E171" t="str">
            <v>Đông Bắc</v>
          </cell>
          <cell r="F171" t="str">
            <v>Căn giữa</v>
          </cell>
          <cell r="G171" t="str">
            <v>Thời Đại 3 CC</v>
          </cell>
          <cell r="H171">
            <v>5707868145.1380005</v>
          </cell>
          <cell r="I171">
            <v>6124308656.4018002</v>
          </cell>
        </row>
        <row r="172">
          <cell r="B172" t="str">
            <v>TĐ3-08</v>
          </cell>
          <cell r="C172">
            <v>75</v>
          </cell>
          <cell r="D172">
            <v>270.3</v>
          </cell>
          <cell r="E172" t="str">
            <v>Tây Nam</v>
          </cell>
          <cell r="F172" t="str">
            <v>Căn giữa</v>
          </cell>
          <cell r="G172" t="str">
            <v>Thời Đại 3 SH</v>
          </cell>
          <cell r="H172">
            <v>6703520095.2960005</v>
          </cell>
          <cell r="I172">
            <v>7202376212.3256006</v>
          </cell>
        </row>
        <row r="173">
          <cell r="B173" t="str">
            <v>TĐ3-09</v>
          </cell>
          <cell r="C173">
            <v>67.5</v>
          </cell>
          <cell r="D173">
            <v>243.9</v>
          </cell>
          <cell r="E173" t="str">
            <v>Đông Bắc</v>
          </cell>
          <cell r="F173" t="str">
            <v>Căn giữa</v>
          </cell>
          <cell r="G173" t="str">
            <v>Thời Đại 3 CC</v>
          </cell>
          <cell r="H173">
            <v>5725266932.1239996</v>
          </cell>
          <cell r="I173">
            <v>6143447322.0863991</v>
          </cell>
        </row>
        <row r="174">
          <cell r="B174" t="str">
            <v>TĐ3-10</v>
          </cell>
          <cell r="C174">
            <v>75</v>
          </cell>
          <cell r="D174">
            <v>271.2</v>
          </cell>
          <cell r="E174" t="str">
            <v>Tây Nam</v>
          </cell>
          <cell r="F174" t="str">
            <v>Căn giữa</v>
          </cell>
          <cell r="G174" t="str">
            <v>Thời Đại 3 SH</v>
          </cell>
          <cell r="H174">
            <v>6690846319.4879999</v>
          </cell>
          <cell r="I174">
            <v>7188435058.9368</v>
          </cell>
        </row>
        <row r="175">
          <cell r="B175" t="str">
            <v>TĐ3-11</v>
          </cell>
          <cell r="C175">
            <v>67.5</v>
          </cell>
          <cell r="D175">
            <v>243.2</v>
          </cell>
          <cell r="E175" t="str">
            <v>Đông Bắc</v>
          </cell>
          <cell r="F175" t="str">
            <v>Căn giữa</v>
          </cell>
          <cell r="G175" t="str">
            <v>Thời Đại 3 CC</v>
          </cell>
          <cell r="H175">
            <v>5702689466.1119995</v>
          </cell>
          <cell r="I175">
            <v>6118612109.4731998</v>
          </cell>
        </row>
        <row r="176">
          <cell r="B176" t="str">
            <v>TĐ3-12</v>
          </cell>
          <cell r="C176">
            <v>75</v>
          </cell>
          <cell r="D176">
            <v>271.2</v>
          </cell>
          <cell r="E176" t="str">
            <v>Tây Nam</v>
          </cell>
          <cell r="F176" t="str">
            <v>Căn giữa</v>
          </cell>
          <cell r="G176" t="str">
            <v>Thời Đại 3 SH</v>
          </cell>
          <cell r="H176">
            <v>6690846319.4879999</v>
          </cell>
          <cell r="I176">
            <v>7188435058.9368</v>
          </cell>
        </row>
        <row r="177">
          <cell r="B177" t="str">
            <v>TĐ3-13</v>
          </cell>
          <cell r="C177">
            <v>67.5</v>
          </cell>
          <cell r="D177">
            <v>243.2</v>
          </cell>
          <cell r="E177" t="str">
            <v>Đông Bắc</v>
          </cell>
          <cell r="F177" t="str">
            <v>Căn giữa</v>
          </cell>
          <cell r="G177" t="str">
            <v>Thời Đại 3 CC</v>
          </cell>
          <cell r="H177">
            <v>5650493079.5519991</v>
          </cell>
          <cell r="I177">
            <v>6061196084.2571993</v>
          </cell>
        </row>
        <row r="178">
          <cell r="B178" t="str">
            <v>TĐ3-14</v>
          </cell>
          <cell r="C178">
            <v>75</v>
          </cell>
          <cell r="D178">
            <v>270.3</v>
          </cell>
          <cell r="E178" t="str">
            <v>Tây Nam</v>
          </cell>
          <cell r="F178" t="str">
            <v>Căn giữa</v>
          </cell>
          <cell r="G178" t="str">
            <v>Thời Đại 3 SH</v>
          </cell>
          <cell r="H178">
            <v>6645523959.6660004</v>
          </cell>
          <cell r="I178">
            <v>7138580463.1326008</v>
          </cell>
        </row>
        <row r="179">
          <cell r="B179" t="str">
            <v>TĐ3-15</v>
          </cell>
          <cell r="C179">
            <v>67.5</v>
          </cell>
          <cell r="D179">
            <v>243.9</v>
          </cell>
          <cell r="E179" t="str">
            <v>Đông Bắc</v>
          </cell>
          <cell r="F179" t="str">
            <v>Căn giữa</v>
          </cell>
          <cell r="G179" t="str">
            <v>Thời Đại 3 CC</v>
          </cell>
          <cell r="H179">
            <v>5790212027.1599998</v>
          </cell>
          <cell r="I179">
            <v>6214886926.6259995</v>
          </cell>
        </row>
        <row r="180">
          <cell r="B180" t="str">
            <v>TĐ3-16</v>
          </cell>
          <cell r="C180">
            <v>75</v>
          </cell>
          <cell r="D180">
            <v>271.2</v>
          </cell>
          <cell r="E180" t="str">
            <v>Tây Nam</v>
          </cell>
          <cell r="F180" t="str">
            <v>Căn giáp khe thoáng</v>
          </cell>
          <cell r="G180" t="str">
            <v>Thời Đại 3 SH</v>
          </cell>
          <cell r="H180">
            <v>7029744077.0879993</v>
          </cell>
          <cell r="I180">
            <v>7561222592.2967997</v>
          </cell>
        </row>
        <row r="181">
          <cell r="B181" t="str">
            <v>TĐ3-17</v>
          </cell>
          <cell r="C181">
            <v>67.5</v>
          </cell>
          <cell r="D181">
            <v>243.9</v>
          </cell>
          <cell r="E181" t="str">
            <v>Đông Bắc</v>
          </cell>
          <cell r="F181" t="str">
            <v>Căn giữa</v>
          </cell>
          <cell r="G181" t="str">
            <v>Thời Đại 3 CC</v>
          </cell>
          <cell r="H181">
            <v>5790212027.1599998</v>
          </cell>
          <cell r="I181">
            <v>6214886926.6259995</v>
          </cell>
        </row>
        <row r="182">
          <cell r="B182" t="str">
            <v>TĐ3-18</v>
          </cell>
          <cell r="C182">
            <v>75</v>
          </cell>
          <cell r="D182">
            <v>271.2</v>
          </cell>
          <cell r="E182" t="str">
            <v>Tây Nam</v>
          </cell>
          <cell r="F182" t="str">
            <v>Căn giáp khe thoáng</v>
          </cell>
          <cell r="G182" t="str">
            <v>Thời Đại 3 SH</v>
          </cell>
          <cell r="H182">
            <v>7146873293.2559996</v>
          </cell>
          <cell r="I182">
            <v>7690064730.0815992</v>
          </cell>
        </row>
        <row r="183">
          <cell r="B183" t="str">
            <v>TĐ3-19</v>
          </cell>
          <cell r="C183">
            <v>67.5</v>
          </cell>
          <cell r="D183">
            <v>243.2</v>
          </cell>
          <cell r="E183" t="str">
            <v>Đông Bắc</v>
          </cell>
          <cell r="F183" t="str">
            <v>Căn giữa</v>
          </cell>
          <cell r="G183" t="str">
            <v>Thời Đại 3 CC</v>
          </cell>
          <cell r="H183">
            <v>5277059897</v>
          </cell>
          <cell r="I183">
            <v>0</v>
          </cell>
        </row>
        <row r="184">
          <cell r="B184" t="str">
            <v>TĐ3-20</v>
          </cell>
          <cell r="C184">
            <v>75</v>
          </cell>
          <cell r="D184">
            <v>270.3</v>
          </cell>
          <cell r="E184" t="str">
            <v>Tây Nam</v>
          </cell>
          <cell r="F184" t="str">
            <v>Căn giữa</v>
          </cell>
          <cell r="G184" t="str">
            <v>Thời Đại 3 SH</v>
          </cell>
          <cell r="H184">
            <v>6684188141.9880009</v>
          </cell>
          <cell r="I184">
            <v>7181111063.686801</v>
          </cell>
        </row>
        <row r="185">
          <cell r="B185" t="str">
            <v>TĐ3-21</v>
          </cell>
          <cell r="C185">
            <v>85</v>
          </cell>
          <cell r="D185">
            <v>310.5</v>
          </cell>
          <cell r="E185" t="str">
            <v>Tây Bắc</v>
          </cell>
          <cell r="F185" t="str">
            <v>Căn góc</v>
          </cell>
          <cell r="G185" t="str">
            <v>Thời Đại 3 CC</v>
          </cell>
          <cell r="H185">
            <v>7241183436</v>
          </cell>
          <cell r="I185">
            <v>0</v>
          </cell>
        </row>
        <row r="186">
          <cell r="B186" t="str">
            <v>TĐ3-22</v>
          </cell>
          <cell r="C186">
            <v>75</v>
          </cell>
          <cell r="D186">
            <v>271.2</v>
          </cell>
          <cell r="E186" t="str">
            <v>Tây Nam</v>
          </cell>
          <cell r="F186" t="str">
            <v>Căn giữa</v>
          </cell>
          <cell r="G186" t="str">
            <v>Thời Đại 3 SH</v>
          </cell>
          <cell r="H186">
            <v>6690846319.4879999</v>
          </cell>
          <cell r="I186">
            <v>7188435058.9368</v>
          </cell>
        </row>
        <row r="187">
          <cell r="B187" t="str">
            <v>TĐ3-23</v>
          </cell>
          <cell r="C187">
            <v>96.3</v>
          </cell>
          <cell r="D187">
            <v>348</v>
          </cell>
          <cell r="E187" t="str">
            <v>Đông Bắc</v>
          </cell>
          <cell r="F187" t="str">
            <v>Căn góc</v>
          </cell>
          <cell r="G187" t="str">
            <v>Thời Đại 3</v>
          </cell>
          <cell r="H187"/>
          <cell r="I187"/>
        </row>
        <row r="188">
          <cell r="B188" t="str">
            <v>TĐ3-24</v>
          </cell>
          <cell r="C188">
            <v>75</v>
          </cell>
          <cell r="D188">
            <v>271.2</v>
          </cell>
          <cell r="E188" t="str">
            <v>Tây Nam</v>
          </cell>
          <cell r="F188" t="str">
            <v>Căn giữa</v>
          </cell>
          <cell r="G188" t="str">
            <v>Thời Đại 3 SH</v>
          </cell>
          <cell r="H188">
            <v>6690846319.4879999</v>
          </cell>
          <cell r="I188">
            <v>7188435058.9368</v>
          </cell>
        </row>
        <row r="189">
          <cell r="B189" t="str">
            <v>TĐ3-25</v>
          </cell>
          <cell r="C189">
            <v>67.5</v>
          </cell>
          <cell r="D189">
            <v>243.2</v>
          </cell>
          <cell r="E189" t="str">
            <v>Đông Bắc</v>
          </cell>
          <cell r="F189" t="str">
            <v>Căn giữa</v>
          </cell>
          <cell r="G189" t="str">
            <v>Thời Đại 3</v>
          </cell>
          <cell r="H189"/>
          <cell r="I189"/>
        </row>
        <row r="190">
          <cell r="B190" t="str">
            <v>TĐ3-26</v>
          </cell>
          <cell r="C190">
            <v>75</v>
          </cell>
          <cell r="D190">
            <v>270.3</v>
          </cell>
          <cell r="E190" t="str">
            <v>Tây Nam</v>
          </cell>
          <cell r="F190" t="str">
            <v>Căn giữa</v>
          </cell>
          <cell r="G190" t="str">
            <v>Thời Đại 3 SH</v>
          </cell>
          <cell r="H190">
            <v>6684188141.9880009</v>
          </cell>
          <cell r="I190">
            <v>7181111063.686801</v>
          </cell>
        </row>
        <row r="191">
          <cell r="B191" t="str">
            <v>TĐ3-27</v>
          </cell>
          <cell r="C191">
            <v>67.5</v>
          </cell>
          <cell r="D191">
            <v>243.9</v>
          </cell>
          <cell r="E191" t="str">
            <v>Đông Bắc</v>
          </cell>
          <cell r="F191" t="str">
            <v>Căn giữa</v>
          </cell>
          <cell r="G191" t="str">
            <v>Thời Đại 3</v>
          </cell>
          <cell r="H191"/>
          <cell r="I191"/>
        </row>
        <row r="192">
          <cell r="B192" t="str">
            <v>TĐ3-28</v>
          </cell>
          <cell r="C192">
            <v>75</v>
          </cell>
          <cell r="D192">
            <v>270.3</v>
          </cell>
          <cell r="E192" t="str">
            <v>Tây Nam</v>
          </cell>
          <cell r="F192" t="str">
            <v>Căn giữa</v>
          </cell>
          <cell r="G192" t="str">
            <v>Thời Đại 3 SH</v>
          </cell>
          <cell r="H192">
            <v>6684188141.9880009</v>
          </cell>
          <cell r="I192">
            <v>7181111063.686801</v>
          </cell>
        </row>
        <row r="193">
          <cell r="B193" t="str">
            <v>TĐ3-29</v>
          </cell>
          <cell r="C193">
            <v>67.5</v>
          </cell>
          <cell r="D193">
            <v>243.9</v>
          </cell>
          <cell r="E193" t="str">
            <v>Đông Bắc</v>
          </cell>
          <cell r="F193" t="str">
            <v>Căn giữa</v>
          </cell>
          <cell r="G193" t="str">
            <v>Thời Đại 3</v>
          </cell>
          <cell r="H193"/>
          <cell r="I193"/>
        </row>
        <row r="194">
          <cell r="B194" t="str">
            <v>TĐ3-30</v>
          </cell>
          <cell r="C194">
            <v>109.6</v>
          </cell>
          <cell r="D194">
            <v>383.3</v>
          </cell>
          <cell r="E194" t="str">
            <v>Tây Nam</v>
          </cell>
          <cell r="F194" t="str">
            <v>Căn góc</v>
          </cell>
          <cell r="G194" t="str">
            <v>Thời Đại 3 SH</v>
          </cell>
          <cell r="H194">
            <v>10629147815.065001</v>
          </cell>
          <cell r="I194">
            <v>11441449932.331501</v>
          </cell>
        </row>
        <row r="195">
          <cell r="B195" t="str">
            <v>TĐ3-31</v>
          </cell>
          <cell r="C195">
            <v>67.5</v>
          </cell>
          <cell r="D195">
            <v>243.2</v>
          </cell>
          <cell r="E195" t="str">
            <v>Đông Bắc</v>
          </cell>
          <cell r="F195" t="str">
            <v>Căn giữa</v>
          </cell>
          <cell r="G195" t="str">
            <v>Thời Đại 3</v>
          </cell>
          <cell r="H195"/>
          <cell r="I195"/>
        </row>
        <row r="196">
          <cell r="B196" t="str">
            <v>TĐ3-33</v>
          </cell>
          <cell r="C196">
            <v>67.5</v>
          </cell>
          <cell r="D196">
            <v>243.2</v>
          </cell>
          <cell r="E196" t="str">
            <v>Đông Bắc</v>
          </cell>
          <cell r="F196" t="str">
            <v>Căn giữa</v>
          </cell>
          <cell r="G196" t="str">
            <v>Thời Đại 3</v>
          </cell>
          <cell r="H196"/>
          <cell r="I196"/>
        </row>
        <row r="197">
          <cell r="B197" t="str">
            <v>TĐ3-35</v>
          </cell>
          <cell r="C197">
            <v>67.5</v>
          </cell>
          <cell r="D197">
            <v>243.9</v>
          </cell>
          <cell r="E197" t="str">
            <v>Đông Bắc</v>
          </cell>
          <cell r="F197" t="str">
            <v>Căn giữa</v>
          </cell>
          <cell r="G197" t="str">
            <v>Thời Đại 3</v>
          </cell>
          <cell r="H197"/>
          <cell r="I197"/>
        </row>
        <row r="198">
          <cell r="B198" t="str">
            <v>TĐ3-37</v>
          </cell>
          <cell r="C198">
            <v>67.5</v>
          </cell>
          <cell r="D198">
            <v>243.9</v>
          </cell>
          <cell r="E198" t="str">
            <v>Đông Bắc</v>
          </cell>
          <cell r="F198" t="str">
            <v>Căn giữa</v>
          </cell>
          <cell r="G198" t="str">
            <v>Thời Đại 3</v>
          </cell>
          <cell r="H198"/>
          <cell r="I198"/>
        </row>
        <row r="199">
          <cell r="B199" t="str">
            <v>TĐ3-39</v>
          </cell>
          <cell r="C199">
            <v>67.5</v>
          </cell>
          <cell r="D199">
            <v>243.2</v>
          </cell>
          <cell r="E199" t="str">
            <v>Đông Bắc</v>
          </cell>
          <cell r="F199" t="str">
            <v>Căn giữa</v>
          </cell>
          <cell r="G199" t="str">
            <v>Thời Đại 3</v>
          </cell>
          <cell r="H199"/>
          <cell r="I199"/>
        </row>
        <row r="200">
          <cell r="B200" t="str">
            <v>TĐ3-41</v>
          </cell>
          <cell r="C200">
            <v>67.5</v>
          </cell>
          <cell r="D200">
            <v>243.9</v>
          </cell>
          <cell r="E200" t="str">
            <v>Đông Bắc</v>
          </cell>
          <cell r="F200" t="str">
            <v>Căn giáp khe thoáng</v>
          </cell>
          <cell r="G200" t="str">
            <v>Thời Đại 3</v>
          </cell>
          <cell r="H200"/>
          <cell r="I200"/>
        </row>
        <row r="201">
          <cell r="B201" t="str">
            <v>TĐ3-43</v>
          </cell>
          <cell r="C201">
            <v>67.5</v>
          </cell>
          <cell r="D201">
            <v>243.9</v>
          </cell>
          <cell r="E201" t="str">
            <v>Đông Bắc</v>
          </cell>
          <cell r="F201" t="str">
            <v>Căn giáp khe thoáng</v>
          </cell>
          <cell r="G201" t="str">
            <v>Thời Đại 3</v>
          </cell>
          <cell r="H201"/>
          <cell r="I201"/>
        </row>
        <row r="202">
          <cell r="B202" t="str">
            <v>TĐ3-45</v>
          </cell>
          <cell r="C202">
            <v>67.5</v>
          </cell>
          <cell r="D202">
            <v>243.2</v>
          </cell>
          <cell r="E202" t="str">
            <v>Đông Bắc</v>
          </cell>
          <cell r="F202" t="str">
            <v>Căn giữa</v>
          </cell>
          <cell r="G202" t="str">
            <v>Thời Đại 3</v>
          </cell>
          <cell r="H202"/>
          <cell r="I202"/>
        </row>
        <row r="203">
          <cell r="B203" t="str">
            <v>TĐ3-47</v>
          </cell>
          <cell r="C203">
            <v>67.5</v>
          </cell>
          <cell r="D203">
            <v>243.2</v>
          </cell>
          <cell r="E203" t="str">
            <v>Đông Bắc</v>
          </cell>
          <cell r="F203" t="str">
            <v>Căn giữa</v>
          </cell>
          <cell r="G203" t="str">
            <v>Thời Đại 3</v>
          </cell>
          <cell r="H203"/>
          <cell r="I203"/>
        </row>
        <row r="204">
          <cell r="B204" t="str">
            <v>TĐ3-49</v>
          </cell>
          <cell r="C204">
            <v>67.5</v>
          </cell>
          <cell r="D204">
            <v>243.9</v>
          </cell>
          <cell r="E204" t="str">
            <v>Đông Bắc</v>
          </cell>
          <cell r="F204" t="str">
            <v>Căn giữa</v>
          </cell>
          <cell r="G204" t="str">
            <v>Thời Đại 3</v>
          </cell>
          <cell r="H204">
            <v>5307696044.46</v>
          </cell>
          <cell r="I204">
            <v>5684119345.6560001</v>
          </cell>
        </row>
        <row r="205">
          <cell r="B205" t="str">
            <v>TĐ3-51</v>
          </cell>
          <cell r="C205">
            <v>67.5</v>
          </cell>
          <cell r="D205">
            <v>243.9</v>
          </cell>
          <cell r="E205" t="str">
            <v>Đông Bắc</v>
          </cell>
          <cell r="F205" t="str">
            <v>Căn giữa</v>
          </cell>
          <cell r="G205" t="str">
            <v>Thời Đại 3</v>
          </cell>
          <cell r="H205">
            <v>5359892405.4180002</v>
          </cell>
          <cell r="I205">
            <v>5741535342.7098007</v>
          </cell>
        </row>
        <row r="206">
          <cell r="B206" t="str">
            <v>TĐ3-53</v>
          </cell>
          <cell r="C206">
            <v>67.5</v>
          </cell>
          <cell r="D206">
            <v>243.2</v>
          </cell>
          <cell r="E206" t="str">
            <v>Đông Bắc</v>
          </cell>
          <cell r="F206" t="str">
            <v>Căn giữa</v>
          </cell>
          <cell r="G206" t="str">
            <v>Thời Đại 3</v>
          </cell>
          <cell r="H206">
            <v>5302517334.5279999</v>
          </cell>
          <cell r="I206">
            <v>5678422764.7307997</v>
          </cell>
        </row>
        <row r="207">
          <cell r="B207" t="str">
            <v>TĐ3-55</v>
          </cell>
          <cell r="C207">
            <v>67.5</v>
          </cell>
          <cell r="D207">
            <v>243.2</v>
          </cell>
          <cell r="E207" t="str">
            <v>Đông Bắc</v>
          </cell>
          <cell r="F207" t="str">
            <v>Căn giữa</v>
          </cell>
          <cell r="G207" t="str">
            <v>Thời Đại 3</v>
          </cell>
          <cell r="H207"/>
          <cell r="I207"/>
        </row>
        <row r="208">
          <cell r="B208" t="str">
            <v>TĐ3-57</v>
          </cell>
          <cell r="C208">
            <v>96.2</v>
          </cell>
          <cell r="D208">
            <v>348</v>
          </cell>
          <cell r="E208" t="str">
            <v>Tây Bắc</v>
          </cell>
          <cell r="F208" t="str">
            <v>Căn góc</v>
          </cell>
          <cell r="G208" t="str">
            <v>Thời Đại 3</v>
          </cell>
          <cell r="H208"/>
          <cell r="I208"/>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ECK DỌC"/>
      <sheetName val="Merge"/>
      <sheetName val="BC"/>
      <sheetName val="Báo cáo TTKQ"/>
      <sheetName val="Mẫu BC HĐMB"/>
      <sheetName val="Diện tích vào HĐMB"/>
      <sheetName val="CSBH"/>
      <sheetName val="Bảng giá VBTT"/>
      <sheetName val="Sheet2"/>
    </sheetNames>
    <sheetDataSet>
      <sheetData sheetId="0"/>
      <sheetData sheetId="1"/>
      <sheetData sheetId="2">
        <row r="1">
          <cell r="C1" t="str">
            <v>Mã căn</v>
          </cell>
        </row>
      </sheetData>
      <sheetData sheetId="3"/>
      <sheetData sheetId="4">
        <row r="1">
          <cell r="B1" t="str">
            <v>Mã căn</v>
          </cell>
          <cell r="C1" t="str">
            <v>Khách hàng</v>
          </cell>
        </row>
        <row r="2">
          <cell r="B2" t="str">
            <v>TĐ2-21</v>
          </cell>
          <cell r="C2" t="str">
            <v>ĐÀO VĂN TÂM</v>
          </cell>
        </row>
        <row r="3">
          <cell r="B3" t="str">
            <v>HG4-11</v>
          </cell>
          <cell r="C3" t="str">
            <v>NGUYỄN VĂN NHÂM</v>
          </cell>
        </row>
        <row r="4">
          <cell r="B4" t="str">
            <v>HG4-10</v>
          </cell>
          <cell r="C4" t="str">
            <v>ĐOÀN VĂN TUÂN</v>
          </cell>
        </row>
        <row r="5">
          <cell r="B5" t="str">
            <v>TĐ3-45</v>
          </cell>
          <cell r="C5" t="str">
            <v>TRỊNH ĐẮC HÙNG</v>
          </cell>
        </row>
        <row r="6">
          <cell r="B6" t="str">
            <v>TĐ3-55</v>
          </cell>
          <cell r="C6" t="str">
            <v>VŨ THỊ MINH HOA</v>
          </cell>
        </row>
        <row r="7">
          <cell r="B7" t="str">
            <v>HG2-12</v>
          </cell>
          <cell r="C7" t="str">
            <v>KHÚC VĂN HÙNG</v>
          </cell>
        </row>
        <row r="8">
          <cell r="B8" t="str">
            <v>TĐ2-26</v>
          </cell>
          <cell r="C8" t="str">
            <v>NGUYỄN SƠN HÀ</v>
          </cell>
        </row>
        <row r="9">
          <cell r="B9" t="str">
            <v>HG3-15</v>
          </cell>
          <cell r="C9" t="str">
            <v>NGÔ THỊ HÀ</v>
          </cell>
        </row>
        <row r="10">
          <cell r="B10" t="str">
            <v>HG5-14</v>
          </cell>
          <cell r="C10" t="str">
            <v>PHẠM ĐỨC THẮNG</v>
          </cell>
        </row>
        <row r="11">
          <cell r="B11" t="str">
            <v>TĐ3-25</v>
          </cell>
          <cell r="C11" t="str">
            <v>NGÔ VĂN THỦY</v>
          </cell>
        </row>
        <row r="12">
          <cell r="B12" t="str">
            <v>HG5-13</v>
          </cell>
          <cell r="C12" t="str">
            <v>NGUYỄN VIỆT HÙNG</v>
          </cell>
        </row>
        <row r="13">
          <cell r="B13" t="str">
            <v>HG3-10</v>
          </cell>
          <cell r="C13" t="str">
            <v>NGUYỄN SƠN HÀ</v>
          </cell>
        </row>
        <row r="14">
          <cell r="B14" t="str">
            <v>TĐ3-43</v>
          </cell>
          <cell r="C14" t="str">
            <v>NGUYỄN VĂN NHÂM</v>
          </cell>
        </row>
        <row r="15">
          <cell r="B15" t="str">
            <v>TĐ2-23</v>
          </cell>
          <cell r="C15" t="str">
            <v>TRẦN THỊ HƯƠNG THẢO</v>
          </cell>
        </row>
        <row r="16">
          <cell r="B16" t="str">
            <v>TĐ2-20</v>
          </cell>
          <cell r="C16" t="str">
            <v>LƯU THỤY OANH</v>
          </cell>
        </row>
        <row r="17">
          <cell r="B17" t="str">
            <v>TĐ3-27</v>
          </cell>
          <cell r="C17" t="str">
            <v>ĐINH VĂN ĐẠT</v>
          </cell>
        </row>
        <row r="18">
          <cell r="B18" t="str">
            <v>HG2-11</v>
          </cell>
          <cell r="C18" t="str">
            <v>NGUYỄN TIẾN DŨNG</v>
          </cell>
        </row>
        <row r="19">
          <cell r="B19" t="str">
            <v>TĐ3-33</v>
          </cell>
          <cell r="C19" t="str">
            <v>TRẦN THỤ PHONG</v>
          </cell>
        </row>
        <row r="20">
          <cell r="B20" t="str">
            <v>TĐ3-41</v>
          </cell>
          <cell r="C20" t="str">
            <v>HỨA KHÁNH HUY</v>
          </cell>
        </row>
        <row r="21">
          <cell r="B21" t="str">
            <v>TĐ3-23</v>
          </cell>
          <cell r="C21" t="str">
            <v>HỨA KHÁNH HUY</v>
          </cell>
        </row>
        <row r="22">
          <cell r="B22" t="str">
            <v>HG1-05</v>
          </cell>
          <cell r="C22" t="str">
            <v>NGUYỄN DUY DU</v>
          </cell>
        </row>
        <row r="23">
          <cell r="B23" t="str">
            <v>HG1-06</v>
          </cell>
          <cell r="C23" t="str">
            <v>NGUYỄN DUY DU</v>
          </cell>
        </row>
        <row r="24">
          <cell r="B24" t="str">
            <v>TĐ2-11</v>
          </cell>
          <cell r="C24" t="str">
            <v>TRẦN HÙNG VỸ</v>
          </cell>
        </row>
        <row r="25">
          <cell r="B25" t="str">
            <v>HG2-01</v>
          </cell>
          <cell r="C25" t="str">
            <v>VŨ NHƯ KHOA</v>
          </cell>
        </row>
        <row r="26">
          <cell r="B26" t="str">
            <v>HG1-10</v>
          </cell>
          <cell r="C26" t="str">
            <v>NGUYỄN THỊ MAI</v>
          </cell>
        </row>
        <row r="27">
          <cell r="B27" t="str">
            <v>TĐ3-39</v>
          </cell>
          <cell r="C27" t="str">
            <v>ĐẶNG VĂN HIỆP</v>
          </cell>
        </row>
        <row r="28">
          <cell r="B28" t="str">
            <v>HG3-17</v>
          </cell>
          <cell r="C28" t="str">
            <v>ĐINH THỊ HỒNG HẠNH</v>
          </cell>
        </row>
        <row r="29">
          <cell r="B29" t="str">
            <v>HG3-02</v>
          </cell>
          <cell r="C29" t="str">
            <v>NGUYỄN THỊ TRÀ MY</v>
          </cell>
        </row>
        <row r="30">
          <cell r="B30" t="str">
            <v>HG1-19</v>
          </cell>
          <cell r="C30" t="str">
            <v>TRẦN THỊ MAI THẮNG</v>
          </cell>
        </row>
        <row r="31">
          <cell r="B31" t="str">
            <v>HG1-18</v>
          </cell>
          <cell r="C31" t="str">
            <v>LÊ THỊ HỒNG ĐỨC</v>
          </cell>
        </row>
        <row r="32">
          <cell r="B32" t="str">
            <v>TĐ3-37</v>
          </cell>
          <cell r="C32" t="str">
            <v>HOÀNG THỊ THU HẰNG</v>
          </cell>
        </row>
        <row r="33">
          <cell r="B33" t="str">
            <v>HG3-11</v>
          </cell>
          <cell r="C33" t="str">
            <v>PHÙNG THỊ THÙY LINH</v>
          </cell>
        </row>
        <row r="34">
          <cell r="B34" t="str">
            <v>TĐ2-19</v>
          </cell>
          <cell r="C34" t="str">
            <v>ĐẶNG THỊ HẰNG</v>
          </cell>
        </row>
        <row r="35">
          <cell r="B35" t="str">
            <v>TĐ2-27</v>
          </cell>
          <cell r="C35" t="str">
            <v>NGUYỄN THỊ DIỆP</v>
          </cell>
        </row>
        <row r="36">
          <cell r="B36" t="str">
            <v>TĐ3-57</v>
          </cell>
          <cell r="C36" t="str">
            <v>NGUYỄN THỊ TUYẾT</v>
          </cell>
        </row>
        <row r="37">
          <cell r="B37" t="str">
            <v>TĐ3-47</v>
          </cell>
          <cell r="C37" t="str">
            <v>ĐOÀN BÍCH THỦY</v>
          </cell>
        </row>
        <row r="38">
          <cell r="B38" t="str">
            <v>HG-06</v>
          </cell>
          <cell r="C38" t="str">
            <v>VŨ DUY SĨ</v>
          </cell>
        </row>
        <row r="39">
          <cell r="B39" t="str">
            <v>TĐ3-29</v>
          </cell>
          <cell r="C39" t="str">
            <v xml:space="preserve">PHẠM NGỌC LÂM </v>
          </cell>
        </row>
        <row r="40">
          <cell r="B40" t="str">
            <v>HG3-01</v>
          </cell>
          <cell r="C40" t="str">
            <v>PHẠM VĂN KHÁNH</v>
          </cell>
        </row>
        <row r="41">
          <cell r="B41" t="str">
            <v>HG1-07</v>
          </cell>
          <cell r="C41" t="str">
            <v>PHẠM ĐỨC THẮNG</v>
          </cell>
        </row>
        <row r="42">
          <cell r="B42" t="str">
            <v>TĐ2-22</v>
          </cell>
          <cell r="C42" t="str">
            <v>NGUYỄN NGỌC KHOA</v>
          </cell>
        </row>
        <row r="43">
          <cell r="B43" t="str">
            <v>TĐ3-02</v>
          </cell>
          <cell r="C43" t="str">
            <v>NGUYỄN MẠNH CƯỜNG</v>
          </cell>
        </row>
        <row r="44">
          <cell r="B44" t="str">
            <v>HG1-02</v>
          </cell>
          <cell r="C44" t="str">
            <v>NGUYỄN BÁ DIN</v>
          </cell>
        </row>
        <row r="45">
          <cell r="B45" t="str">
            <v>HG3-12</v>
          </cell>
          <cell r="C45" t="str">
            <v>ĐÀO VĂN HIỆP</v>
          </cell>
        </row>
        <row r="46">
          <cell r="B46" t="str">
            <v>TĐ3-35</v>
          </cell>
          <cell r="C46" t="str">
            <v>NGUYỄN THỊ KIM OANH</v>
          </cell>
        </row>
        <row r="47">
          <cell r="B47" t="str">
            <v>HG2-05</v>
          </cell>
          <cell r="C47" t="str">
            <v>PHẠM TRUNG KIÊN</v>
          </cell>
        </row>
        <row r="48">
          <cell r="B48" t="str">
            <v>TĐ2-16</v>
          </cell>
          <cell r="C48" t="str">
            <v>NGUYỄN VĂN PHO</v>
          </cell>
        </row>
        <row r="49">
          <cell r="B49" t="str">
            <v>TĐ2-03</v>
          </cell>
          <cell r="C49" t="str">
            <v>NGUYỄN THỊ VÂN ANH</v>
          </cell>
        </row>
        <row r="50">
          <cell r="B50" t="str">
            <v>TĐ2-04</v>
          </cell>
          <cell r="C50" t="str">
            <v>TRẦN VĂN BẮC</v>
          </cell>
        </row>
        <row r="51">
          <cell r="B51" t="str">
            <v>HG1-03</v>
          </cell>
          <cell r="C51" t="str">
            <v>ĐỒNG DIỆU HỒNG</v>
          </cell>
        </row>
        <row r="52">
          <cell r="B52" t="str">
            <v>TĐ2-06</v>
          </cell>
          <cell r="C52" t="str">
            <v>NGÔ ANH ĐỨC</v>
          </cell>
        </row>
        <row r="53">
          <cell r="B53" t="str">
            <v>TĐ2-05</v>
          </cell>
          <cell r="C53" t="str">
            <v>ĐẶNG VĂN HIỆP</v>
          </cell>
        </row>
        <row r="54">
          <cell r="B54" t="str">
            <v>HG1-11</v>
          </cell>
          <cell r="C54" t="str">
            <v>ĐẶNG VĂN HIỆP</v>
          </cell>
        </row>
        <row r="55">
          <cell r="B55" t="str">
            <v>HG5-11</v>
          </cell>
          <cell r="C55" t="str">
            <v>NGUYỄN HẢI YẾN</v>
          </cell>
        </row>
        <row r="56">
          <cell r="B56" t="str">
            <v>TĐ3-31</v>
          </cell>
          <cell r="C56" t="str">
            <v xml:space="preserve">PHẠM NGỌC LÂM </v>
          </cell>
        </row>
        <row r="57">
          <cell r="B57" t="str">
            <v>HG-03</v>
          </cell>
          <cell r="C57" t="str">
            <v>BÙI TIẾN DŨNG</v>
          </cell>
        </row>
        <row r="58">
          <cell r="B58" t="str">
            <v>TĐ3-51</v>
          </cell>
          <cell r="C58" t="str">
            <v>PHẠM THỊ NGỌC LAN</v>
          </cell>
        </row>
      </sheetData>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ổng hợp"/>
      <sheetName val="Sheet1"/>
      <sheetName val="QC"/>
    </sheetNames>
    <sheetDataSet>
      <sheetData sheetId="0">
        <row r="1">
          <cell r="B1" t="str">
            <v>Mã căn</v>
          </cell>
          <cell r="C1" t="str">
            <v>Giá bán chưa VAT</v>
          </cell>
        </row>
        <row r="2">
          <cell r="B2" t="str">
            <v>TĐ3-35</v>
          </cell>
          <cell r="C2">
            <v>5254796476</v>
          </cell>
        </row>
        <row r="3">
          <cell r="B3" t="str">
            <v>HG2-05</v>
          </cell>
          <cell r="C3">
            <v>6104782783</v>
          </cell>
        </row>
        <row r="4">
          <cell r="B4" t="str">
            <v>TĐ2-16</v>
          </cell>
          <cell r="C4">
            <v>4840335910</v>
          </cell>
        </row>
        <row r="5">
          <cell r="B5" t="str">
            <v>TĐ2-11</v>
          </cell>
          <cell r="C5">
            <v>7591867428</v>
          </cell>
        </row>
        <row r="6">
          <cell r="B6" t="str">
            <v>TĐ3-27</v>
          </cell>
          <cell r="C6">
            <v>4840335910</v>
          </cell>
        </row>
        <row r="7">
          <cell r="B7" t="str">
            <v>TĐ3-45</v>
          </cell>
          <cell r="C7">
            <v>5249719334</v>
          </cell>
        </row>
        <row r="8">
          <cell r="B8" t="str">
            <v>TĐ2-06</v>
          </cell>
          <cell r="C8">
            <v>4857393472</v>
          </cell>
        </row>
        <row r="9">
          <cell r="B9" t="str">
            <v>HG1-07</v>
          </cell>
          <cell r="C9">
            <v>5624987392</v>
          </cell>
        </row>
        <row r="10">
          <cell r="B10" t="str">
            <v>HG-06</v>
          </cell>
          <cell r="C10">
            <v>7623797035</v>
          </cell>
        </row>
        <row r="11">
          <cell r="B11" t="str">
            <v>TĐ2-19</v>
          </cell>
          <cell r="C11">
            <v>4772105421</v>
          </cell>
        </row>
        <row r="12">
          <cell r="B12" t="str">
            <v>TĐ3-37</v>
          </cell>
          <cell r="C12">
            <v>5254796476</v>
          </cell>
        </row>
        <row r="13">
          <cell r="B13" t="str">
            <v>HG5-13</v>
          </cell>
          <cell r="C13">
            <v>6117207954</v>
          </cell>
        </row>
        <row r="14">
          <cell r="B14" t="str">
            <v>HG5-14</v>
          </cell>
          <cell r="C14" t="str">
            <v>6.256.406.093</v>
          </cell>
        </row>
        <row r="15">
          <cell r="B15" t="str">
            <v>HG3-12</v>
          </cell>
          <cell r="C15">
            <v>6249878492</v>
          </cell>
        </row>
        <row r="16">
          <cell r="B16" t="str">
            <v>TĐ3-39</v>
          </cell>
          <cell r="C16">
            <v>5249719334</v>
          </cell>
        </row>
        <row r="17">
          <cell r="B17" t="str">
            <v>HG2-12</v>
          </cell>
          <cell r="C17">
            <v>6370123778</v>
          </cell>
        </row>
        <row r="18">
          <cell r="B18" t="str">
            <v>TĐ2-03</v>
          </cell>
          <cell r="C18">
            <v>4845413009</v>
          </cell>
        </row>
        <row r="19">
          <cell r="B19" t="str">
            <v>TĐ3-57</v>
          </cell>
          <cell r="C19">
            <v>8170058292</v>
          </cell>
        </row>
        <row r="20">
          <cell r="B20" t="str">
            <v>TĐ2-27</v>
          </cell>
          <cell r="C20">
            <v>4840335910</v>
          </cell>
        </row>
        <row r="21">
          <cell r="B21" t="str">
            <v>HG3-11</v>
          </cell>
          <cell r="C21">
            <v>6521747359</v>
          </cell>
        </row>
        <row r="22">
          <cell r="B22" t="str">
            <v>TĐ3-55</v>
          </cell>
          <cell r="C22" t="str">
            <v>5.249.719.334</v>
          </cell>
        </row>
        <row r="23">
          <cell r="B23" t="str">
            <v>HG3-15</v>
          </cell>
          <cell r="C23" t="str">
            <v>6.256.406.093</v>
          </cell>
        </row>
        <row r="24">
          <cell r="B24" t="str">
            <v>TĐ3-51</v>
          </cell>
          <cell r="C24">
            <v>5359892405</v>
          </cell>
        </row>
        <row r="25">
          <cell r="B25" t="str">
            <v>TĐ2-04</v>
          </cell>
          <cell r="C25">
            <v>4811297740</v>
          </cell>
        </row>
        <row r="26">
          <cell r="B26" t="str">
            <v>HG1-10</v>
          </cell>
          <cell r="C26">
            <v>5288911501</v>
          </cell>
        </row>
        <row r="27">
          <cell r="B27" t="str">
            <v>HG5-06</v>
          </cell>
          <cell r="C27">
            <v>5406910108</v>
          </cell>
        </row>
        <row r="28">
          <cell r="B28" t="str">
            <v>HG3-03</v>
          </cell>
          <cell r="C28">
            <v>6381534215</v>
          </cell>
        </row>
        <row r="29">
          <cell r="B29" t="str">
            <v>TĐ3-29</v>
          </cell>
          <cell r="C29">
            <v>5254796476</v>
          </cell>
        </row>
        <row r="30">
          <cell r="B30" t="str">
            <v>HG3-17</v>
          </cell>
          <cell r="C30">
            <v>8847714168</v>
          </cell>
        </row>
        <row r="31">
          <cell r="B31" t="str">
            <v>TĐ3-23</v>
          </cell>
          <cell r="C31">
            <v>8224591980</v>
          </cell>
        </row>
        <row r="32">
          <cell r="B32" t="str">
            <v>HG1-05</v>
          </cell>
          <cell r="C32">
            <v>5624987392</v>
          </cell>
        </row>
        <row r="33">
          <cell r="B33" t="str">
            <v>TĐ2-23</v>
          </cell>
          <cell r="C33">
            <v>4840335910</v>
          </cell>
        </row>
        <row r="34">
          <cell r="B34" t="str">
            <v>HG4-10</v>
          </cell>
          <cell r="C34" t="str">
            <v>5.953.159.202</v>
          </cell>
        </row>
        <row r="35">
          <cell r="B35" t="str">
            <v>TĐ3-33</v>
          </cell>
          <cell r="C35">
            <v>5249719334</v>
          </cell>
        </row>
        <row r="36">
          <cell r="B36" t="str">
            <v>HG3-02</v>
          </cell>
          <cell r="C36">
            <v>6249878492</v>
          </cell>
        </row>
        <row r="37">
          <cell r="B37" t="str">
            <v>TĐ3-43</v>
          </cell>
          <cell r="C37">
            <v>5556283606</v>
          </cell>
        </row>
        <row r="38">
          <cell r="B38" t="str">
            <v>HG4-11</v>
          </cell>
          <cell r="C38" t="str">
            <v>5.934.206.390</v>
          </cell>
        </row>
        <row r="39">
          <cell r="B39" t="str">
            <v>TĐ2-15</v>
          </cell>
          <cell r="C39">
            <v>4832749855</v>
          </cell>
        </row>
        <row r="40">
          <cell r="B40" t="str">
            <v>HG2-02</v>
          </cell>
          <cell r="C40">
            <v>6220220160</v>
          </cell>
        </row>
        <row r="41">
          <cell r="B41" t="str">
            <v>HG1-18</v>
          </cell>
          <cell r="C41">
            <v>5283834458</v>
          </cell>
        </row>
        <row r="42">
          <cell r="B42" t="str">
            <v>HG5-11</v>
          </cell>
          <cell r="C42">
            <v>6180594574</v>
          </cell>
        </row>
        <row r="43">
          <cell r="B43" t="str">
            <v>HG1-06</v>
          </cell>
          <cell r="C43">
            <v>5642044954</v>
          </cell>
        </row>
        <row r="44">
          <cell r="B44" t="str">
            <v>TĐ2-07</v>
          </cell>
          <cell r="C44">
            <v>4942321269</v>
          </cell>
        </row>
        <row r="45">
          <cell r="B45" t="str">
            <v>HG5-09</v>
          </cell>
          <cell r="C45">
            <v>6316880202</v>
          </cell>
        </row>
        <row r="46">
          <cell r="B46" t="str">
            <v>HG5-12</v>
          </cell>
          <cell r="C46">
            <v>6304206465</v>
          </cell>
        </row>
        <row r="47">
          <cell r="B47" t="str">
            <v>HG1-03</v>
          </cell>
          <cell r="C47">
            <v>5630064431</v>
          </cell>
        </row>
        <row r="48">
          <cell r="B48" t="str">
            <v>TĐ3-25</v>
          </cell>
          <cell r="C48" t="str">
            <v>5.340.628.425</v>
          </cell>
        </row>
        <row r="49">
          <cell r="B49" t="str">
            <v>TĐ2-12</v>
          </cell>
          <cell r="C49">
            <v>4937142629</v>
          </cell>
        </row>
        <row r="50">
          <cell r="B50" t="str">
            <v>TĐ2-18</v>
          </cell>
          <cell r="C50">
            <v>4942321269</v>
          </cell>
        </row>
        <row r="51">
          <cell r="B51" t="str">
            <v>TĐ2-05</v>
          </cell>
          <cell r="C51">
            <v>4840335910</v>
          </cell>
        </row>
        <row r="52">
          <cell r="B52" t="str">
            <v>TĐ2-08</v>
          </cell>
          <cell r="C52">
            <v>4959720056</v>
          </cell>
        </row>
        <row r="53">
          <cell r="B53" t="str">
            <v>HG5-05</v>
          </cell>
          <cell r="C53">
            <v>5250320948</v>
          </cell>
        </row>
        <row r="54">
          <cell r="B54" t="str">
            <v>TĐ3-02</v>
          </cell>
          <cell r="C54">
            <v>10947786076</v>
          </cell>
        </row>
        <row r="55">
          <cell r="B55" t="str">
            <v>HG3-04</v>
          </cell>
          <cell r="C55">
            <v>6342870202</v>
          </cell>
        </row>
        <row r="56">
          <cell r="B56" t="str">
            <v>TĐ2-17</v>
          </cell>
          <cell r="C56">
            <v>4942321269</v>
          </cell>
        </row>
        <row r="57">
          <cell r="B57" t="str">
            <v>TĐ3-31</v>
          </cell>
          <cell r="C57">
            <v>5249719334</v>
          </cell>
        </row>
        <row r="58">
          <cell r="B58" t="str">
            <v>HG1-02</v>
          </cell>
          <cell r="C58">
            <v>5624987392</v>
          </cell>
        </row>
        <row r="59">
          <cell r="B59" t="str">
            <v>TĐ2-25</v>
          </cell>
          <cell r="C59">
            <v>4942321269</v>
          </cell>
        </row>
        <row r="60">
          <cell r="B60" t="str">
            <v>HG1-16</v>
          </cell>
          <cell r="C60">
            <v>5394689731</v>
          </cell>
        </row>
        <row r="61">
          <cell r="B61" t="str">
            <v>HG1-19</v>
          </cell>
          <cell r="C61">
            <v>8748743661</v>
          </cell>
        </row>
        <row r="62">
          <cell r="B62" t="str">
            <v>TĐ3-41</v>
          </cell>
          <cell r="C62">
            <v>5664179699</v>
          </cell>
        </row>
        <row r="63">
          <cell r="B63" t="str">
            <v>HG1-14</v>
          </cell>
          <cell r="C63">
            <v>5354713721</v>
          </cell>
        </row>
        <row r="64">
          <cell r="B64" t="str">
            <v>HG-03</v>
          </cell>
          <cell r="C64">
            <v>7435531351</v>
          </cell>
        </row>
        <row r="65">
          <cell r="B65" t="str">
            <v>TĐ2-22</v>
          </cell>
          <cell r="C65">
            <v>4840335910</v>
          </cell>
        </row>
        <row r="66">
          <cell r="B66" t="str">
            <v>HG3-01</v>
          </cell>
          <cell r="C66">
            <v>10150230953</v>
          </cell>
        </row>
        <row r="67">
          <cell r="B67" t="str">
            <v>TĐ3-47</v>
          </cell>
          <cell r="C67">
            <v>5249719334</v>
          </cell>
        </row>
        <row r="68">
          <cell r="B68" t="str">
            <v>HG2-01</v>
          </cell>
          <cell r="C68">
            <v>8966384604</v>
          </cell>
        </row>
        <row r="69">
          <cell r="B69" t="str">
            <v>HG2-11</v>
          </cell>
          <cell r="C69">
            <v>6370123778</v>
          </cell>
        </row>
        <row r="70">
          <cell r="B70" t="str">
            <v>TĐ2-20</v>
          </cell>
          <cell r="C70">
            <v>5084219889</v>
          </cell>
        </row>
        <row r="71">
          <cell r="B71" t="str">
            <v>TĐ2-26</v>
          </cell>
          <cell r="C71">
            <v>4840335910</v>
          </cell>
        </row>
        <row r="72">
          <cell r="B72" t="str">
            <v>HG3-10</v>
          </cell>
          <cell r="C72">
            <v>6521747359</v>
          </cell>
        </row>
        <row r="73">
          <cell r="B73" t="str">
            <v>TĐ2-21</v>
          </cell>
          <cell r="C73" t="str">
            <v>5.084.219.889</v>
          </cell>
        </row>
        <row r="74">
          <cell r="B74" t="str">
            <v>HG1-04</v>
          </cell>
          <cell r="C74">
            <v>5707868145</v>
          </cell>
        </row>
        <row r="75">
          <cell r="B75" t="str">
            <v>HG1-08</v>
          </cell>
          <cell r="C75">
            <v>5546100554</v>
          </cell>
        </row>
        <row r="76">
          <cell r="B76" t="str">
            <v>HG1-13</v>
          </cell>
          <cell r="C76">
            <v>5500287187</v>
          </cell>
        </row>
        <row r="77">
          <cell r="B77" t="str">
            <v>TĐ3-19</v>
          </cell>
          <cell r="C77">
            <v>5277059897</v>
          </cell>
        </row>
        <row r="78">
          <cell r="B78" t="str">
            <v>TĐ3-21</v>
          </cell>
          <cell r="C78">
            <v>7241183436</v>
          </cell>
        </row>
        <row r="79">
          <cell r="B79" t="str">
            <v>HG1-12</v>
          </cell>
          <cell r="C79">
            <v>5447578846</v>
          </cell>
        </row>
        <row r="80">
          <cell r="B80" t="str">
            <v>HG1-01</v>
          </cell>
          <cell r="C80">
            <v>10325432129</v>
          </cell>
        </row>
        <row r="81">
          <cell r="B81" t="str">
            <v>TĐ3-10</v>
          </cell>
          <cell r="C81">
            <v>6690846319</v>
          </cell>
        </row>
        <row r="82">
          <cell r="B82" t="str">
            <v>HG1-11</v>
          </cell>
          <cell r="C82">
            <v>5389511147</v>
          </cell>
        </row>
        <row r="83">
          <cell r="B83" t="str">
            <v>TĐ3-04</v>
          </cell>
          <cell r="C83">
            <v>6645523960</v>
          </cell>
        </row>
        <row r="84">
          <cell r="B84" t="str">
            <v>TĐ3-06</v>
          </cell>
          <cell r="C84">
            <v>6703520095</v>
          </cell>
        </row>
        <row r="85">
          <cell r="B85" t="str">
            <v>TĐ2-13</v>
          </cell>
          <cell r="C85">
            <v>4890124908</v>
          </cell>
        </row>
        <row r="86">
          <cell r="B86" t="str">
            <v>TĐ3-14</v>
          </cell>
          <cell r="C86">
            <v>6645523960</v>
          </cell>
        </row>
        <row r="87">
          <cell r="B87" t="str">
            <v>HG1-09</v>
          </cell>
          <cell r="C87">
            <v>5551279062</v>
          </cell>
        </row>
        <row r="88">
          <cell r="B88" t="str">
            <v>TĐ2-24</v>
          </cell>
          <cell r="C88">
            <v>4942321269</v>
          </cell>
        </row>
        <row r="89">
          <cell r="B89" t="str">
            <v>HG1-15</v>
          </cell>
          <cell r="C89">
            <v>5389511147</v>
          </cell>
        </row>
        <row r="90">
          <cell r="B90" t="str">
            <v>HG5-04</v>
          </cell>
          <cell r="C90">
            <v>5220701861</v>
          </cell>
        </row>
        <row r="91">
          <cell r="B91" t="str">
            <v>HG5-03</v>
          </cell>
          <cell r="C91">
            <v>5255499435</v>
          </cell>
        </row>
        <row r="92">
          <cell r="B92" t="str">
            <v>HG-07</v>
          </cell>
          <cell r="C92">
            <v>7786866707</v>
          </cell>
        </row>
        <row r="93">
          <cell r="B93" t="str">
            <v>TĐ3-12</v>
          </cell>
          <cell r="C93">
            <v>6690846319</v>
          </cell>
        </row>
        <row r="94">
          <cell r="B94" t="str">
            <v>TĐ2-09</v>
          </cell>
          <cell r="C94">
            <v>4954541341</v>
          </cell>
        </row>
        <row r="95">
          <cell r="B95" t="str">
            <v>HG3-09</v>
          </cell>
          <cell r="C95">
            <v>6394208015</v>
          </cell>
        </row>
        <row r="96">
          <cell r="B96" t="str">
            <v>HG5-02</v>
          </cell>
          <cell r="C96">
            <v>5250320947.9679995</v>
          </cell>
        </row>
        <row r="97">
          <cell r="B97" t="str">
            <v>HG5-10</v>
          </cell>
          <cell r="C97">
            <v>6297548248.71</v>
          </cell>
        </row>
        <row r="98">
          <cell r="B98" t="str">
            <v>HG5-07</v>
          </cell>
          <cell r="C98">
            <v>5693550183.441</v>
          </cell>
        </row>
        <row r="99">
          <cell r="B99" t="str">
            <v>TĐ2-10</v>
          </cell>
          <cell r="C99">
            <v>6971948770.5450001</v>
          </cell>
        </row>
        <row r="100">
          <cell r="B100" t="str">
            <v>HG3-08</v>
          </cell>
          <cell r="C100">
            <v>6400866359.5200005</v>
          </cell>
        </row>
        <row r="101">
          <cell r="B101" t="str">
            <v>TĐ3-08</v>
          </cell>
          <cell r="C101">
            <v>6703520095.2960005</v>
          </cell>
        </row>
        <row r="102">
          <cell r="B102" t="str">
            <v>HG2-03</v>
          </cell>
          <cell r="C102">
            <v>6220220159.7720003</v>
          </cell>
        </row>
        <row r="103">
          <cell r="B103" t="str">
            <v>HG3-05</v>
          </cell>
          <cell r="C103">
            <v>6374876061.9420004</v>
          </cell>
        </row>
        <row r="104">
          <cell r="B104" t="str">
            <v>HG3-14</v>
          </cell>
          <cell r="C104">
            <v>6342870201.5519991</v>
          </cell>
        </row>
        <row r="105">
          <cell r="B105" t="str">
            <v>HG2-06</v>
          </cell>
          <cell r="C105">
            <v>6239552113.0799999</v>
          </cell>
        </row>
        <row r="106">
          <cell r="B106" t="str">
            <v>HG5-15</v>
          </cell>
          <cell r="C106">
            <v>5552995276.809</v>
          </cell>
        </row>
        <row r="107">
          <cell r="B107" t="str">
            <v>HG5-16</v>
          </cell>
          <cell r="C107">
            <v>5389511146.7519999</v>
          </cell>
        </row>
        <row r="108">
          <cell r="B108" t="str">
            <v>TĐ3-49</v>
          </cell>
          <cell r="C108">
            <v>5307696044.46</v>
          </cell>
        </row>
        <row r="109">
          <cell r="B109" t="str">
            <v>HG4-12</v>
          </cell>
          <cell r="C109">
            <v>5775584406.5699997</v>
          </cell>
        </row>
        <row r="110">
          <cell r="B110" t="str">
            <v>TĐ3-22</v>
          </cell>
          <cell r="C110">
            <v>6690846319.4879999</v>
          </cell>
        </row>
        <row r="111">
          <cell r="B111" t="str">
            <v>TĐ3-28</v>
          </cell>
          <cell r="C111">
            <v>6684188141.9880009</v>
          </cell>
        </row>
        <row r="112">
          <cell r="B112" t="str">
            <v>HG5-01</v>
          </cell>
          <cell r="C112">
            <v>8517817256.7600002</v>
          </cell>
        </row>
        <row r="113">
          <cell r="B113" t="str">
            <v>TĐ2-14</v>
          </cell>
          <cell r="C113">
            <v>4907523695.0039997</v>
          </cell>
        </row>
        <row r="114">
          <cell r="B114" t="str">
            <v>HG1-17</v>
          </cell>
          <cell r="C114">
            <v>5394689730.6120005</v>
          </cell>
        </row>
        <row r="115">
          <cell r="B115" t="str">
            <v>HG2-10</v>
          </cell>
          <cell r="C115">
            <v>6220220159.7720003</v>
          </cell>
        </row>
        <row r="116">
          <cell r="B116" t="str">
            <v>HG-13</v>
          </cell>
          <cell r="C116">
            <v>7735720285.3200006</v>
          </cell>
        </row>
        <row r="117">
          <cell r="C117" t="e">
            <v>#N/A</v>
          </cell>
        </row>
        <row r="118">
          <cell r="C118" t="e">
            <v>#N/A</v>
          </cell>
        </row>
        <row r="119">
          <cell r="C119" t="e">
            <v>#N/A</v>
          </cell>
        </row>
        <row r="120">
          <cell r="C120" t="e">
            <v>#N/A</v>
          </cell>
        </row>
        <row r="121">
          <cell r="C121" t="e">
            <v>#N/A</v>
          </cell>
        </row>
        <row r="122">
          <cell r="C122" t="e">
            <v>#N/A</v>
          </cell>
        </row>
        <row r="123">
          <cell r="C123" t="e">
            <v>#N/A</v>
          </cell>
        </row>
        <row r="124">
          <cell r="C124" t="e">
            <v>#N/A</v>
          </cell>
        </row>
        <row r="125">
          <cell r="C125" t="e">
            <v>#N/A</v>
          </cell>
        </row>
        <row r="126">
          <cell r="C126" t="e">
            <v>#N/A</v>
          </cell>
        </row>
        <row r="127">
          <cell r="C127" t="e">
            <v>#N/A</v>
          </cell>
        </row>
        <row r="128">
          <cell r="C128" t="e">
            <v>#N/A</v>
          </cell>
        </row>
        <row r="129">
          <cell r="C129" t="e">
            <v>#N/A</v>
          </cell>
        </row>
        <row r="130">
          <cell r="C130" t="e">
            <v>#N/A</v>
          </cell>
        </row>
        <row r="131">
          <cell r="C131" t="e">
            <v>#N/A</v>
          </cell>
        </row>
        <row r="132">
          <cell r="C132" t="e">
            <v>#N/A</v>
          </cell>
        </row>
        <row r="133">
          <cell r="C133" t="e">
            <v>#N/A</v>
          </cell>
        </row>
        <row r="134">
          <cell r="C134" t="e">
            <v>#N/A</v>
          </cell>
        </row>
        <row r="135">
          <cell r="C135" t="e">
            <v>#N/A</v>
          </cell>
        </row>
        <row r="136">
          <cell r="C136" t="e">
            <v>#N/A</v>
          </cell>
        </row>
        <row r="137">
          <cell r="C137" t="e">
            <v>#N/A</v>
          </cell>
        </row>
        <row r="138">
          <cell r="C138" t="e">
            <v>#N/A</v>
          </cell>
        </row>
        <row r="139">
          <cell r="C139" t="e">
            <v>#N/A</v>
          </cell>
        </row>
        <row r="140">
          <cell r="C140" t="e">
            <v>#N/A</v>
          </cell>
        </row>
        <row r="141">
          <cell r="C141" t="e">
            <v>#N/A</v>
          </cell>
        </row>
        <row r="142">
          <cell r="C142" t="e">
            <v>#N/A</v>
          </cell>
        </row>
        <row r="143">
          <cell r="C143" t="e">
            <v>#N/A</v>
          </cell>
        </row>
        <row r="144">
          <cell r="C144" t="e">
            <v>#N/A</v>
          </cell>
        </row>
        <row r="145">
          <cell r="C145" t="e">
            <v>#N/A</v>
          </cell>
        </row>
        <row r="146">
          <cell r="C146" t="e">
            <v>#N/A</v>
          </cell>
        </row>
        <row r="147">
          <cell r="C147" t="e">
            <v>#N/A</v>
          </cell>
        </row>
        <row r="148">
          <cell r="C148" t="e">
            <v>#N/A</v>
          </cell>
        </row>
        <row r="149">
          <cell r="C149" t="e">
            <v>#N/A</v>
          </cell>
        </row>
        <row r="150">
          <cell r="C150" t="e">
            <v>#N/A</v>
          </cell>
        </row>
        <row r="151">
          <cell r="C151" t="e">
            <v>#N/A</v>
          </cell>
        </row>
        <row r="152">
          <cell r="C152" t="e">
            <v>#N/A</v>
          </cell>
        </row>
        <row r="153">
          <cell r="C153" t="e">
            <v>#N/A</v>
          </cell>
        </row>
        <row r="154">
          <cell r="C154" t="e">
            <v>#N/A</v>
          </cell>
        </row>
        <row r="155">
          <cell r="C155" t="e">
            <v>#N/A</v>
          </cell>
        </row>
        <row r="156">
          <cell r="C156" t="e">
            <v>#N/A</v>
          </cell>
        </row>
        <row r="157">
          <cell r="C157" t="e">
            <v>#N/A</v>
          </cell>
        </row>
        <row r="158">
          <cell r="C158" t="e">
            <v>#N/A</v>
          </cell>
        </row>
        <row r="159">
          <cell r="C159" t="e">
            <v>#N/A</v>
          </cell>
        </row>
        <row r="160">
          <cell r="C160" t="e">
            <v>#N/A</v>
          </cell>
        </row>
        <row r="161">
          <cell r="C161" t="e">
            <v>#N/A</v>
          </cell>
        </row>
        <row r="162">
          <cell r="C162" t="e">
            <v>#N/A</v>
          </cell>
        </row>
        <row r="163">
          <cell r="C163" t="e">
            <v>#N/A</v>
          </cell>
        </row>
        <row r="164">
          <cell r="C164" t="e">
            <v>#N/A</v>
          </cell>
        </row>
        <row r="165">
          <cell r="C165" t="e">
            <v>#N/A</v>
          </cell>
        </row>
        <row r="166">
          <cell r="C166" t="e">
            <v>#N/A</v>
          </cell>
        </row>
        <row r="167">
          <cell r="C167" t="e">
            <v>#N/A</v>
          </cell>
        </row>
        <row r="168">
          <cell r="C168" t="e">
            <v>#N/A</v>
          </cell>
        </row>
        <row r="169">
          <cell r="C169" t="e">
            <v>#N/A</v>
          </cell>
        </row>
        <row r="170">
          <cell r="C170" t="e">
            <v>#N/A</v>
          </cell>
        </row>
        <row r="171">
          <cell r="C171" t="e">
            <v>#N/A</v>
          </cell>
        </row>
        <row r="172">
          <cell r="C172" t="e">
            <v>#N/A</v>
          </cell>
        </row>
        <row r="173">
          <cell r="C173" t="e">
            <v>#N/A</v>
          </cell>
        </row>
        <row r="174">
          <cell r="C174" t="e">
            <v>#N/A</v>
          </cell>
        </row>
        <row r="175">
          <cell r="C175" t="e">
            <v>#N/A</v>
          </cell>
        </row>
        <row r="176">
          <cell r="C176" t="e">
            <v>#N/A</v>
          </cell>
        </row>
        <row r="177">
          <cell r="C177" t="e">
            <v>#N/A</v>
          </cell>
        </row>
        <row r="178">
          <cell r="C178" t="e">
            <v>#N/A</v>
          </cell>
        </row>
        <row r="179">
          <cell r="C179" t="e">
            <v>#N/A</v>
          </cell>
        </row>
        <row r="180">
          <cell r="C180" t="e">
            <v>#N/A</v>
          </cell>
        </row>
        <row r="181">
          <cell r="C181" t="e">
            <v>#N/A</v>
          </cell>
        </row>
        <row r="182">
          <cell r="C182" t="e">
            <v>#N/A</v>
          </cell>
        </row>
        <row r="183">
          <cell r="C183" t="e">
            <v>#N/A</v>
          </cell>
        </row>
        <row r="184">
          <cell r="C184" t="e">
            <v>#N/A</v>
          </cell>
        </row>
        <row r="185">
          <cell r="C185" t="e">
            <v>#N/A</v>
          </cell>
        </row>
        <row r="186">
          <cell r="C186" t="e">
            <v>#N/A</v>
          </cell>
        </row>
        <row r="187">
          <cell r="C187" t="e">
            <v>#N/A</v>
          </cell>
        </row>
        <row r="188">
          <cell r="C188" t="e">
            <v>#N/A</v>
          </cell>
        </row>
        <row r="189">
          <cell r="C189" t="e">
            <v>#N/A</v>
          </cell>
        </row>
        <row r="190">
          <cell r="C190" t="e">
            <v>#N/A</v>
          </cell>
        </row>
        <row r="191">
          <cell r="C191" t="e">
            <v>#N/A</v>
          </cell>
        </row>
        <row r="192">
          <cell r="C192" t="e">
            <v>#N/A</v>
          </cell>
        </row>
        <row r="193">
          <cell r="C193" t="e">
            <v>#N/A</v>
          </cell>
        </row>
        <row r="194">
          <cell r="C194" t="e">
            <v>#N/A</v>
          </cell>
        </row>
        <row r="195">
          <cell r="C195" t="e">
            <v>#N/A</v>
          </cell>
        </row>
        <row r="196">
          <cell r="C196" t="e">
            <v>#N/A</v>
          </cell>
        </row>
        <row r="197">
          <cell r="C197" t="e">
            <v>#N/A</v>
          </cell>
        </row>
        <row r="198">
          <cell r="C198" t="e">
            <v>#N/A</v>
          </cell>
        </row>
        <row r="199">
          <cell r="C199" t="e">
            <v>#N/A</v>
          </cell>
        </row>
        <row r="200">
          <cell r="C200" t="e">
            <v>#N/A</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8"/>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AED50-A1E5-4F00-A359-39D72C46455D}">
  <sheetPr>
    <tabColor rgb="FFFFFF00"/>
    <pageSetUpPr fitToPage="1"/>
  </sheetPr>
  <dimension ref="A1:AM115"/>
  <sheetViews>
    <sheetView showGridLines="0" tabSelected="1" topLeftCell="A10" zoomScale="70" zoomScaleNormal="70" zoomScaleSheetLayoutView="85" workbookViewId="0">
      <selection activeCell="I52" sqref="I52"/>
    </sheetView>
  </sheetViews>
  <sheetFormatPr defaultRowHeight="13.8"/>
  <cols>
    <col min="1" max="1" width="6" style="486" customWidth="1"/>
    <col min="2" max="2" width="24.5546875" style="486" customWidth="1"/>
    <col min="3" max="3" width="34.6640625" style="486" customWidth="1"/>
    <col min="4" max="4" width="10.77734375" style="486" customWidth="1"/>
    <col min="5" max="5" width="19" style="486" customWidth="1"/>
    <col min="6" max="7" width="21.21875" style="486" customWidth="1"/>
    <col min="8" max="8" width="18.77734375" style="486" customWidth="1"/>
    <col min="9" max="9" width="16.77734375" style="486" customWidth="1"/>
    <col min="10" max="10" width="29.44140625" style="486" customWidth="1"/>
    <col min="11" max="11" width="12.44140625" style="486" customWidth="1"/>
    <col min="12" max="12" width="17.77734375" style="486" customWidth="1"/>
    <col min="13" max="13" width="26.77734375" style="488" customWidth="1"/>
    <col min="14" max="14" width="17" style="489" customWidth="1"/>
    <col min="15" max="15" width="15.5546875" style="486" customWidth="1"/>
    <col min="16" max="16" width="16.44140625" style="486" customWidth="1"/>
    <col min="17" max="17" width="19.44140625" style="486" customWidth="1"/>
    <col min="18" max="18" width="15.21875" style="522" bestFit="1" customWidth="1"/>
    <col min="19" max="19" width="16.21875" style="486" customWidth="1"/>
    <col min="20" max="20" width="23.21875" style="486" customWidth="1"/>
    <col min="21" max="21" width="17.77734375" style="486" customWidth="1"/>
    <col min="22" max="22" width="17.21875" style="486" customWidth="1"/>
    <col min="23" max="23" width="19" style="486" customWidth="1"/>
    <col min="24" max="24" width="16.5546875" style="486" customWidth="1"/>
    <col min="25" max="25" width="20.77734375" style="486" customWidth="1"/>
    <col min="26" max="255" width="8.88671875" style="486"/>
    <col min="256" max="256" width="9.77734375" style="486" customWidth="1"/>
    <col min="257" max="257" width="16" style="486" customWidth="1"/>
    <col min="258" max="258" width="17.5546875" style="486" customWidth="1"/>
    <col min="259" max="259" width="16.21875" style="486" customWidth="1"/>
    <col min="260" max="260" width="6.21875" style="486" customWidth="1"/>
    <col min="261" max="261" width="17.21875" style="486" customWidth="1"/>
    <col min="262" max="262" width="15.77734375" style="486" customWidth="1"/>
    <col min="263" max="263" width="13.21875" style="486" customWidth="1"/>
    <col min="264" max="264" width="6.21875" style="486" customWidth="1"/>
    <col min="265" max="265" width="8.21875" style="486" customWidth="1"/>
    <col min="266" max="266" width="17" style="486" customWidth="1"/>
    <col min="267" max="267" width="16.5546875" style="486" customWidth="1"/>
    <col min="268" max="268" width="15.5546875" style="486" customWidth="1"/>
    <col min="269" max="269" width="17" style="486" customWidth="1"/>
    <col min="270" max="270" width="16.5546875" style="486" customWidth="1"/>
    <col min="271" max="271" width="15.5546875" style="486" customWidth="1"/>
    <col min="272" max="272" width="0" style="486" hidden="1" customWidth="1"/>
    <col min="273" max="276" width="8" style="486" customWidth="1"/>
    <col min="277" max="511" width="8.88671875" style="486"/>
    <col min="512" max="512" width="9.77734375" style="486" customWidth="1"/>
    <col min="513" max="513" width="16" style="486" customWidth="1"/>
    <col min="514" max="514" width="17.5546875" style="486" customWidth="1"/>
    <col min="515" max="515" width="16.21875" style="486" customWidth="1"/>
    <col min="516" max="516" width="6.21875" style="486" customWidth="1"/>
    <col min="517" max="517" width="17.21875" style="486" customWidth="1"/>
    <col min="518" max="518" width="15.77734375" style="486" customWidth="1"/>
    <col min="519" max="519" width="13.21875" style="486" customWidth="1"/>
    <col min="520" max="520" width="6.21875" style="486" customWidth="1"/>
    <col min="521" max="521" width="8.21875" style="486" customWidth="1"/>
    <col min="522" max="522" width="17" style="486" customWidth="1"/>
    <col min="523" max="523" width="16.5546875" style="486" customWidth="1"/>
    <col min="524" max="524" width="15.5546875" style="486" customWidth="1"/>
    <col min="525" max="525" width="17" style="486" customWidth="1"/>
    <col min="526" max="526" width="16.5546875" style="486" customWidth="1"/>
    <col min="527" max="527" width="15.5546875" style="486" customWidth="1"/>
    <col min="528" max="528" width="0" style="486" hidden="1" customWidth="1"/>
    <col min="529" max="532" width="8" style="486" customWidth="1"/>
    <col min="533" max="767" width="8.88671875" style="486"/>
    <col min="768" max="768" width="9.77734375" style="486" customWidth="1"/>
    <col min="769" max="769" width="16" style="486" customWidth="1"/>
    <col min="770" max="770" width="17.5546875" style="486" customWidth="1"/>
    <col min="771" max="771" width="16.21875" style="486" customWidth="1"/>
    <col min="772" max="772" width="6.21875" style="486" customWidth="1"/>
    <col min="773" max="773" width="17.21875" style="486" customWidth="1"/>
    <col min="774" max="774" width="15.77734375" style="486" customWidth="1"/>
    <col min="775" max="775" width="13.21875" style="486" customWidth="1"/>
    <col min="776" max="776" width="6.21875" style="486" customWidth="1"/>
    <col min="777" max="777" width="8.21875" style="486" customWidth="1"/>
    <col min="778" max="778" width="17" style="486" customWidth="1"/>
    <col min="779" max="779" width="16.5546875" style="486" customWidth="1"/>
    <col min="780" max="780" width="15.5546875" style="486" customWidth="1"/>
    <col min="781" max="781" width="17" style="486" customWidth="1"/>
    <col min="782" max="782" width="16.5546875" style="486" customWidth="1"/>
    <col min="783" max="783" width="15.5546875" style="486" customWidth="1"/>
    <col min="784" max="784" width="0" style="486" hidden="1" customWidth="1"/>
    <col min="785" max="788" width="8" style="486" customWidth="1"/>
    <col min="789" max="1023" width="8.88671875" style="486"/>
    <col min="1024" max="1024" width="9.77734375" style="486" customWidth="1"/>
    <col min="1025" max="1025" width="16" style="486" customWidth="1"/>
    <col min="1026" max="1026" width="17.5546875" style="486" customWidth="1"/>
    <col min="1027" max="1027" width="16.21875" style="486" customWidth="1"/>
    <col min="1028" max="1028" width="6.21875" style="486" customWidth="1"/>
    <col min="1029" max="1029" width="17.21875" style="486" customWidth="1"/>
    <col min="1030" max="1030" width="15.77734375" style="486" customWidth="1"/>
    <col min="1031" max="1031" width="13.21875" style="486" customWidth="1"/>
    <col min="1032" max="1032" width="6.21875" style="486" customWidth="1"/>
    <col min="1033" max="1033" width="8.21875" style="486" customWidth="1"/>
    <col min="1034" max="1034" width="17" style="486" customWidth="1"/>
    <col min="1035" max="1035" width="16.5546875" style="486" customWidth="1"/>
    <col min="1036" max="1036" width="15.5546875" style="486" customWidth="1"/>
    <col min="1037" max="1037" width="17" style="486" customWidth="1"/>
    <col min="1038" max="1038" width="16.5546875" style="486" customWidth="1"/>
    <col min="1039" max="1039" width="15.5546875" style="486" customWidth="1"/>
    <col min="1040" max="1040" width="0" style="486" hidden="1" customWidth="1"/>
    <col min="1041" max="1044" width="8" style="486" customWidth="1"/>
    <col min="1045" max="1279" width="8.88671875" style="486"/>
    <col min="1280" max="1280" width="9.77734375" style="486" customWidth="1"/>
    <col min="1281" max="1281" width="16" style="486" customWidth="1"/>
    <col min="1282" max="1282" width="17.5546875" style="486" customWidth="1"/>
    <col min="1283" max="1283" width="16.21875" style="486" customWidth="1"/>
    <col min="1284" max="1284" width="6.21875" style="486" customWidth="1"/>
    <col min="1285" max="1285" width="17.21875" style="486" customWidth="1"/>
    <col min="1286" max="1286" width="15.77734375" style="486" customWidth="1"/>
    <col min="1287" max="1287" width="13.21875" style="486" customWidth="1"/>
    <col min="1288" max="1288" width="6.21875" style="486" customWidth="1"/>
    <col min="1289" max="1289" width="8.21875" style="486" customWidth="1"/>
    <col min="1290" max="1290" width="17" style="486" customWidth="1"/>
    <col min="1291" max="1291" width="16.5546875" style="486" customWidth="1"/>
    <col min="1292" max="1292" width="15.5546875" style="486" customWidth="1"/>
    <col min="1293" max="1293" width="17" style="486" customWidth="1"/>
    <col min="1294" max="1294" width="16.5546875" style="486" customWidth="1"/>
    <col min="1295" max="1295" width="15.5546875" style="486" customWidth="1"/>
    <col min="1296" max="1296" width="0" style="486" hidden="1" customWidth="1"/>
    <col min="1297" max="1300" width="8" style="486" customWidth="1"/>
    <col min="1301" max="1535" width="8.88671875" style="486"/>
    <col min="1536" max="1536" width="9.77734375" style="486" customWidth="1"/>
    <col min="1537" max="1537" width="16" style="486" customWidth="1"/>
    <col min="1538" max="1538" width="17.5546875" style="486" customWidth="1"/>
    <col min="1539" max="1539" width="16.21875" style="486" customWidth="1"/>
    <col min="1540" max="1540" width="6.21875" style="486" customWidth="1"/>
    <col min="1541" max="1541" width="17.21875" style="486" customWidth="1"/>
    <col min="1542" max="1542" width="15.77734375" style="486" customWidth="1"/>
    <col min="1543" max="1543" width="13.21875" style="486" customWidth="1"/>
    <col min="1544" max="1544" width="6.21875" style="486" customWidth="1"/>
    <col min="1545" max="1545" width="8.21875" style="486" customWidth="1"/>
    <col min="1546" max="1546" width="17" style="486" customWidth="1"/>
    <col min="1547" max="1547" width="16.5546875" style="486" customWidth="1"/>
    <col min="1548" max="1548" width="15.5546875" style="486" customWidth="1"/>
    <col min="1549" max="1549" width="17" style="486" customWidth="1"/>
    <col min="1550" max="1550" width="16.5546875" style="486" customWidth="1"/>
    <col min="1551" max="1551" width="15.5546875" style="486" customWidth="1"/>
    <col min="1552" max="1552" width="0" style="486" hidden="1" customWidth="1"/>
    <col min="1553" max="1556" width="8" style="486" customWidth="1"/>
    <col min="1557" max="1791" width="8.88671875" style="486"/>
    <col min="1792" max="1792" width="9.77734375" style="486" customWidth="1"/>
    <col min="1793" max="1793" width="16" style="486" customWidth="1"/>
    <col min="1794" max="1794" width="17.5546875" style="486" customWidth="1"/>
    <col min="1795" max="1795" width="16.21875" style="486" customWidth="1"/>
    <col min="1796" max="1796" width="6.21875" style="486" customWidth="1"/>
    <col min="1797" max="1797" width="17.21875" style="486" customWidth="1"/>
    <col min="1798" max="1798" width="15.77734375" style="486" customWidth="1"/>
    <col min="1799" max="1799" width="13.21875" style="486" customWidth="1"/>
    <col min="1800" max="1800" width="6.21875" style="486" customWidth="1"/>
    <col min="1801" max="1801" width="8.21875" style="486" customWidth="1"/>
    <col min="1802" max="1802" width="17" style="486" customWidth="1"/>
    <col min="1803" max="1803" width="16.5546875" style="486" customWidth="1"/>
    <col min="1804" max="1804" width="15.5546875" style="486" customWidth="1"/>
    <col min="1805" max="1805" width="17" style="486" customWidth="1"/>
    <col min="1806" max="1806" width="16.5546875" style="486" customWidth="1"/>
    <col min="1807" max="1807" width="15.5546875" style="486" customWidth="1"/>
    <col min="1808" max="1808" width="0" style="486" hidden="1" customWidth="1"/>
    <col min="1809" max="1812" width="8" style="486" customWidth="1"/>
    <col min="1813" max="2047" width="8.88671875" style="486"/>
    <col min="2048" max="2048" width="9.77734375" style="486" customWidth="1"/>
    <col min="2049" max="2049" width="16" style="486" customWidth="1"/>
    <col min="2050" max="2050" width="17.5546875" style="486" customWidth="1"/>
    <col min="2051" max="2051" width="16.21875" style="486" customWidth="1"/>
    <col min="2052" max="2052" width="6.21875" style="486" customWidth="1"/>
    <col min="2053" max="2053" width="17.21875" style="486" customWidth="1"/>
    <col min="2054" max="2054" width="15.77734375" style="486" customWidth="1"/>
    <col min="2055" max="2055" width="13.21875" style="486" customWidth="1"/>
    <col min="2056" max="2056" width="6.21875" style="486" customWidth="1"/>
    <col min="2057" max="2057" width="8.21875" style="486" customWidth="1"/>
    <col min="2058" max="2058" width="17" style="486" customWidth="1"/>
    <col min="2059" max="2059" width="16.5546875" style="486" customWidth="1"/>
    <col min="2060" max="2060" width="15.5546875" style="486" customWidth="1"/>
    <col min="2061" max="2061" width="17" style="486" customWidth="1"/>
    <col min="2062" max="2062" width="16.5546875" style="486" customWidth="1"/>
    <col min="2063" max="2063" width="15.5546875" style="486" customWidth="1"/>
    <col min="2064" max="2064" width="0" style="486" hidden="1" customWidth="1"/>
    <col min="2065" max="2068" width="8" style="486" customWidth="1"/>
    <col min="2069" max="2303" width="8.88671875" style="486"/>
    <col min="2304" max="2304" width="9.77734375" style="486" customWidth="1"/>
    <col min="2305" max="2305" width="16" style="486" customWidth="1"/>
    <col min="2306" max="2306" width="17.5546875" style="486" customWidth="1"/>
    <col min="2307" max="2307" width="16.21875" style="486" customWidth="1"/>
    <col min="2308" max="2308" width="6.21875" style="486" customWidth="1"/>
    <col min="2309" max="2309" width="17.21875" style="486" customWidth="1"/>
    <col min="2310" max="2310" width="15.77734375" style="486" customWidth="1"/>
    <col min="2311" max="2311" width="13.21875" style="486" customWidth="1"/>
    <col min="2312" max="2312" width="6.21875" style="486" customWidth="1"/>
    <col min="2313" max="2313" width="8.21875" style="486" customWidth="1"/>
    <col min="2314" max="2314" width="17" style="486" customWidth="1"/>
    <col min="2315" max="2315" width="16.5546875" style="486" customWidth="1"/>
    <col min="2316" max="2316" width="15.5546875" style="486" customWidth="1"/>
    <col min="2317" max="2317" width="17" style="486" customWidth="1"/>
    <col min="2318" max="2318" width="16.5546875" style="486" customWidth="1"/>
    <col min="2319" max="2319" width="15.5546875" style="486" customWidth="1"/>
    <col min="2320" max="2320" width="0" style="486" hidden="1" customWidth="1"/>
    <col min="2321" max="2324" width="8" style="486" customWidth="1"/>
    <col min="2325" max="2559" width="8.88671875" style="486"/>
    <col min="2560" max="2560" width="9.77734375" style="486" customWidth="1"/>
    <col min="2561" max="2561" width="16" style="486" customWidth="1"/>
    <col min="2562" max="2562" width="17.5546875" style="486" customWidth="1"/>
    <col min="2563" max="2563" width="16.21875" style="486" customWidth="1"/>
    <col min="2564" max="2564" width="6.21875" style="486" customWidth="1"/>
    <col min="2565" max="2565" width="17.21875" style="486" customWidth="1"/>
    <col min="2566" max="2566" width="15.77734375" style="486" customWidth="1"/>
    <col min="2567" max="2567" width="13.21875" style="486" customWidth="1"/>
    <col min="2568" max="2568" width="6.21875" style="486" customWidth="1"/>
    <col min="2569" max="2569" width="8.21875" style="486" customWidth="1"/>
    <col min="2570" max="2570" width="17" style="486" customWidth="1"/>
    <col min="2571" max="2571" width="16.5546875" style="486" customWidth="1"/>
    <col min="2572" max="2572" width="15.5546875" style="486" customWidth="1"/>
    <col min="2573" max="2573" width="17" style="486" customWidth="1"/>
    <col min="2574" max="2574" width="16.5546875" style="486" customWidth="1"/>
    <col min="2575" max="2575" width="15.5546875" style="486" customWidth="1"/>
    <col min="2576" max="2576" width="0" style="486" hidden="1" customWidth="1"/>
    <col min="2577" max="2580" width="8" style="486" customWidth="1"/>
    <col min="2581" max="2815" width="8.88671875" style="486"/>
    <col min="2816" max="2816" width="9.77734375" style="486" customWidth="1"/>
    <col min="2817" max="2817" width="16" style="486" customWidth="1"/>
    <col min="2818" max="2818" width="17.5546875" style="486" customWidth="1"/>
    <col min="2819" max="2819" width="16.21875" style="486" customWidth="1"/>
    <col min="2820" max="2820" width="6.21875" style="486" customWidth="1"/>
    <col min="2821" max="2821" width="17.21875" style="486" customWidth="1"/>
    <col min="2822" max="2822" width="15.77734375" style="486" customWidth="1"/>
    <col min="2823" max="2823" width="13.21875" style="486" customWidth="1"/>
    <col min="2824" max="2824" width="6.21875" style="486" customWidth="1"/>
    <col min="2825" max="2825" width="8.21875" style="486" customWidth="1"/>
    <col min="2826" max="2826" width="17" style="486" customWidth="1"/>
    <col min="2827" max="2827" width="16.5546875" style="486" customWidth="1"/>
    <col min="2828" max="2828" width="15.5546875" style="486" customWidth="1"/>
    <col min="2829" max="2829" width="17" style="486" customWidth="1"/>
    <col min="2830" max="2830" width="16.5546875" style="486" customWidth="1"/>
    <col min="2831" max="2831" width="15.5546875" style="486" customWidth="1"/>
    <col min="2832" max="2832" width="0" style="486" hidden="1" customWidth="1"/>
    <col min="2833" max="2836" width="8" style="486" customWidth="1"/>
    <col min="2837" max="3071" width="8.88671875" style="486"/>
    <col min="3072" max="3072" width="9.77734375" style="486" customWidth="1"/>
    <col min="3073" max="3073" width="16" style="486" customWidth="1"/>
    <col min="3074" max="3074" width="17.5546875" style="486" customWidth="1"/>
    <col min="3075" max="3075" width="16.21875" style="486" customWidth="1"/>
    <col min="3076" max="3076" width="6.21875" style="486" customWidth="1"/>
    <col min="3077" max="3077" width="17.21875" style="486" customWidth="1"/>
    <col min="3078" max="3078" width="15.77734375" style="486" customWidth="1"/>
    <col min="3079" max="3079" width="13.21875" style="486" customWidth="1"/>
    <col min="3080" max="3080" width="6.21875" style="486" customWidth="1"/>
    <col min="3081" max="3081" width="8.21875" style="486" customWidth="1"/>
    <col min="3082" max="3082" width="17" style="486" customWidth="1"/>
    <col min="3083" max="3083" width="16.5546875" style="486" customWidth="1"/>
    <col min="3084" max="3084" width="15.5546875" style="486" customWidth="1"/>
    <col min="3085" max="3085" width="17" style="486" customWidth="1"/>
    <col min="3086" max="3086" width="16.5546875" style="486" customWidth="1"/>
    <col min="3087" max="3087" width="15.5546875" style="486" customWidth="1"/>
    <col min="3088" max="3088" width="0" style="486" hidden="1" customWidth="1"/>
    <col min="3089" max="3092" width="8" style="486" customWidth="1"/>
    <col min="3093" max="3327" width="8.88671875" style="486"/>
    <col min="3328" max="3328" width="9.77734375" style="486" customWidth="1"/>
    <col min="3329" max="3329" width="16" style="486" customWidth="1"/>
    <col min="3330" max="3330" width="17.5546875" style="486" customWidth="1"/>
    <col min="3331" max="3331" width="16.21875" style="486" customWidth="1"/>
    <col min="3332" max="3332" width="6.21875" style="486" customWidth="1"/>
    <col min="3333" max="3333" width="17.21875" style="486" customWidth="1"/>
    <col min="3334" max="3334" width="15.77734375" style="486" customWidth="1"/>
    <col min="3335" max="3335" width="13.21875" style="486" customWidth="1"/>
    <col min="3336" max="3336" width="6.21875" style="486" customWidth="1"/>
    <col min="3337" max="3337" width="8.21875" style="486" customWidth="1"/>
    <col min="3338" max="3338" width="17" style="486" customWidth="1"/>
    <col min="3339" max="3339" width="16.5546875" style="486" customWidth="1"/>
    <col min="3340" max="3340" width="15.5546875" style="486" customWidth="1"/>
    <col min="3341" max="3341" width="17" style="486" customWidth="1"/>
    <col min="3342" max="3342" width="16.5546875" style="486" customWidth="1"/>
    <col min="3343" max="3343" width="15.5546875" style="486" customWidth="1"/>
    <col min="3344" max="3344" width="0" style="486" hidden="1" customWidth="1"/>
    <col min="3345" max="3348" width="8" style="486" customWidth="1"/>
    <col min="3349" max="3583" width="8.88671875" style="486"/>
    <col min="3584" max="3584" width="9.77734375" style="486" customWidth="1"/>
    <col min="3585" max="3585" width="16" style="486" customWidth="1"/>
    <col min="3586" max="3586" width="17.5546875" style="486" customWidth="1"/>
    <col min="3587" max="3587" width="16.21875" style="486" customWidth="1"/>
    <col min="3588" max="3588" width="6.21875" style="486" customWidth="1"/>
    <col min="3589" max="3589" width="17.21875" style="486" customWidth="1"/>
    <col min="3590" max="3590" width="15.77734375" style="486" customWidth="1"/>
    <col min="3591" max="3591" width="13.21875" style="486" customWidth="1"/>
    <col min="3592" max="3592" width="6.21875" style="486" customWidth="1"/>
    <col min="3593" max="3593" width="8.21875" style="486" customWidth="1"/>
    <col min="3594" max="3594" width="17" style="486" customWidth="1"/>
    <col min="3595" max="3595" width="16.5546875" style="486" customWidth="1"/>
    <col min="3596" max="3596" width="15.5546875" style="486" customWidth="1"/>
    <col min="3597" max="3597" width="17" style="486" customWidth="1"/>
    <col min="3598" max="3598" width="16.5546875" style="486" customWidth="1"/>
    <col min="3599" max="3599" width="15.5546875" style="486" customWidth="1"/>
    <col min="3600" max="3600" width="0" style="486" hidden="1" customWidth="1"/>
    <col min="3601" max="3604" width="8" style="486" customWidth="1"/>
    <col min="3605" max="3839" width="8.88671875" style="486"/>
    <col min="3840" max="3840" width="9.77734375" style="486" customWidth="1"/>
    <col min="3841" max="3841" width="16" style="486" customWidth="1"/>
    <col min="3842" max="3842" width="17.5546875" style="486" customWidth="1"/>
    <col min="3843" max="3843" width="16.21875" style="486" customWidth="1"/>
    <col min="3844" max="3844" width="6.21875" style="486" customWidth="1"/>
    <col min="3845" max="3845" width="17.21875" style="486" customWidth="1"/>
    <col min="3846" max="3846" width="15.77734375" style="486" customWidth="1"/>
    <col min="3847" max="3847" width="13.21875" style="486" customWidth="1"/>
    <col min="3848" max="3848" width="6.21875" style="486" customWidth="1"/>
    <col min="3849" max="3849" width="8.21875" style="486" customWidth="1"/>
    <col min="3850" max="3850" width="17" style="486" customWidth="1"/>
    <col min="3851" max="3851" width="16.5546875" style="486" customWidth="1"/>
    <col min="3852" max="3852" width="15.5546875" style="486" customWidth="1"/>
    <col min="3853" max="3853" width="17" style="486" customWidth="1"/>
    <col min="3854" max="3854" width="16.5546875" style="486" customWidth="1"/>
    <col min="3855" max="3855" width="15.5546875" style="486" customWidth="1"/>
    <col min="3856" max="3856" width="0" style="486" hidden="1" customWidth="1"/>
    <col min="3857" max="3860" width="8" style="486" customWidth="1"/>
    <col min="3861" max="4095" width="8.88671875" style="486"/>
    <col min="4096" max="4096" width="9.77734375" style="486" customWidth="1"/>
    <col min="4097" max="4097" width="16" style="486" customWidth="1"/>
    <col min="4098" max="4098" width="17.5546875" style="486" customWidth="1"/>
    <col min="4099" max="4099" width="16.21875" style="486" customWidth="1"/>
    <col min="4100" max="4100" width="6.21875" style="486" customWidth="1"/>
    <col min="4101" max="4101" width="17.21875" style="486" customWidth="1"/>
    <col min="4102" max="4102" width="15.77734375" style="486" customWidth="1"/>
    <col min="4103" max="4103" width="13.21875" style="486" customWidth="1"/>
    <col min="4104" max="4104" width="6.21875" style="486" customWidth="1"/>
    <col min="4105" max="4105" width="8.21875" style="486" customWidth="1"/>
    <col min="4106" max="4106" width="17" style="486" customWidth="1"/>
    <col min="4107" max="4107" width="16.5546875" style="486" customWidth="1"/>
    <col min="4108" max="4108" width="15.5546875" style="486" customWidth="1"/>
    <col min="4109" max="4109" width="17" style="486" customWidth="1"/>
    <col min="4110" max="4110" width="16.5546875" style="486" customWidth="1"/>
    <col min="4111" max="4111" width="15.5546875" style="486" customWidth="1"/>
    <col min="4112" max="4112" width="0" style="486" hidden="1" customWidth="1"/>
    <col min="4113" max="4116" width="8" style="486" customWidth="1"/>
    <col min="4117" max="4351" width="8.88671875" style="486"/>
    <col min="4352" max="4352" width="9.77734375" style="486" customWidth="1"/>
    <col min="4353" max="4353" width="16" style="486" customWidth="1"/>
    <col min="4354" max="4354" width="17.5546875" style="486" customWidth="1"/>
    <col min="4355" max="4355" width="16.21875" style="486" customWidth="1"/>
    <col min="4356" max="4356" width="6.21875" style="486" customWidth="1"/>
    <col min="4357" max="4357" width="17.21875" style="486" customWidth="1"/>
    <col min="4358" max="4358" width="15.77734375" style="486" customWidth="1"/>
    <col min="4359" max="4359" width="13.21875" style="486" customWidth="1"/>
    <col min="4360" max="4360" width="6.21875" style="486" customWidth="1"/>
    <col min="4361" max="4361" width="8.21875" style="486" customWidth="1"/>
    <col min="4362" max="4362" width="17" style="486" customWidth="1"/>
    <col min="4363" max="4363" width="16.5546875" style="486" customWidth="1"/>
    <col min="4364" max="4364" width="15.5546875" style="486" customWidth="1"/>
    <col min="4365" max="4365" width="17" style="486" customWidth="1"/>
    <col min="4366" max="4366" width="16.5546875" style="486" customWidth="1"/>
    <col min="4367" max="4367" width="15.5546875" style="486" customWidth="1"/>
    <col min="4368" max="4368" width="0" style="486" hidden="1" customWidth="1"/>
    <col min="4369" max="4372" width="8" style="486" customWidth="1"/>
    <col min="4373" max="4607" width="8.88671875" style="486"/>
    <col min="4608" max="4608" width="9.77734375" style="486" customWidth="1"/>
    <col min="4609" max="4609" width="16" style="486" customWidth="1"/>
    <col min="4610" max="4610" width="17.5546875" style="486" customWidth="1"/>
    <col min="4611" max="4611" width="16.21875" style="486" customWidth="1"/>
    <col min="4612" max="4612" width="6.21875" style="486" customWidth="1"/>
    <col min="4613" max="4613" width="17.21875" style="486" customWidth="1"/>
    <col min="4614" max="4614" width="15.77734375" style="486" customWidth="1"/>
    <col min="4615" max="4615" width="13.21875" style="486" customWidth="1"/>
    <col min="4616" max="4616" width="6.21875" style="486" customWidth="1"/>
    <col min="4617" max="4617" width="8.21875" style="486" customWidth="1"/>
    <col min="4618" max="4618" width="17" style="486" customWidth="1"/>
    <col min="4619" max="4619" width="16.5546875" style="486" customWidth="1"/>
    <col min="4620" max="4620" width="15.5546875" style="486" customWidth="1"/>
    <col min="4621" max="4621" width="17" style="486" customWidth="1"/>
    <col min="4622" max="4622" width="16.5546875" style="486" customWidth="1"/>
    <col min="4623" max="4623" width="15.5546875" style="486" customWidth="1"/>
    <col min="4624" max="4624" width="0" style="486" hidden="1" customWidth="1"/>
    <col min="4625" max="4628" width="8" style="486" customWidth="1"/>
    <col min="4629" max="4863" width="8.88671875" style="486"/>
    <col min="4864" max="4864" width="9.77734375" style="486" customWidth="1"/>
    <col min="4865" max="4865" width="16" style="486" customWidth="1"/>
    <col min="4866" max="4866" width="17.5546875" style="486" customWidth="1"/>
    <col min="4867" max="4867" width="16.21875" style="486" customWidth="1"/>
    <col min="4868" max="4868" width="6.21875" style="486" customWidth="1"/>
    <col min="4869" max="4869" width="17.21875" style="486" customWidth="1"/>
    <col min="4870" max="4870" width="15.77734375" style="486" customWidth="1"/>
    <col min="4871" max="4871" width="13.21875" style="486" customWidth="1"/>
    <col min="4872" max="4872" width="6.21875" style="486" customWidth="1"/>
    <col min="4873" max="4873" width="8.21875" style="486" customWidth="1"/>
    <col min="4874" max="4874" width="17" style="486" customWidth="1"/>
    <col min="4875" max="4875" width="16.5546875" style="486" customWidth="1"/>
    <col min="4876" max="4876" width="15.5546875" style="486" customWidth="1"/>
    <col min="4877" max="4877" width="17" style="486" customWidth="1"/>
    <col min="4878" max="4878" width="16.5546875" style="486" customWidth="1"/>
    <col min="4879" max="4879" width="15.5546875" style="486" customWidth="1"/>
    <col min="4880" max="4880" width="0" style="486" hidden="1" customWidth="1"/>
    <col min="4881" max="4884" width="8" style="486" customWidth="1"/>
    <col min="4885" max="5119" width="8.88671875" style="486"/>
    <col min="5120" max="5120" width="9.77734375" style="486" customWidth="1"/>
    <col min="5121" max="5121" width="16" style="486" customWidth="1"/>
    <col min="5122" max="5122" width="17.5546875" style="486" customWidth="1"/>
    <col min="5123" max="5123" width="16.21875" style="486" customWidth="1"/>
    <col min="5124" max="5124" width="6.21875" style="486" customWidth="1"/>
    <col min="5125" max="5125" width="17.21875" style="486" customWidth="1"/>
    <col min="5126" max="5126" width="15.77734375" style="486" customWidth="1"/>
    <col min="5127" max="5127" width="13.21875" style="486" customWidth="1"/>
    <col min="5128" max="5128" width="6.21875" style="486" customWidth="1"/>
    <col min="5129" max="5129" width="8.21875" style="486" customWidth="1"/>
    <col min="5130" max="5130" width="17" style="486" customWidth="1"/>
    <col min="5131" max="5131" width="16.5546875" style="486" customWidth="1"/>
    <col min="5132" max="5132" width="15.5546875" style="486" customWidth="1"/>
    <col min="5133" max="5133" width="17" style="486" customWidth="1"/>
    <col min="5134" max="5134" width="16.5546875" style="486" customWidth="1"/>
    <col min="5135" max="5135" width="15.5546875" style="486" customWidth="1"/>
    <col min="5136" max="5136" width="0" style="486" hidden="1" customWidth="1"/>
    <col min="5137" max="5140" width="8" style="486" customWidth="1"/>
    <col min="5141" max="5375" width="8.88671875" style="486"/>
    <col min="5376" max="5376" width="9.77734375" style="486" customWidth="1"/>
    <col min="5377" max="5377" width="16" style="486" customWidth="1"/>
    <col min="5378" max="5378" width="17.5546875" style="486" customWidth="1"/>
    <col min="5379" max="5379" width="16.21875" style="486" customWidth="1"/>
    <col min="5380" max="5380" width="6.21875" style="486" customWidth="1"/>
    <col min="5381" max="5381" width="17.21875" style="486" customWidth="1"/>
    <col min="5382" max="5382" width="15.77734375" style="486" customWidth="1"/>
    <col min="5383" max="5383" width="13.21875" style="486" customWidth="1"/>
    <col min="5384" max="5384" width="6.21875" style="486" customWidth="1"/>
    <col min="5385" max="5385" width="8.21875" style="486" customWidth="1"/>
    <col min="5386" max="5386" width="17" style="486" customWidth="1"/>
    <col min="5387" max="5387" width="16.5546875" style="486" customWidth="1"/>
    <col min="5388" max="5388" width="15.5546875" style="486" customWidth="1"/>
    <col min="5389" max="5389" width="17" style="486" customWidth="1"/>
    <col min="5390" max="5390" width="16.5546875" style="486" customWidth="1"/>
    <col min="5391" max="5391" width="15.5546875" style="486" customWidth="1"/>
    <col min="5392" max="5392" width="0" style="486" hidden="1" customWidth="1"/>
    <col min="5393" max="5396" width="8" style="486" customWidth="1"/>
    <col min="5397" max="5631" width="8.88671875" style="486"/>
    <col min="5632" max="5632" width="9.77734375" style="486" customWidth="1"/>
    <col min="5633" max="5633" width="16" style="486" customWidth="1"/>
    <col min="5634" max="5634" width="17.5546875" style="486" customWidth="1"/>
    <col min="5635" max="5635" width="16.21875" style="486" customWidth="1"/>
    <col min="5636" max="5636" width="6.21875" style="486" customWidth="1"/>
    <col min="5637" max="5637" width="17.21875" style="486" customWidth="1"/>
    <col min="5638" max="5638" width="15.77734375" style="486" customWidth="1"/>
    <col min="5639" max="5639" width="13.21875" style="486" customWidth="1"/>
    <col min="5640" max="5640" width="6.21875" style="486" customWidth="1"/>
    <col min="5641" max="5641" width="8.21875" style="486" customWidth="1"/>
    <col min="5642" max="5642" width="17" style="486" customWidth="1"/>
    <col min="5643" max="5643" width="16.5546875" style="486" customWidth="1"/>
    <col min="5644" max="5644" width="15.5546875" style="486" customWidth="1"/>
    <col min="5645" max="5645" width="17" style="486" customWidth="1"/>
    <col min="5646" max="5646" width="16.5546875" style="486" customWidth="1"/>
    <col min="5647" max="5647" width="15.5546875" style="486" customWidth="1"/>
    <col min="5648" max="5648" width="0" style="486" hidden="1" customWidth="1"/>
    <col min="5649" max="5652" width="8" style="486" customWidth="1"/>
    <col min="5653" max="5887" width="8.88671875" style="486"/>
    <col min="5888" max="5888" width="9.77734375" style="486" customWidth="1"/>
    <col min="5889" max="5889" width="16" style="486" customWidth="1"/>
    <col min="5890" max="5890" width="17.5546875" style="486" customWidth="1"/>
    <col min="5891" max="5891" width="16.21875" style="486" customWidth="1"/>
    <col min="5892" max="5892" width="6.21875" style="486" customWidth="1"/>
    <col min="5893" max="5893" width="17.21875" style="486" customWidth="1"/>
    <col min="5894" max="5894" width="15.77734375" style="486" customWidth="1"/>
    <col min="5895" max="5895" width="13.21875" style="486" customWidth="1"/>
    <col min="5896" max="5896" width="6.21875" style="486" customWidth="1"/>
    <col min="5897" max="5897" width="8.21875" style="486" customWidth="1"/>
    <col min="5898" max="5898" width="17" style="486" customWidth="1"/>
    <col min="5899" max="5899" width="16.5546875" style="486" customWidth="1"/>
    <col min="5900" max="5900" width="15.5546875" style="486" customWidth="1"/>
    <col min="5901" max="5901" width="17" style="486" customWidth="1"/>
    <col min="5902" max="5902" width="16.5546875" style="486" customWidth="1"/>
    <col min="5903" max="5903" width="15.5546875" style="486" customWidth="1"/>
    <col min="5904" max="5904" width="0" style="486" hidden="1" customWidth="1"/>
    <col min="5905" max="5908" width="8" style="486" customWidth="1"/>
    <col min="5909" max="6143" width="8.88671875" style="486"/>
    <col min="6144" max="6144" width="9.77734375" style="486" customWidth="1"/>
    <col min="6145" max="6145" width="16" style="486" customWidth="1"/>
    <col min="6146" max="6146" width="17.5546875" style="486" customWidth="1"/>
    <col min="6147" max="6147" width="16.21875" style="486" customWidth="1"/>
    <col min="6148" max="6148" width="6.21875" style="486" customWidth="1"/>
    <col min="6149" max="6149" width="17.21875" style="486" customWidth="1"/>
    <col min="6150" max="6150" width="15.77734375" style="486" customWidth="1"/>
    <col min="6151" max="6151" width="13.21875" style="486" customWidth="1"/>
    <col min="6152" max="6152" width="6.21875" style="486" customWidth="1"/>
    <col min="6153" max="6153" width="8.21875" style="486" customWidth="1"/>
    <col min="6154" max="6154" width="17" style="486" customWidth="1"/>
    <col min="6155" max="6155" width="16.5546875" style="486" customWidth="1"/>
    <col min="6156" max="6156" width="15.5546875" style="486" customWidth="1"/>
    <col min="6157" max="6157" width="17" style="486" customWidth="1"/>
    <col min="6158" max="6158" width="16.5546875" style="486" customWidth="1"/>
    <col min="6159" max="6159" width="15.5546875" style="486" customWidth="1"/>
    <col min="6160" max="6160" width="0" style="486" hidden="1" customWidth="1"/>
    <col min="6161" max="6164" width="8" style="486" customWidth="1"/>
    <col min="6165" max="6399" width="8.88671875" style="486"/>
    <col min="6400" max="6400" width="9.77734375" style="486" customWidth="1"/>
    <col min="6401" max="6401" width="16" style="486" customWidth="1"/>
    <col min="6402" max="6402" width="17.5546875" style="486" customWidth="1"/>
    <col min="6403" max="6403" width="16.21875" style="486" customWidth="1"/>
    <col min="6404" max="6404" width="6.21875" style="486" customWidth="1"/>
    <col min="6405" max="6405" width="17.21875" style="486" customWidth="1"/>
    <col min="6406" max="6406" width="15.77734375" style="486" customWidth="1"/>
    <col min="6407" max="6407" width="13.21875" style="486" customWidth="1"/>
    <col min="6408" max="6408" width="6.21875" style="486" customWidth="1"/>
    <col min="6409" max="6409" width="8.21875" style="486" customWidth="1"/>
    <col min="6410" max="6410" width="17" style="486" customWidth="1"/>
    <col min="6411" max="6411" width="16.5546875" style="486" customWidth="1"/>
    <col min="6412" max="6412" width="15.5546875" style="486" customWidth="1"/>
    <col min="6413" max="6413" width="17" style="486" customWidth="1"/>
    <col min="6414" max="6414" width="16.5546875" style="486" customWidth="1"/>
    <col min="6415" max="6415" width="15.5546875" style="486" customWidth="1"/>
    <col min="6416" max="6416" width="0" style="486" hidden="1" customWidth="1"/>
    <col min="6417" max="6420" width="8" style="486" customWidth="1"/>
    <col min="6421" max="6655" width="8.88671875" style="486"/>
    <col min="6656" max="6656" width="9.77734375" style="486" customWidth="1"/>
    <col min="6657" max="6657" width="16" style="486" customWidth="1"/>
    <col min="6658" max="6658" width="17.5546875" style="486" customWidth="1"/>
    <col min="6659" max="6659" width="16.21875" style="486" customWidth="1"/>
    <col min="6660" max="6660" width="6.21875" style="486" customWidth="1"/>
    <col min="6661" max="6661" width="17.21875" style="486" customWidth="1"/>
    <col min="6662" max="6662" width="15.77734375" style="486" customWidth="1"/>
    <col min="6663" max="6663" width="13.21875" style="486" customWidth="1"/>
    <col min="6664" max="6664" width="6.21875" style="486" customWidth="1"/>
    <col min="6665" max="6665" width="8.21875" style="486" customWidth="1"/>
    <col min="6666" max="6666" width="17" style="486" customWidth="1"/>
    <col min="6667" max="6667" width="16.5546875" style="486" customWidth="1"/>
    <col min="6668" max="6668" width="15.5546875" style="486" customWidth="1"/>
    <col min="6669" max="6669" width="17" style="486" customWidth="1"/>
    <col min="6670" max="6670" width="16.5546875" style="486" customWidth="1"/>
    <col min="6671" max="6671" width="15.5546875" style="486" customWidth="1"/>
    <col min="6672" max="6672" width="0" style="486" hidden="1" customWidth="1"/>
    <col min="6673" max="6676" width="8" style="486" customWidth="1"/>
    <col min="6677" max="6911" width="8.88671875" style="486"/>
    <col min="6912" max="6912" width="9.77734375" style="486" customWidth="1"/>
    <col min="6913" max="6913" width="16" style="486" customWidth="1"/>
    <col min="6914" max="6914" width="17.5546875" style="486" customWidth="1"/>
    <col min="6915" max="6915" width="16.21875" style="486" customWidth="1"/>
    <col min="6916" max="6916" width="6.21875" style="486" customWidth="1"/>
    <col min="6917" max="6917" width="17.21875" style="486" customWidth="1"/>
    <col min="6918" max="6918" width="15.77734375" style="486" customWidth="1"/>
    <col min="6919" max="6919" width="13.21875" style="486" customWidth="1"/>
    <col min="6920" max="6920" width="6.21875" style="486" customWidth="1"/>
    <col min="6921" max="6921" width="8.21875" style="486" customWidth="1"/>
    <col min="6922" max="6922" width="17" style="486" customWidth="1"/>
    <col min="6923" max="6923" width="16.5546875" style="486" customWidth="1"/>
    <col min="6924" max="6924" width="15.5546875" style="486" customWidth="1"/>
    <col min="6925" max="6925" width="17" style="486" customWidth="1"/>
    <col min="6926" max="6926" width="16.5546875" style="486" customWidth="1"/>
    <col min="6927" max="6927" width="15.5546875" style="486" customWidth="1"/>
    <col min="6928" max="6928" width="0" style="486" hidden="1" customWidth="1"/>
    <col min="6929" max="6932" width="8" style="486" customWidth="1"/>
    <col min="6933" max="7167" width="8.88671875" style="486"/>
    <col min="7168" max="7168" width="9.77734375" style="486" customWidth="1"/>
    <col min="7169" max="7169" width="16" style="486" customWidth="1"/>
    <col min="7170" max="7170" width="17.5546875" style="486" customWidth="1"/>
    <col min="7171" max="7171" width="16.21875" style="486" customWidth="1"/>
    <col min="7172" max="7172" width="6.21875" style="486" customWidth="1"/>
    <col min="7173" max="7173" width="17.21875" style="486" customWidth="1"/>
    <col min="7174" max="7174" width="15.77734375" style="486" customWidth="1"/>
    <col min="7175" max="7175" width="13.21875" style="486" customWidth="1"/>
    <col min="7176" max="7176" width="6.21875" style="486" customWidth="1"/>
    <col min="7177" max="7177" width="8.21875" style="486" customWidth="1"/>
    <col min="7178" max="7178" width="17" style="486" customWidth="1"/>
    <col min="7179" max="7179" width="16.5546875" style="486" customWidth="1"/>
    <col min="7180" max="7180" width="15.5546875" style="486" customWidth="1"/>
    <col min="7181" max="7181" width="17" style="486" customWidth="1"/>
    <col min="7182" max="7182" width="16.5546875" style="486" customWidth="1"/>
    <col min="7183" max="7183" width="15.5546875" style="486" customWidth="1"/>
    <col min="7184" max="7184" width="0" style="486" hidden="1" customWidth="1"/>
    <col min="7185" max="7188" width="8" style="486" customWidth="1"/>
    <col min="7189" max="7423" width="8.88671875" style="486"/>
    <col min="7424" max="7424" width="9.77734375" style="486" customWidth="1"/>
    <col min="7425" max="7425" width="16" style="486" customWidth="1"/>
    <col min="7426" max="7426" width="17.5546875" style="486" customWidth="1"/>
    <col min="7427" max="7427" width="16.21875" style="486" customWidth="1"/>
    <col min="7428" max="7428" width="6.21875" style="486" customWidth="1"/>
    <col min="7429" max="7429" width="17.21875" style="486" customWidth="1"/>
    <col min="7430" max="7430" width="15.77734375" style="486" customWidth="1"/>
    <col min="7431" max="7431" width="13.21875" style="486" customWidth="1"/>
    <col min="7432" max="7432" width="6.21875" style="486" customWidth="1"/>
    <col min="7433" max="7433" width="8.21875" style="486" customWidth="1"/>
    <col min="7434" max="7434" width="17" style="486" customWidth="1"/>
    <col min="7435" max="7435" width="16.5546875" style="486" customWidth="1"/>
    <col min="7436" max="7436" width="15.5546875" style="486" customWidth="1"/>
    <col min="7437" max="7437" width="17" style="486" customWidth="1"/>
    <col min="7438" max="7438" width="16.5546875" style="486" customWidth="1"/>
    <col min="7439" max="7439" width="15.5546875" style="486" customWidth="1"/>
    <col min="7440" max="7440" width="0" style="486" hidden="1" customWidth="1"/>
    <col min="7441" max="7444" width="8" style="486" customWidth="1"/>
    <col min="7445" max="7679" width="8.88671875" style="486"/>
    <col min="7680" max="7680" width="9.77734375" style="486" customWidth="1"/>
    <col min="7681" max="7681" width="16" style="486" customWidth="1"/>
    <col min="7682" max="7682" width="17.5546875" style="486" customWidth="1"/>
    <col min="7683" max="7683" width="16.21875" style="486" customWidth="1"/>
    <col min="7684" max="7684" width="6.21875" style="486" customWidth="1"/>
    <col min="7685" max="7685" width="17.21875" style="486" customWidth="1"/>
    <col min="7686" max="7686" width="15.77734375" style="486" customWidth="1"/>
    <col min="7687" max="7687" width="13.21875" style="486" customWidth="1"/>
    <col min="7688" max="7688" width="6.21875" style="486" customWidth="1"/>
    <col min="7689" max="7689" width="8.21875" style="486" customWidth="1"/>
    <col min="7690" max="7690" width="17" style="486" customWidth="1"/>
    <col min="7691" max="7691" width="16.5546875" style="486" customWidth="1"/>
    <col min="7692" max="7692" width="15.5546875" style="486" customWidth="1"/>
    <col min="7693" max="7693" width="17" style="486" customWidth="1"/>
    <col min="7694" max="7694" width="16.5546875" style="486" customWidth="1"/>
    <col min="7695" max="7695" width="15.5546875" style="486" customWidth="1"/>
    <col min="7696" max="7696" width="0" style="486" hidden="1" customWidth="1"/>
    <col min="7697" max="7700" width="8" style="486" customWidth="1"/>
    <col min="7701" max="7935" width="8.88671875" style="486"/>
    <col min="7936" max="7936" width="9.77734375" style="486" customWidth="1"/>
    <col min="7937" max="7937" width="16" style="486" customWidth="1"/>
    <col min="7938" max="7938" width="17.5546875" style="486" customWidth="1"/>
    <col min="7939" max="7939" width="16.21875" style="486" customWidth="1"/>
    <col min="7940" max="7940" width="6.21875" style="486" customWidth="1"/>
    <col min="7941" max="7941" width="17.21875" style="486" customWidth="1"/>
    <col min="7942" max="7942" width="15.77734375" style="486" customWidth="1"/>
    <col min="7943" max="7943" width="13.21875" style="486" customWidth="1"/>
    <col min="7944" max="7944" width="6.21875" style="486" customWidth="1"/>
    <col min="7945" max="7945" width="8.21875" style="486" customWidth="1"/>
    <col min="7946" max="7946" width="17" style="486" customWidth="1"/>
    <col min="7947" max="7947" width="16.5546875" style="486" customWidth="1"/>
    <col min="7948" max="7948" width="15.5546875" style="486" customWidth="1"/>
    <col min="7949" max="7949" width="17" style="486" customWidth="1"/>
    <col min="7950" max="7950" width="16.5546875" style="486" customWidth="1"/>
    <col min="7951" max="7951" width="15.5546875" style="486" customWidth="1"/>
    <col min="7952" max="7952" width="0" style="486" hidden="1" customWidth="1"/>
    <col min="7953" max="7956" width="8" style="486" customWidth="1"/>
    <col min="7957" max="8191" width="8.88671875" style="486"/>
    <col min="8192" max="8192" width="9.77734375" style="486" customWidth="1"/>
    <col min="8193" max="8193" width="16" style="486" customWidth="1"/>
    <col min="8194" max="8194" width="17.5546875" style="486" customWidth="1"/>
    <col min="8195" max="8195" width="16.21875" style="486" customWidth="1"/>
    <col min="8196" max="8196" width="6.21875" style="486" customWidth="1"/>
    <col min="8197" max="8197" width="17.21875" style="486" customWidth="1"/>
    <col min="8198" max="8198" width="15.77734375" style="486" customWidth="1"/>
    <col min="8199" max="8199" width="13.21875" style="486" customWidth="1"/>
    <col min="8200" max="8200" width="6.21875" style="486" customWidth="1"/>
    <col min="8201" max="8201" width="8.21875" style="486" customWidth="1"/>
    <col min="8202" max="8202" width="17" style="486" customWidth="1"/>
    <col min="8203" max="8203" width="16.5546875" style="486" customWidth="1"/>
    <col min="8204" max="8204" width="15.5546875" style="486" customWidth="1"/>
    <col min="8205" max="8205" width="17" style="486" customWidth="1"/>
    <col min="8206" max="8206" width="16.5546875" style="486" customWidth="1"/>
    <col min="8207" max="8207" width="15.5546875" style="486" customWidth="1"/>
    <col min="8208" max="8208" width="0" style="486" hidden="1" customWidth="1"/>
    <col min="8209" max="8212" width="8" style="486" customWidth="1"/>
    <col min="8213" max="8447" width="8.88671875" style="486"/>
    <col min="8448" max="8448" width="9.77734375" style="486" customWidth="1"/>
    <col min="8449" max="8449" width="16" style="486" customWidth="1"/>
    <col min="8450" max="8450" width="17.5546875" style="486" customWidth="1"/>
    <col min="8451" max="8451" width="16.21875" style="486" customWidth="1"/>
    <col min="8452" max="8452" width="6.21875" style="486" customWidth="1"/>
    <col min="8453" max="8453" width="17.21875" style="486" customWidth="1"/>
    <col min="8454" max="8454" width="15.77734375" style="486" customWidth="1"/>
    <col min="8455" max="8455" width="13.21875" style="486" customWidth="1"/>
    <col min="8456" max="8456" width="6.21875" style="486" customWidth="1"/>
    <col min="8457" max="8457" width="8.21875" style="486" customWidth="1"/>
    <col min="8458" max="8458" width="17" style="486" customWidth="1"/>
    <col min="8459" max="8459" width="16.5546875" style="486" customWidth="1"/>
    <col min="8460" max="8460" width="15.5546875" style="486" customWidth="1"/>
    <col min="8461" max="8461" width="17" style="486" customWidth="1"/>
    <col min="8462" max="8462" width="16.5546875" style="486" customWidth="1"/>
    <col min="8463" max="8463" width="15.5546875" style="486" customWidth="1"/>
    <col min="8464" max="8464" width="0" style="486" hidden="1" customWidth="1"/>
    <col min="8465" max="8468" width="8" style="486" customWidth="1"/>
    <col min="8469" max="8703" width="8.88671875" style="486"/>
    <col min="8704" max="8704" width="9.77734375" style="486" customWidth="1"/>
    <col min="8705" max="8705" width="16" style="486" customWidth="1"/>
    <col min="8706" max="8706" width="17.5546875" style="486" customWidth="1"/>
    <col min="8707" max="8707" width="16.21875" style="486" customWidth="1"/>
    <col min="8708" max="8708" width="6.21875" style="486" customWidth="1"/>
    <col min="8709" max="8709" width="17.21875" style="486" customWidth="1"/>
    <col min="8710" max="8710" width="15.77734375" style="486" customWidth="1"/>
    <col min="8711" max="8711" width="13.21875" style="486" customWidth="1"/>
    <col min="8712" max="8712" width="6.21875" style="486" customWidth="1"/>
    <col min="8713" max="8713" width="8.21875" style="486" customWidth="1"/>
    <col min="8714" max="8714" width="17" style="486" customWidth="1"/>
    <col min="8715" max="8715" width="16.5546875" style="486" customWidth="1"/>
    <col min="8716" max="8716" width="15.5546875" style="486" customWidth="1"/>
    <col min="8717" max="8717" width="17" style="486" customWidth="1"/>
    <col min="8718" max="8718" width="16.5546875" style="486" customWidth="1"/>
    <col min="8719" max="8719" width="15.5546875" style="486" customWidth="1"/>
    <col min="8720" max="8720" width="0" style="486" hidden="1" customWidth="1"/>
    <col min="8721" max="8724" width="8" style="486" customWidth="1"/>
    <col min="8725" max="8959" width="8.88671875" style="486"/>
    <col min="8960" max="8960" width="9.77734375" style="486" customWidth="1"/>
    <col min="8961" max="8961" width="16" style="486" customWidth="1"/>
    <col min="8962" max="8962" width="17.5546875" style="486" customWidth="1"/>
    <col min="8963" max="8963" width="16.21875" style="486" customWidth="1"/>
    <col min="8964" max="8964" width="6.21875" style="486" customWidth="1"/>
    <col min="8965" max="8965" width="17.21875" style="486" customWidth="1"/>
    <col min="8966" max="8966" width="15.77734375" style="486" customWidth="1"/>
    <col min="8967" max="8967" width="13.21875" style="486" customWidth="1"/>
    <col min="8968" max="8968" width="6.21875" style="486" customWidth="1"/>
    <col min="8969" max="8969" width="8.21875" style="486" customWidth="1"/>
    <col min="8970" max="8970" width="17" style="486" customWidth="1"/>
    <col min="8971" max="8971" width="16.5546875" style="486" customWidth="1"/>
    <col min="8972" max="8972" width="15.5546875" style="486" customWidth="1"/>
    <col min="8973" max="8973" width="17" style="486" customWidth="1"/>
    <col min="8974" max="8974" width="16.5546875" style="486" customWidth="1"/>
    <col min="8975" max="8975" width="15.5546875" style="486" customWidth="1"/>
    <col min="8976" max="8976" width="0" style="486" hidden="1" customWidth="1"/>
    <col min="8977" max="8980" width="8" style="486" customWidth="1"/>
    <col min="8981" max="9215" width="8.88671875" style="486"/>
    <col min="9216" max="9216" width="9.77734375" style="486" customWidth="1"/>
    <col min="9217" max="9217" width="16" style="486" customWidth="1"/>
    <col min="9218" max="9218" width="17.5546875" style="486" customWidth="1"/>
    <col min="9219" max="9219" width="16.21875" style="486" customWidth="1"/>
    <col min="9220" max="9220" width="6.21875" style="486" customWidth="1"/>
    <col min="9221" max="9221" width="17.21875" style="486" customWidth="1"/>
    <col min="9222" max="9222" width="15.77734375" style="486" customWidth="1"/>
    <col min="9223" max="9223" width="13.21875" style="486" customWidth="1"/>
    <col min="9224" max="9224" width="6.21875" style="486" customWidth="1"/>
    <col min="9225" max="9225" width="8.21875" style="486" customWidth="1"/>
    <col min="9226" max="9226" width="17" style="486" customWidth="1"/>
    <col min="9227" max="9227" width="16.5546875" style="486" customWidth="1"/>
    <col min="9228" max="9228" width="15.5546875" style="486" customWidth="1"/>
    <col min="9229" max="9229" width="17" style="486" customWidth="1"/>
    <col min="9230" max="9230" width="16.5546875" style="486" customWidth="1"/>
    <col min="9231" max="9231" width="15.5546875" style="486" customWidth="1"/>
    <col min="9232" max="9232" width="0" style="486" hidden="1" customWidth="1"/>
    <col min="9233" max="9236" width="8" style="486" customWidth="1"/>
    <col min="9237" max="9471" width="8.88671875" style="486"/>
    <col min="9472" max="9472" width="9.77734375" style="486" customWidth="1"/>
    <col min="9473" max="9473" width="16" style="486" customWidth="1"/>
    <col min="9474" max="9474" width="17.5546875" style="486" customWidth="1"/>
    <col min="9475" max="9475" width="16.21875" style="486" customWidth="1"/>
    <col min="9476" max="9476" width="6.21875" style="486" customWidth="1"/>
    <col min="9477" max="9477" width="17.21875" style="486" customWidth="1"/>
    <col min="9478" max="9478" width="15.77734375" style="486" customWidth="1"/>
    <col min="9479" max="9479" width="13.21875" style="486" customWidth="1"/>
    <col min="9480" max="9480" width="6.21875" style="486" customWidth="1"/>
    <col min="9481" max="9481" width="8.21875" style="486" customWidth="1"/>
    <col min="9482" max="9482" width="17" style="486" customWidth="1"/>
    <col min="9483" max="9483" width="16.5546875" style="486" customWidth="1"/>
    <col min="9484" max="9484" width="15.5546875" style="486" customWidth="1"/>
    <col min="9485" max="9485" width="17" style="486" customWidth="1"/>
    <col min="9486" max="9486" width="16.5546875" style="486" customWidth="1"/>
    <col min="9487" max="9487" width="15.5546875" style="486" customWidth="1"/>
    <col min="9488" max="9488" width="0" style="486" hidden="1" customWidth="1"/>
    <col min="9489" max="9492" width="8" style="486" customWidth="1"/>
    <col min="9493" max="9727" width="8.88671875" style="486"/>
    <col min="9728" max="9728" width="9.77734375" style="486" customWidth="1"/>
    <col min="9729" max="9729" width="16" style="486" customWidth="1"/>
    <col min="9730" max="9730" width="17.5546875" style="486" customWidth="1"/>
    <col min="9731" max="9731" width="16.21875" style="486" customWidth="1"/>
    <col min="9732" max="9732" width="6.21875" style="486" customWidth="1"/>
    <col min="9733" max="9733" width="17.21875" style="486" customWidth="1"/>
    <col min="9734" max="9734" width="15.77734375" style="486" customWidth="1"/>
    <col min="9735" max="9735" width="13.21875" style="486" customWidth="1"/>
    <col min="9736" max="9736" width="6.21875" style="486" customWidth="1"/>
    <col min="9737" max="9737" width="8.21875" style="486" customWidth="1"/>
    <col min="9738" max="9738" width="17" style="486" customWidth="1"/>
    <col min="9739" max="9739" width="16.5546875" style="486" customWidth="1"/>
    <col min="9740" max="9740" width="15.5546875" style="486" customWidth="1"/>
    <col min="9741" max="9741" width="17" style="486" customWidth="1"/>
    <col min="9742" max="9742" width="16.5546875" style="486" customWidth="1"/>
    <col min="9743" max="9743" width="15.5546875" style="486" customWidth="1"/>
    <col min="9744" max="9744" width="0" style="486" hidden="1" customWidth="1"/>
    <col min="9745" max="9748" width="8" style="486" customWidth="1"/>
    <col min="9749" max="9983" width="8.88671875" style="486"/>
    <col min="9984" max="9984" width="9.77734375" style="486" customWidth="1"/>
    <col min="9985" max="9985" width="16" style="486" customWidth="1"/>
    <col min="9986" max="9986" width="17.5546875" style="486" customWidth="1"/>
    <col min="9987" max="9987" width="16.21875" style="486" customWidth="1"/>
    <col min="9988" max="9988" width="6.21875" style="486" customWidth="1"/>
    <col min="9989" max="9989" width="17.21875" style="486" customWidth="1"/>
    <col min="9990" max="9990" width="15.77734375" style="486" customWidth="1"/>
    <col min="9991" max="9991" width="13.21875" style="486" customWidth="1"/>
    <col min="9992" max="9992" width="6.21875" style="486" customWidth="1"/>
    <col min="9993" max="9993" width="8.21875" style="486" customWidth="1"/>
    <col min="9994" max="9994" width="17" style="486" customWidth="1"/>
    <col min="9995" max="9995" width="16.5546875" style="486" customWidth="1"/>
    <col min="9996" max="9996" width="15.5546875" style="486" customWidth="1"/>
    <col min="9997" max="9997" width="17" style="486" customWidth="1"/>
    <col min="9998" max="9998" width="16.5546875" style="486" customWidth="1"/>
    <col min="9999" max="9999" width="15.5546875" style="486" customWidth="1"/>
    <col min="10000" max="10000" width="0" style="486" hidden="1" customWidth="1"/>
    <col min="10001" max="10004" width="8" style="486" customWidth="1"/>
    <col min="10005" max="10239" width="8.88671875" style="486"/>
    <col min="10240" max="10240" width="9.77734375" style="486" customWidth="1"/>
    <col min="10241" max="10241" width="16" style="486" customWidth="1"/>
    <col min="10242" max="10242" width="17.5546875" style="486" customWidth="1"/>
    <col min="10243" max="10243" width="16.21875" style="486" customWidth="1"/>
    <col min="10244" max="10244" width="6.21875" style="486" customWidth="1"/>
    <col min="10245" max="10245" width="17.21875" style="486" customWidth="1"/>
    <col min="10246" max="10246" width="15.77734375" style="486" customWidth="1"/>
    <col min="10247" max="10247" width="13.21875" style="486" customWidth="1"/>
    <col min="10248" max="10248" width="6.21875" style="486" customWidth="1"/>
    <col min="10249" max="10249" width="8.21875" style="486" customWidth="1"/>
    <col min="10250" max="10250" width="17" style="486" customWidth="1"/>
    <col min="10251" max="10251" width="16.5546875" style="486" customWidth="1"/>
    <col min="10252" max="10252" width="15.5546875" style="486" customWidth="1"/>
    <col min="10253" max="10253" width="17" style="486" customWidth="1"/>
    <col min="10254" max="10254" width="16.5546875" style="486" customWidth="1"/>
    <col min="10255" max="10255" width="15.5546875" style="486" customWidth="1"/>
    <col min="10256" max="10256" width="0" style="486" hidden="1" customWidth="1"/>
    <col min="10257" max="10260" width="8" style="486" customWidth="1"/>
    <col min="10261" max="10495" width="8.88671875" style="486"/>
    <col min="10496" max="10496" width="9.77734375" style="486" customWidth="1"/>
    <col min="10497" max="10497" width="16" style="486" customWidth="1"/>
    <col min="10498" max="10498" width="17.5546875" style="486" customWidth="1"/>
    <col min="10499" max="10499" width="16.21875" style="486" customWidth="1"/>
    <col min="10500" max="10500" width="6.21875" style="486" customWidth="1"/>
    <col min="10501" max="10501" width="17.21875" style="486" customWidth="1"/>
    <col min="10502" max="10502" width="15.77734375" style="486" customWidth="1"/>
    <col min="10503" max="10503" width="13.21875" style="486" customWidth="1"/>
    <col min="10504" max="10504" width="6.21875" style="486" customWidth="1"/>
    <col min="10505" max="10505" width="8.21875" style="486" customWidth="1"/>
    <col min="10506" max="10506" width="17" style="486" customWidth="1"/>
    <col min="10507" max="10507" width="16.5546875" style="486" customWidth="1"/>
    <col min="10508" max="10508" width="15.5546875" style="486" customWidth="1"/>
    <col min="10509" max="10509" width="17" style="486" customWidth="1"/>
    <col min="10510" max="10510" width="16.5546875" style="486" customWidth="1"/>
    <col min="10511" max="10511" width="15.5546875" style="486" customWidth="1"/>
    <col min="10512" max="10512" width="0" style="486" hidden="1" customWidth="1"/>
    <col min="10513" max="10516" width="8" style="486" customWidth="1"/>
    <col min="10517" max="10751" width="8.88671875" style="486"/>
    <col min="10752" max="10752" width="9.77734375" style="486" customWidth="1"/>
    <col min="10753" max="10753" width="16" style="486" customWidth="1"/>
    <col min="10754" max="10754" width="17.5546875" style="486" customWidth="1"/>
    <col min="10755" max="10755" width="16.21875" style="486" customWidth="1"/>
    <col min="10756" max="10756" width="6.21875" style="486" customWidth="1"/>
    <col min="10757" max="10757" width="17.21875" style="486" customWidth="1"/>
    <col min="10758" max="10758" width="15.77734375" style="486" customWidth="1"/>
    <col min="10759" max="10759" width="13.21875" style="486" customWidth="1"/>
    <col min="10760" max="10760" width="6.21875" style="486" customWidth="1"/>
    <col min="10761" max="10761" width="8.21875" style="486" customWidth="1"/>
    <col min="10762" max="10762" width="17" style="486" customWidth="1"/>
    <col min="10763" max="10763" width="16.5546875" style="486" customWidth="1"/>
    <col min="10764" max="10764" width="15.5546875" style="486" customWidth="1"/>
    <col min="10765" max="10765" width="17" style="486" customWidth="1"/>
    <col min="10766" max="10766" width="16.5546875" style="486" customWidth="1"/>
    <col min="10767" max="10767" width="15.5546875" style="486" customWidth="1"/>
    <col min="10768" max="10768" width="0" style="486" hidden="1" customWidth="1"/>
    <col min="10769" max="10772" width="8" style="486" customWidth="1"/>
    <col min="10773" max="11007" width="8.88671875" style="486"/>
    <col min="11008" max="11008" width="9.77734375" style="486" customWidth="1"/>
    <col min="11009" max="11009" width="16" style="486" customWidth="1"/>
    <col min="11010" max="11010" width="17.5546875" style="486" customWidth="1"/>
    <col min="11011" max="11011" width="16.21875" style="486" customWidth="1"/>
    <col min="11012" max="11012" width="6.21875" style="486" customWidth="1"/>
    <col min="11013" max="11013" width="17.21875" style="486" customWidth="1"/>
    <col min="11014" max="11014" width="15.77734375" style="486" customWidth="1"/>
    <col min="11015" max="11015" width="13.21875" style="486" customWidth="1"/>
    <col min="11016" max="11016" width="6.21875" style="486" customWidth="1"/>
    <col min="11017" max="11017" width="8.21875" style="486" customWidth="1"/>
    <col min="11018" max="11018" width="17" style="486" customWidth="1"/>
    <col min="11019" max="11019" width="16.5546875" style="486" customWidth="1"/>
    <col min="11020" max="11020" width="15.5546875" style="486" customWidth="1"/>
    <col min="11021" max="11021" width="17" style="486" customWidth="1"/>
    <col min="11022" max="11022" width="16.5546875" style="486" customWidth="1"/>
    <col min="11023" max="11023" width="15.5546875" style="486" customWidth="1"/>
    <col min="11024" max="11024" width="0" style="486" hidden="1" customWidth="1"/>
    <col min="11025" max="11028" width="8" style="486" customWidth="1"/>
    <col min="11029" max="11263" width="8.88671875" style="486"/>
    <col min="11264" max="11264" width="9.77734375" style="486" customWidth="1"/>
    <col min="11265" max="11265" width="16" style="486" customWidth="1"/>
    <col min="11266" max="11266" width="17.5546875" style="486" customWidth="1"/>
    <col min="11267" max="11267" width="16.21875" style="486" customWidth="1"/>
    <col min="11268" max="11268" width="6.21875" style="486" customWidth="1"/>
    <col min="11269" max="11269" width="17.21875" style="486" customWidth="1"/>
    <col min="11270" max="11270" width="15.77734375" style="486" customWidth="1"/>
    <col min="11271" max="11271" width="13.21875" style="486" customWidth="1"/>
    <col min="11272" max="11272" width="6.21875" style="486" customWidth="1"/>
    <col min="11273" max="11273" width="8.21875" style="486" customWidth="1"/>
    <col min="11274" max="11274" width="17" style="486" customWidth="1"/>
    <col min="11275" max="11275" width="16.5546875" style="486" customWidth="1"/>
    <col min="11276" max="11276" width="15.5546875" style="486" customWidth="1"/>
    <col min="11277" max="11277" width="17" style="486" customWidth="1"/>
    <col min="11278" max="11278" width="16.5546875" style="486" customWidth="1"/>
    <col min="11279" max="11279" width="15.5546875" style="486" customWidth="1"/>
    <col min="11280" max="11280" width="0" style="486" hidden="1" customWidth="1"/>
    <col min="11281" max="11284" width="8" style="486" customWidth="1"/>
    <col min="11285" max="11519" width="8.88671875" style="486"/>
    <col min="11520" max="11520" width="9.77734375" style="486" customWidth="1"/>
    <col min="11521" max="11521" width="16" style="486" customWidth="1"/>
    <col min="11522" max="11522" width="17.5546875" style="486" customWidth="1"/>
    <col min="11523" max="11523" width="16.21875" style="486" customWidth="1"/>
    <col min="11524" max="11524" width="6.21875" style="486" customWidth="1"/>
    <col min="11525" max="11525" width="17.21875" style="486" customWidth="1"/>
    <col min="11526" max="11526" width="15.77734375" style="486" customWidth="1"/>
    <col min="11527" max="11527" width="13.21875" style="486" customWidth="1"/>
    <col min="11528" max="11528" width="6.21875" style="486" customWidth="1"/>
    <col min="11529" max="11529" width="8.21875" style="486" customWidth="1"/>
    <col min="11530" max="11530" width="17" style="486" customWidth="1"/>
    <col min="11531" max="11531" width="16.5546875" style="486" customWidth="1"/>
    <col min="11532" max="11532" width="15.5546875" style="486" customWidth="1"/>
    <col min="11533" max="11533" width="17" style="486" customWidth="1"/>
    <col min="11534" max="11534" width="16.5546875" style="486" customWidth="1"/>
    <col min="11535" max="11535" width="15.5546875" style="486" customWidth="1"/>
    <col min="11536" max="11536" width="0" style="486" hidden="1" customWidth="1"/>
    <col min="11537" max="11540" width="8" style="486" customWidth="1"/>
    <col min="11541" max="11775" width="8.88671875" style="486"/>
    <col min="11776" max="11776" width="9.77734375" style="486" customWidth="1"/>
    <col min="11777" max="11777" width="16" style="486" customWidth="1"/>
    <col min="11778" max="11778" width="17.5546875" style="486" customWidth="1"/>
    <col min="11779" max="11779" width="16.21875" style="486" customWidth="1"/>
    <col min="11780" max="11780" width="6.21875" style="486" customWidth="1"/>
    <col min="11781" max="11781" width="17.21875" style="486" customWidth="1"/>
    <col min="11782" max="11782" width="15.77734375" style="486" customWidth="1"/>
    <col min="11783" max="11783" width="13.21875" style="486" customWidth="1"/>
    <col min="11784" max="11784" width="6.21875" style="486" customWidth="1"/>
    <col min="11785" max="11785" width="8.21875" style="486" customWidth="1"/>
    <col min="11786" max="11786" width="17" style="486" customWidth="1"/>
    <col min="11787" max="11787" width="16.5546875" style="486" customWidth="1"/>
    <col min="11788" max="11788" width="15.5546875" style="486" customWidth="1"/>
    <col min="11789" max="11789" width="17" style="486" customWidth="1"/>
    <col min="11790" max="11790" width="16.5546875" style="486" customWidth="1"/>
    <col min="11791" max="11791" width="15.5546875" style="486" customWidth="1"/>
    <col min="11792" max="11792" width="0" style="486" hidden="1" customWidth="1"/>
    <col min="11793" max="11796" width="8" style="486" customWidth="1"/>
    <col min="11797" max="12031" width="8.88671875" style="486"/>
    <col min="12032" max="12032" width="9.77734375" style="486" customWidth="1"/>
    <col min="12033" max="12033" width="16" style="486" customWidth="1"/>
    <col min="12034" max="12034" width="17.5546875" style="486" customWidth="1"/>
    <col min="12035" max="12035" width="16.21875" style="486" customWidth="1"/>
    <col min="12036" max="12036" width="6.21875" style="486" customWidth="1"/>
    <col min="12037" max="12037" width="17.21875" style="486" customWidth="1"/>
    <col min="12038" max="12038" width="15.77734375" style="486" customWidth="1"/>
    <col min="12039" max="12039" width="13.21875" style="486" customWidth="1"/>
    <col min="12040" max="12040" width="6.21875" style="486" customWidth="1"/>
    <col min="12041" max="12041" width="8.21875" style="486" customWidth="1"/>
    <col min="12042" max="12042" width="17" style="486" customWidth="1"/>
    <col min="12043" max="12043" width="16.5546875" style="486" customWidth="1"/>
    <col min="12044" max="12044" width="15.5546875" style="486" customWidth="1"/>
    <col min="12045" max="12045" width="17" style="486" customWidth="1"/>
    <col min="12046" max="12046" width="16.5546875" style="486" customWidth="1"/>
    <col min="12047" max="12047" width="15.5546875" style="486" customWidth="1"/>
    <col min="12048" max="12048" width="0" style="486" hidden="1" customWidth="1"/>
    <col min="12049" max="12052" width="8" style="486" customWidth="1"/>
    <col min="12053" max="12287" width="8.88671875" style="486"/>
    <col min="12288" max="12288" width="9.77734375" style="486" customWidth="1"/>
    <col min="12289" max="12289" width="16" style="486" customWidth="1"/>
    <col min="12290" max="12290" width="17.5546875" style="486" customWidth="1"/>
    <col min="12291" max="12291" width="16.21875" style="486" customWidth="1"/>
    <col min="12292" max="12292" width="6.21875" style="486" customWidth="1"/>
    <col min="12293" max="12293" width="17.21875" style="486" customWidth="1"/>
    <col min="12294" max="12294" width="15.77734375" style="486" customWidth="1"/>
    <col min="12295" max="12295" width="13.21875" style="486" customWidth="1"/>
    <col min="12296" max="12296" width="6.21875" style="486" customWidth="1"/>
    <col min="12297" max="12297" width="8.21875" style="486" customWidth="1"/>
    <col min="12298" max="12298" width="17" style="486" customWidth="1"/>
    <col min="12299" max="12299" width="16.5546875" style="486" customWidth="1"/>
    <col min="12300" max="12300" width="15.5546875" style="486" customWidth="1"/>
    <col min="12301" max="12301" width="17" style="486" customWidth="1"/>
    <col min="12302" max="12302" width="16.5546875" style="486" customWidth="1"/>
    <col min="12303" max="12303" width="15.5546875" style="486" customWidth="1"/>
    <col min="12304" max="12304" width="0" style="486" hidden="1" customWidth="1"/>
    <col min="12305" max="12308" width="8" style="486" customWidth="1"/>
    <col min="12309" max="12543" width="8.88671875" style="486"/>
    <col min="12544" max="12544" width="9.77734375" style="486" customWidth="1"/>
    <col min="12545" max="12545" width="16" style="486" customWidth="1"/>
    <col min="12546" max="12546" width="17.5546875" style="486" customWidth="1"/>
    <col min="12547" max="12547" width="16.21875" style="486" customWidth="1"/>
    <col min="12548" max="12548" width="6.21875" style="486" customWidth="1"/>
    <col min="12549" max="12549" width="17.21875" style="486" customWidth="1"/>
    <col min="12550" max="12550" width="15.77734375" style="486" customWidth="1"/>
    <col min="12551" max="12551" width="13.21875" style="486" customWidth="1"/>
    <col min="12552" max="12552" width="6.21875" style="486" customWidth="1"/>
    <col min="12553" max="12553" width="8.21875" style="486" customWidth="1"/>
    <col min="12554" max="12554" width="17" style="486" customWidth="1"/>
    <col min="12555" max="12555" width="16.5546875" style="486" customWidth="1"/>
    <col min="12556" max="12556" width="15.5546875" style="486" customWidth="1"/>
    <col min="12557" max="12557" width="17" style="486" customWidth="1"/>
    <col min="12558" max="12558" width="16.5546875" style="486" customWidth="1"/>
    <col min="12559" max="12559" width="15.5546875" style="486" customWidth="1"/>
    <col min="12560" max="12560" width="0" style="486" hidden="1" customWidth="1"/>
    <col min="12561" max="12564" width="8" style="486" customWidth="1"/>
    <col min="12565" max="12799" width="8.88671875" style="486"/>
    <col min="12800" max="12800" width="9.77734375" style="486" customWidth="1"/>
    <col min="12801" max="12801" width="16" style="486" customWidth="1"/>
    <col min="12802" max="12802" width="17.5546875" style="486" customWidth="1"/>
    <col min="12803" max="12803" width="16.21875" style="486" customWidth="1"/>
    <col min="12804" max="12804" width="6.21875" style="486" customWidth="1"/>
    <col min="12805" max="12805" width="17.21875" style="486" customWidth="1"/>
    <col min="12806" max="12806" width="15.77734375" style="486" customWidth="1"/>
    <col min="12807" max="12807" width="13.21875" style="486" customWidth="1"/>
    <col min="12808" max="12808" width="6.21875" style="486" customWidth="1"/>
    <col min="12809" max="12809" width="8.21875" style="486" customWidth="1"/>
    <col min="12810" max="12810" width="17" style="486" customWidth="1"/>
    <col min="12811" max="12811" width="16.5546875" style="486" customWidth="1"/>
    <col min="12812" max="12812" width="15.5546875" style="486" customWidth="1"/>
    <col min="12813" max="12813" width="17" style="486" customWidth="1"/>
    <col min="12814" max="12814" width="16.5546875" style="486" customWidth="1"/>
    <col min="12815" max="12815" width="15.5546875" style="486" customWidth="1"/>
    <col min="12816" max="12816" width="0" style="486" hidden="1" customWidth="1"/>
    <col min="12817" max="12820" width="8" style="486" customWidth="1"/>
    <col min="12821" max="13055" width="8.88671875" style="486"/>
    <col min="13056" max="13056" width="9.77734375" style="486" customWidth="1"/>
    <col min="13057" max="13057" width="16" style="486" customWidth="1"/>
    <col min="13058" max="13058" width="17.5546875" style="486" customWidth="1"/>
    <col min="13059" max="13059" width="16.21875" style="486" customWidth="1"/>
    <col min="13060" max="13060" width="6.21875" style="486" customWidth="1"/>
    <col min="13061" max="13061" width="17.21875" style="486" customWidth="1"/>
    <col min="13062" max="13062" width="15.77734375" style="486" customWidth="1"/>
    <col min="13063" max="13063" width="13.21875" style="486" customWidth="1"/>
    <col min="13064" max="13064" width="6.21875" style="486" customWidth="1"/>
    <col min="13065" max="13065" width="8.21875" style="486" customWidth="1"/>
    <col min="13066" max="13066" width="17" style="486" customWidth="1"/>
    <col min="13067" max="13067" width="16.5546875" style="486" customWidth="1"/>
    <col min="13068" max="13068" width="15.5546875" style="486" customWidth="1"/>
    <col min="13069" max="13069" width="17" style="486" customWidth="1"/>
    <col min="13070" max="13070" width="16.5546875" style="486" customWidth="1"/>
    <col min="13071" max="13071" width="15.5546875" style="486" customWidth="1"/>
    <col min="13072" max="13072" width="0" style="486" hidden="1" customWidth="1"/>
    <col min="13073" max="13076" width="8" style="486" customWidth="1"/>
    <col min="13077" max="13311" width="8.88671875" style="486"/>
    <col min="13312" max="13312" width="9.77734375" style="486" customWidth="1"/>
    <col min="13313" max="13313" width="16" style="486" customWidth="1"/>
    <col min="13314" max="13314" width="17.5546875" style="486" customWidth="1"/>
    <col min="13315" max="13315" width="16.21875" style="486" customWidth="1"/>
    <col min="13316" max="13316" width="6.21875" style="486" customWidth="1"/>
    <col min="13317" max="13317" width="17.21875" style="486" customWidth="1"/>
    <col min="13318" max="13318" width="15.77734375" style="486" customWidth="1"/>
    <col min="13319" max="13319" width="13.21875" style="486" customWidth="1"/>
    <col min="13320" max="13320" width="6.21875" style="486" customWidth="1"/>
    <col min="13321" max="13321" width="8.21875" style="486" customWidth="1"/>
    <col min="13322" max="13322" width="17" style="486" customWidth="1"/>
    <col min="13323" max="13323" width="16.5546875" style="486" customWidth="1"/>
    <col min="13324" max="13324" width="15.5546875" style="486" customWidth="1"/>
    <col min="13325" max="13325" width="17" style="486" customWidth="1"/>
    <col min="13326" max="13326" width="16.5546875" style="486" customWidth="1"/>
    <col min="13327" max="13327" width="15.5546875" style="486" customWidth="1"/>
    <col min="13328" max="13328" width="0" style="486" hidden="1" customWidth="1"/>
    <col min="13329" max="13332" width="8" style="486" customWidth="1"/>
    <col min="13333" max="13567" width="8.88671875" style="486"/>
    <col min="13568" max="13568" width="9.77734375" style="486" customWidth="1"/>
    <col min="13569" max="13569" width="16" style="486" customWidth="1"/>
    <col min="13570" max="13570" width="17.5546875" style="486" customWidth="1"/>
    <col min="13571" max="13571" width="16.21875" style="486" customWidth="1"/>
    <col min="13572" max="13572" width="6.21875" style="486" customWidth="1"/>
    <col min="13573" max="13573" width="17.21875" style="486" customWidth="1"/>
    <col min="13574" max="13574" width="15.77734375" style="486" customWidth="1"/>
    <col min="13575" max="13575" width="13.21875" style="486" customWidth="1"/>
    <col min="13576" max="13576" width="6.21875" style="486" customWidth="1"/>
    <col min="13577" max="13577" width="8.21875" style="486" customWidth="1"/>
    <col min="13578" max="13578" width="17" style="486" customWidth="1"/>
    <col min="13579" max="13579" width="16.5546875" style="486" customWidth="1"/>
    <col min="13580" max="13580" width="15.5546875" style="486" customWidth="1"/>
    <col min="13581" max="13581" width="17" style="486" customWidth="1"/>
    <col min="13582" max="13582" width="16.5546875" style="486" customWidth="1"/>
    <col min="13583" max="13583" width="15.5546875" style="486" customWidth="1"/>
    <col min="13584" max="13584" width="0" style="486" hidden="1" customWidth="1"/>
    <col min="13585" max="13588" width="8" style="486" customWidth="1"/>
    <col min="13589" max="13823" width="8.88671875" style="486"/>
    <col min="13824" max="13824" width="9.77734375" style="486" customWidth="1"/>
    <col min="13825" max="13825" width="16" style="486" customWidth="1"/>
    <col min="13826" max="13826" width="17.5546875" style="486" customWidth="1"/>
    <col min="13827" max="13827" width="16.21875" style="486" customWidth="1"/>
    <col min="13828" max="13828" width="6.21875" style="486" customWidth="1"/>
    <col min="13829" max="13829" width="17.21875" style="486" customWidth="1"/>
    <col min="13830" max="13830" width="15.77734375" style="486" customWidth="1"/>
    <col min="13831" max="13831" width="13.21875" style="486" customWidth="1"/>
    <col min="13832" max="13832" width="6.21875" style="486" customWidth="1"/>
    <col min="13833" max="13833" width="8.21875" style="486" customWidth="1"/>
    <col min="13834" max="13834" width="17" style="486" customWidth="1"/>
    <col min="13835" max="13835" width="16.5546875" style="486" customWidth="1"/>
    <col min="13836" max="13836" width="15.5546875" style="486" customWidth="1"/>
    <col min="13837" max="13837" width="17" style="486" customWidth="1"/>
    <col min="13838" max="13838" width="16.5546875" style="486" customWidth="1"/>
    <col min="13839" max="13839" width="15.5546875" style="486" customWidth="1"/>
    <col min="13840" max="13840" width="0" style="486" hidden="1" customWidth="1"/>
    <col min="13841" max="13844" width="8" style="486" customWidth="1"/>
    <col min="13845" max="14079" width="8.88671875" style="486"/>
    <col min="14080" max="14080" width="9.77734375" style="486" customWidth="1"/>
    <col min="14081" max="14081" width="16" style="486" customWidth="1"/>
    <col min="14082" max="14082" width="17.5546875" style="486" customWidth="1"/>
    <col min="14083" max="14083" width="16.21875" style="486" customWidth="1"/>
    <col min="14084" max="14084" width="6.21875" style="486" customWidth="1"/>
    <col min="14085" max="14085" width="17.21875" style="486" customWidth="1"/>
    <col min="14086" max="14086" width="15.77734375" style="486" customWidth="1"/>
    <col min="14087" max="14087" width="13.21875" style="486" customWidth="1"/>
    <col min="14088" max="14088" width="6.21875" style="486" customWidth="1"/>
    <col min="14089" max="14089" width="8.21875" style="486" customWidth="1"/>
    <col min="14090" max="14090" width="17" style="486" customWidth="1"/>
    <col min="14091" max="14091" width="16.5546875" style="486" customWidth="1"/>
    <col min="14092" max="14092" width="15.5546875" style="486" customWidth="1"/>
    <col min="14093" max="14093" width="17" style="486" customWidth="1"/>
    <col min="14094" max="14094" width="16.5546875" style="486" customWidth="1"/>
    <col min="14095" max="14095" width="15.5546875" style="486" customWidth="1"/>
    <col min="14096" max="14096" width="0" style="486" hidden="1" customWidth="1"/>
    <col min="14097" max="14100" width="8" style="486" customWidth="1"/>
    <col min="14101" max="14335" width="8.88671875" style="486"/>
    <col min="14336" max="14336" width="9.77734375" style="486" customWidth="1"/>
    <col min="14337" max="14337" width="16" style="486" customWidth="1"/>
    <col min="14338" max="14338" width="17.5546875" style="486" customWidth="1"/>
    <col min="14339" max="14339" width="16.21875" style="486" customWidth="1"/>
    <col min="14340" max="14340" width="6.21875" style="486" customWidth="1"/>
    <col min="14341" max="14341" width="17.21875" style="486" customWidth="1"/>
    <col min="14342" max="14342" width="15.77734375" style="486" customWidth="1"/>
    <col min="14343" max="14343" width="13.21875" style="486" customWidth="1"/>
    <col min="14344" max="14344" width="6.21875" style="486" customWidth="1"/>
    <col min="14345" max="14345" width="8.21875" style="486" customWidth="1"/>
    <col min="14346" max="14346" width="17" style="486" customWidth="1"/>
    <col min="14347" max="14347" width="16.5546875" style="486" customWidth="1"/>
    <col min="14348" max="14348" width="15.5546875" style="486" customWidth="1"/>
    <col min="14349" max="14349" width="17" style="486" customWidth="1"/>
    <col min="14350" max="14350" width="16.5546875" style="486" customWidth="1"/>
    <col min="14351" max="14351" width="15.5546875" style="486" customWidth="1"/>
    <col min="14352" max="14352" width="0" style="486" hidden="1" customWidth="1"/>
    <col min="14353" max="14356" width="8" style="486" customWidth="1"/>
    <col min="14357" max="14591" width="8.88671875" style="486"/>
    <col min="14592" max="14592" width="9.77734375" style="486" customWidth="1"/>
    <col min="14593" max="14593" width="16" style="486" customWidth="1"/>
    <col min="14594" max="14594" width="17.5546875" style="486" customWidth="1"/>
    <col min="14595" max="14595" width="16.21875" style="486" customWidth="1"/>
    <col min="14596" max="14596" width="6.21875" style="486" customWidth="1"/>
    <col min="14597" max="14597" width="17.21875" style="486" customWidth="1"/>
    <col min="14598" max="14598" width="15.77734375" style="486" customWidth="1"/>
    <col min="14599" max="14599" width="13.21875" style="486" customWidth="1"/>
    <col min="14600" max="14600" width="6.21875" style="486" customWidth="1"/>
    <col min="14601" max="14601" width="8.21875" style="486" customWidth="1"/>
    <col min="14602" max="14602" width="17" style="486" customWidth="1"/>
    <col min="14603" max="14603" width="16.5546875" style="486" customWidth="1"/>
    <col min="14604" max="14604" width="15.5546875" style="486" customWidth="1"/>
    <col min="14605" max="14605" width="17" style="486" customWidth="1"/>
    <col min="14606" max="14606" width="16.5546875" style="486" customWidth="1"/>
    <col min="14607" max="14607" width="15.5546875" style="486" customWidth="1"/>
    <col min="14608" max="14608" width="0" style="486" hidden="1" customWidth="1"/>
    <col min="14609" max="14612" width="8" style="486" customWidth="1"/>
    <col min="14613" max="14847" width="8.88671875" style="486"/>
    <col min="14848" max="14848" width="9.77734375" style="486" customWidth="1"/>
    <col min="14849" max="14849" width="16" style="486" customWidth="1"/>
    <col min="14850" max="14850" width="17.5546875" style="486" customWidth="1"/>
    <col min="14851" max="14851" width="16.21875" style="486" customWidth="1"/>
    <col min="14852" max="14852" width="6.21875" style="486" customWidth="1"/>
    <col min="14853" max="14853" width="17.21875" style="486" customWidth="1"/>
    <col min="14854" max="14854" width="15.77734375" style="486" customWidth="1"/>
    <col min="14855" max="14855" width="13.21875" style="486" customWidth="1"/>
    <col min="14856" max="14856" width="6.21875" style="486" customWidth="1"/>
    <col min="14857" max="14857" width="8.21875" style="486" customWidth="1"/>
    <col min="14858" max="14858" width="17" style="486" customWidth="1"/>
    <col min="14859" max="14859" width="16.5546875" style="486" customWidth="1"/>
    <col min="14860" max="14860" width="15.5546875" style="486" customWidth="1"/>
    <col min="14861" max="14861" width="17" style="486" customWidth="1"/>
    <col min="14862" max="14862" width="16.5546875" style="486" customWidth="1"/>
    <col min="14863" max="14863" width="15.5546875" style="486" customWidth="1"/>
    <col min="14864" max="14864" width="0" style="486" hidden="1" customWidth="1"/>
    <col min="14865" max="14868" width="8" style="486" customWidth="1"/>
    <col min="14869" max="15103" width="8.88671875" style="486"/>
    <col min="15104" max="15104" width="9.77734375" style="486" customWidth="1"/>
    <col min="15105" max="15105" width="16" style="486" customWidth="1"/>
    <col min="15106" max="15106" width="17.5546875" style="486" customWidth="1"/>
    <col min="15107" max="15107" width="16.21875" style="486" customWidth="1"/>
    <col min="15108" max="15108" width="6.21875" style="486" customWidth="1"/>
    <col min="15109" max="15109" width="17.21875" style="486" customWidth="1"/>
    <col min="15110" max="15110" width="15.77734375" style="486" customWidth="1"/>
    <col min="15111" max="15111" width="13.21875" style="486" customWidth="1"/>
    <col min="15112" max="15112" width="6.21875" style="486" customWidth="1"/>
    <col min="15113" max="15113" width="8.21875" style="486" customWidth="1"/>
    <col min="15114" max="15114" width="17" style="486" customWidth="1"/>
    <col min="15115" max="15115" width="16.5546875" style="486" customWidth="1"/>
    <col min="15116" max="15116" width="15.5546875" style="486" customWidth="1"/>
    <col min="15117" max="15117" width="17" style="486" customWidth="1"/>
    <col min="15118" max="15118" width="16.5546875" style="486" customWidth="1"/>
    <col min="15119" max="15119" width="15.5546875" style="486" customWidth="1"/>
    <col min="15120" max="15120" width="0" style="486" hidden="1" customWidth="1"/>
    <col min="15121" max="15124" width="8" style="486" customWidth="1"/>
    <col min="15125" max="15359" width="8.88671875" style="486"/>
    <col min="15360" max="15360" width="9.77734375" style="486" customWidth="1"/>
    <col min="15361" max="15361" width="16" style="486" customWidth="1"/>
    <col min="15362" max="15362" width="17.5546875" style="486" customWidth="1"/>
    <col min="15363" max="15363" width="16.21875" style="486" customWidth="1"/>
    <col min="15364" max="15364" width="6.21875" style="486" customWidth="1"/>
    <col min="15365" max="15365" width="17.21875" style="486" customWidth="1"/>
    <col min="15366" max="15366" width="15.77734375" style="486" customWidth="1"/>
    <col min="15367" max="15367" width="13.21875" style="486" customWidth="1"/>
    <col min="15368" max="15368" width="6.21875" style="486" customWidth="1"/>
    <col min="15369" max="15369" width="8.21875" style="486" customWidth="1"/>
    <col min="15370" max="15370" width="17" style="486" customWidth="1"/>
    <col min="15371" max="15371" width="16.5546875" style="486" customWidth="1"/>
    <col min="15372" max="15372" width="15.5546875" style="486" customWidth="1"/>
    <col min="15373" max="15373" width="17" style="486" customWidth="1"/>
    <col min="15374" max="15374" width="16.5546875" style="486" customWidth="1"/>
    <col min="15375" max="15375" width="15.5546875" style="486" customWidth="1"/>
    <col min="15376" max="15376" width="0" style="486" hidden="1" customWidth="1"/>
    <col min="15377" max="15380" width="8" style="486" customWidth="1"/>
    <col min="15381" max="15615" width="8.88671875" style="486"/>
    <col min="15616" max="15616" width="9.77734375" style="486" customWidth="1"/>
    <col min="15617" max="15617" width="16" style="486" customWidth="1"/>
    <col min="15618" max="15618" width="17.5546875" style="486" customWidth="1"/>
    <col min="15619" max="15619" width="16.21875" style="486" customWidth="1"/>
    <col min="15620" max="15620" width="6.21875" style="486" customWidth="1"/>
    <col min="15621" max="15621" width="17.21875" style="486" customWidth="1"/>
    <col min="15622" max="15622" width="15.77734375" style="486" customWidth="1"/>
    <col min="15623" max="15623" width="13.21875" style="486" customWidth="1"/>
    <col min="15624" max="15624" width="6.21875" style="486" customWidth="1"/>
    <col min="15625" max="15625" width="8.21875" style="486" customWidth="1"/>
    <col min="15626" max="15626" width="17" style="486" customWidth="1"/>
    <col min="15627" max="15627" width="16.5546875" style="486" customWidth="1"/>
    <col min="15628" max="15628" width="15.5546875" style="486" customWidth="1"/>
    <col min="15629" max="15629" width="17" style="486" customWidth="1"/>
    <col min="15630" max="15630" width="16.5546875" style="486" customWidth="1"/>
    <col min="15631" max="15631" width="15.5546875" style="486" customWidth="1"/>
    <col min="15632" max="15632" width="0" style="486" hidden="1" customWidth="1"/>
    <col min="15633" max="15636" width="8" style="486" customWidth="1"/>
    <col min="15637" max="15871" width="8.88671875" style="486"/>
    <col min="15872" max="15872" width="9.77734375" style="486" customWidth="1"/>
    <col min="15873" max="15873" width="16" style="486" customWidth="1"/>
    <col min="15874" max="15874" width="17.5546875" style="486" customWidth="1"/>
    <col min="15875" max="15875" width="16.21875" style="486" customWidth="1"/>
    <col min="15876" max="15876" width="6.21875" style="486" customWidth="1"/>
    <col min="15877" max="15877" width="17.21875" style="486" customWidth="1"/>
    <col min="15878" max="15878" width="15.77734375" style="486" customWidth="1"/>
    <col min="15879" max="15879" width="13.21875" style="486" customWidth="1"/>
    <col min="15880" max="15880" width="6.21875" style="486" customWidth="1"/>
    <col min="15881" max="15881" width="8.21875" style="486" customWidth="1"/>
    <col min="15882" max="15882" width="17" style="486" customWidth="1"/>
    <col min="15883" max="15883" width="16.5546875" style="486" customWidth="1"/>
    <col min="15884" max="15884" width="15.5546875" style="486" customWidth="1"/>
    <col min="15885" max="15885" width="17" style="486" customWidth="1"/>
    <col min="15886" max="15886" width="16.5546875" style="486" customWidth="1"/>
    <col min="15887" max="15887" width="15.5546875" style="486" customWidth="1"/>
    <col min="15888" max="15888" width="0" style="486" hidden="1" customWidth="1"/>
    <col min="15889" max="15892" width="8" style="486" customWidth="1"/>
    <col min="15893" max="16127" width="8.88671875" style="486"/>
    <col min="16128" max="16128" width="9.77734375" style="486" customWidth="1"/>
    <col min="16129" max="16129" width="16" style="486" customWidth="1"/>
    <col min="16130" max="16130" width="17.5546875" style="486" customWidth="1"/>
    <col min="16131" max="16131" width="16.21875" style="486" customWidth="1"/>
    <col min="16132" max="16132" width="6.21875" style="486" customWidth="1"/>
    <col min="16133" max="16133" width="17.21875" style="486" customWidth="1"/>
    <col min="16134" max="16134" width="15.77734375" style="486" customWidth="1"/>
    <col min="16135" max="16135" width="13.21875" style="486" customWidth="1"/>
    <col min="16136" max="16136" width="6.21875" style="486" customWidth="1"/>
    <col min="16137" max="16137" width="8.21875" style="486" customWidth="1"/>
    <col min="16138" max="16138" width="17" style="486" customWidth="1"/>
    <col min="16139" max="16139" width="16.5546875" style="486" customWidth="1"/>
    <col min="16140" max="16140" width="15.5546875" style="486" customWidth="1"/>
    <col min="16141" max="16141" width="17" style="486" customWidth="1"/>
    <col min="16142" max="16142" width="16.5546875" style="486" customWidth="1"/>
    <col min="16143" max="16143" width="15.5546875" style="486" customWidth="1"/>
    <col min="16144" max="16144" width="0" style="486" hidden="1" customWidth="1"/>
    <col min="16145" max="16148" width="8" style="486" customWidth="1"/>
    <col min="16149" max="16384" width="8.88671875" style="486"/>
  </cols>
  <sheetData>
    <row r="1" spans="1:22" ht="16.5" customHeight="1">
      <c r="A1" s="97" t="s">
        <v>134</v>
      </c>
      <c r="B1" s="484"/>
      <c r="C1" s="484"/>
      <c r="D1" s="484"/>
      <c r="E1" s="484"/>
      <c r="F1" s="485"/>
      <c r="K1" s="487"/>
      <c r="R1" s="486"/>
    </row>
    <row r="2" spans="1:22" ht="27" customHeight="1">
      <c r="A2" s="97"/>
      <c r="B2" s="484"/>
      <c r="C2" s="484"/>
      <c r="D2" s="484"/>
      <c r="E2" s="484"/>
      <c r="F2" s="485"/>
      <c r="K2" s="487"/>
      <c r="R2" s="486"/>
    </row>
    <row r="3" spans="1:22" ht="21.75" customHeight="1">
      <c r="A3" s="663" t="s">
        <v>5</v>
      </c>
      <c r="B3" s="663"/>
      <c r="C3" s="663"/>
      <c r="D3" s="663"/>
      <c r="E3" s="663"/>
      <c r="F3" s="663"/>
      <c r="G3" s="487"/>
      <c r="H3" s="487"/>
      <c r="I3" s="487"/>
      <c r="J3" s="490" t="s">
        <v>23</v>
      </c>
      <c r="K3" s="105"/>
      <c r="L3" s="106"/>
      <c r="R3" s="486"/>
    </row>
    <row r="4" spans="1:22" ht="24" customHeight="1">
      <c r="A4" s="663" t="s">
        <v>142</v>
      </c>
      <c r="B4" s="663"/>
      <c r="C4" s="663"/>
      <c r="D4" s="663"/>
      <c r="E4" s="663"/>
      <c r="F4" s="663"/>
      <c r="G4" s="487"/>
      <c r="H4" s="487"/>
      <c r="I4" s="487"/>
      <c r="J4" s="487"/>
      <c r="L4" s="491"/>
      <c r="R4" s="486"/>
    </row>
    <row r="5" spans="1:22" ht="20.25" customHeight="1">
      <c r="A5" s="664" t="s">
        <v>170</v>
      </c>
      <c r="B5" s="664"/>
      <c r="C5" s="664"/>
      <c r="D5" s="664"/>
      <c r="E5" s="664"/>
      <c r="F5" s="664"/>
      <c r="G5" s="492"/>
      <c r="H5" s="487"/>
      <c r="I5" s="486" t="s">
        <v>86</v>
      </c>
      <c r="J5" s="493"/>
      <c r="L5" s="491"/>
      <c r="R5" s="486"/>
    </row>
    <row r="6" spans="1:22" ht="30.75" customHeight="1">
      <c r="A6" s="494"/>
      <c r="C6" s="665"/>
      <c r="D6" s="665"/>
      <c r="E6" s="496"/>
      <c r="F6" s="497"/>
      <c r="G6" s="497"/>
      <c r="I6" s="498">
        <v>1</v>
      </c>
      <c r="J6" s="499" t="s">
        <v>117</v>
      </c>
      <c r="R6" s="486"/>
    </row>
    <row r="7" spans="1:22">
      <c r="A7" s="494"/>
      <c r="B7" s="500"/>
      <c r="C7" s="665"/>
      <c r="D7" s="665"/>
      <c r="E7" s="495"/>
      <c r="F7" s="496"/>
      <c r="G7" s="662"/>
      <c r="H7" s="662"/>
      <c r="I7" s="498">
        <v>2</v>
      </c>
      <c r="J7" s="498" t="s">
        <v>120</v>
      </c>
      <c r="M7" s="486"/>
      <c r="N7" s="489" t="s">
        <v>42</v>
      </c>
      <c r="O7" s="489" t="s">
        <v>118</v>
      </c>
      <c r="R7" s="486"/>
      <c r="U7" s="117"/>
      <c r="V7" s="502"/>
    </row>
    <row r="8" spans="1:22" ht="25.5" customHeight="1">
      <c r="A8" s="500"/>
      <c r="E8" s="119" t="s">
        <v>116</v>
      </c>
      <c r="F8" s="120" t="s">
        <v>135</v>
      </c>
      <c r="G8" s="666" t="s">
        <v>26</v>
      </c>
      <c r="H8" s="662"/>
      <c r="I8" s="498">
        <v>3</v>
      </c>
      <c r="J8" s="498" t="s">
        <v>92</v>
      </c>
      <c r="M8" s="503" t="s">
        <v>135</v>
      </c>
      <c r="N8" s="504">
        <f ca="1">TODAY()+30</f>
        <v>45582</v>
      </c>
      <c r="O8" s="123">
        <v>0.11</v>
      </c>
      <c r="Q8" s="505"/>
      <c r="R8" s="125"/>
    </row>
    <row r="9" spans="1:22" ht="36.75" customHeight="1">
      <c r="A9" s="506"/>
      <c r="B9" s="507" t="s">
        <v>103</v>
      </c>
      <c r="C9" s="508"/>
      <c r="D9" s="508"/>
      <c r="E9" s="509"/>
      <c r="F9" s="130" t="s">
        <v>91</v>
      </c>
      <c r="G9" s="666" t="s">
        <v>26</v>
      </c>
      <c r="H9" s="662"/>
      <c r="I9" s="510">
        <v>4</v>
      </c>
      <c r="J9" s="511" t="s">
        <v>152</v>
      </c>
      <c r="M9" s="503" t="s">
        <v>136</v>
      </c>
      <c r="N9" s="504">
        <f ca="1">TODAY()+30</f>
        <v>45582</v>
      </c>
      <c r="O9" s="123">
        <v>0.11</v>
      </c>
      <c r="Q9" s="133"/>
      <c r="R9" s="486"/>
    </row>
    <row r="10" spans="1:22" ht="43.5" customHeight="1">
      <c r="A10" s="512"/>
      <c r="B10" s="507" t="s">
        <v>104</v>
      </c>
      <c r="C10" s="509"/>
      <c r="D10" s="667" t="str">
        <f>VLOOKUP($F$10,$I$6:$K$9,2,0)</f>
        <v>TT sớm 100% bằng vốn tự có trong 15 ngày kể từ khi kí HĐMB</v>
      </c>
      <c r="E10" s="667"/>
      <c r="F10" s="135">
        <v>4</v>
      </c>
      <c r="G10" s="501"/>
      <c r="H10" s="501"/>
      <c r="I10" s="513">
        <v>0</v>
      </c>
      <c r="J10" s="514"/>
      <c r="M10" s="503"/>
      <c r="N10" s="504"/>
      <c r="O10" s="123"/>
      <c r="Q10" s="515"/>
      <c r="R10" s="125"/>
    </row>
    <row r="11" spans="1:22" ht="17.25" customHeight="1">
      <c r="A11" s="139">
        <v>1</v>
      </c>
      <c r="B11" s="140" t="s">
        <v>0</v>
      </c>
      <c r="C11" s="141"/>
      <c r="D11" s="141"/>
      <c r="E11" s="142"/>
      <c r="F11" s="143"/>
      <c r="G11" s="514" t="s">
        <v>97</v>
      </c>
      <c r="I11" s="516">
        <v>0.01</v>
      </c>
      <c r="J11" s="514"/>
      <c r="M11" s="503"/>
      <c r="N11" s="504"/>
      <c r="O11" s="123"/>
      <c r="Q11" s="517"/>
      <c r="R11" s="125"/>
    </row>
    <row r="12" spans="1:22" ht="17.25" customHeight="1">
      <c r="A12" s="146">
        <v>2</v>
      </c>
      <c r="B12" s="147" t="s">
        <v>27</v>
      </c>
      <c r="C12" s="148"/>
      <c r="D12" s="148"/>
      <c r="E12" s="149"/>
      <c r="F12" s="150" t="s">
        <v>169</v>
      </c>
      <c r="G12" s="514" t="s">
        <v>96</v>
      </c>
      <c r="H12" s="518"/>
      <c r="I12" s="519"/>
      <c r="L12" s="493"/>
      <c r="M12" s="503"/>
      <c r="N12" s="504"/>
      <c r="O12" s="123"/>
      <c r="R12" s="125"/>
    </row>
    <row r="13" spans="1:22" ht="17.25" customHeight="1">
      <c r="A13" s="146">
        <v>3</v>
      </c>
      <c r="B13" s="147" t="s">
        <v>28</v>
      </c>
      <c r="C13" s="148"/>
      <c r="D13" s="148"/>
      <c r="E13" s="149"/>
      <c r="F13" s="153"/>
      <c r="I13" s="520" t="s">
        <v>121</v>
      </c>
      <c r="J13" s="521">
        <v>22866119</v>
      </c>
      <c r="M13" s="503"/>
      <c r="N13" s="504"/>
      <c r="O13" s="123"/>
      <c r="R13" s="125"/>
    </row>
    <row r="14" spans="1:22" ht="17.25" customHeight="1">
      <c r="A14" s="156">
        <v>3.1</v>
      </c>
      <c r="B14" s="157" t="s">
        <v>37</v>
      </c>
      <c r="C14" s="158"/>
      <c r="D14" s="158"/>
      <c r="E14" s="159"/>
      <c r="F14" s="160">
        <f>VLOOKUP(F12,[2]Sheet1!$B:$C,2,0)</f>
        <v>67.5</v>
      </c>
      <c r="G14" s="497" t="s">
        <v>97</v>
      </c>
      <c r="H14" s="522"/>
      <c r="L14" s="523"/>
      <c r="M14" s="503"/>
      <c r="N14" s="504"/>
      <c r="O14" s="123"/>
      <c r="R14" s="125"/>
    </row>
    <row r="15" spans="1:22" ht="17.25" customHeight="1">
      <c r="A15" s="156">
        <v>3.2</v>
      </c>
      <c r="B15" s="157" t="s">
        <v>81</v>
      </c>
      <c r="C15" s="158"/>
      <c r="D15" s="158"/>
      <c r="E15" s="159"/>
      <c r="F15" s="472">
        <f>VLOOKUP(F12,[2]Sheet1!$B:$D,3,0)</f>
        <v>243.2</v>
      </c>
      <c r="G15" s="497" t="s">
        <v>122</v>
      </c>
      <c r="L15" s="524"/>
      <c r="M15" s="503"/>
      <c r="N15" s="504"/>
      <c r="O15" s="123"/>
      <c r="R15" s="125"/>
    </row>
    <row r="16" spans="1:22" ht="17.25" customHeight="1">
      <c r="A16" s="156">
        <v>3.3</v>
      </c>
      <c r="B16" s="157" t="s">
        <v>29</v>
      </c>
      <c r="C16" s="158"/>
      <c r="D16" s="158"/>
      <c r="E16" s="159"/>
      <c r="F16" s="525">
        <f>F17/F15</f>
        <v>19622144.000822369</v>
      </c>
      <c r="G16" s="497" t="s">
        <v>97</v>
      </c>
      <c r="H16" s="525"/>
      <c r="M16" s="503"/>
      <c r="N16" s="504"/>
      <c r="O16" s="123"/>
      <c r="R16" s="125"/>
    </row>
    <row r="17" spans="1:22" ht="17.25" customHeight="1">
      <c r="A17" s="165"/>
      <c r="B17" s="147" t="s">
        <v>171</v>
      </c>
      <c r="C17" s="166"/>
      <c r="D17" s="166"/>
      <c r="E17" s="167"/>
      <c r="F17" s="168">
        <f>VLOOKUP(F12,[3]Sheet1!$B:$H,7,0)</f>
        <v>4772105421</v>
      </c>
      <c r="G17" s="526"/>
      <c r="H17" s="527">
        <f>VLOOKUP(F12,[3]Sheet1!$B:$I,8,0)</f>
        <v>0</v>
      </c>
      <c r="I17" s="528"/>
      <c r="J17" s="529"/>
      <c r="K17" s="530"/>
      <c r="L17" s="530"/>
      <c r="M17" s="503"/>
      <c r="N17" s="504"/>
      <c r="O17" s="123"/>
      <c r="R17" s="125"/>
    </row>
    <row r="18" spans="1:22" ht="17.25" customHeight="1">
      <c r="A18" s="165"/>
      <c r="B18" s="147" t="s">
        <v>172</v>
      </c>
      <c r="C18" s="166"/>
      <c r="D18" s="166"/>
      <c r="E18" s="167"/>
      <c r="F18" s="531">
        <f>ROUND(F17+(F17-F14*J13)*10%,0)</f>
        <v>5094969660</v>
      </c>
      <c r="G18" s="526"/>
      <c r="H18" s="527"/>
      <c r="I18" s="528"/>
      <c r="J18" s="529"/>
      <c r="K18" s="530"/>
      <c r="L18" s="530"/>
      <c r="M18" s="503"/>
      <c r="N18" s="504"/>
      <c r="O18" s="123"/>
      <c r="R18" s="125"/>
    </row>
    <row r="19" spans="1:22" ht="17.25" customHeight="1">
      <c r="A19" s="173"/>
      <c r="B19" s="147" t="s">
        <v>34</v>
      </c>
      <c r="C19" s="174"/>
      <c r="D19" s="174"/>
      <c r="E19" s="175"/>
      <c r="F19" s="532"/>
      <c r="G19" s="526"/>
      <c r="H19" s="527"/>
      <c r="I19" s="528"/>
      <c r="J19" s="529"/>
      <c r="K19" s="533"/>
      <c r="L19" s="533"/>
      <c r="M19" s="503"/>
      <c r="N19" s="504"/>
      <c r="O19" s="123"/>
      <c r="Q19" s="514"/>
      <c r="R19" s="125"/>
    </row>
    <row r="20" spans="1:22" ht="17.25" customHeight="1">
      <c r="A20" s="165"/>
      <c r="B20" s="178" t="s">
        <v>161</v>
      </c>
      <c r="C20" s="174"/>
      <c r="D20" s="174"/>
      <c r="E20" s="175"/>
      <c r="F20" s="534">
        <f>IF($F$17&gt;10000000000,200000000,IF($F$17&lt;7000000000,100000000,150000000))</f>
        <v>100000000</v>
      </c>
      <c r="G20" s="666" t="s">
        <v>173</v>
      </c>
      <c r="H20" s="662"/>
      <c r="I20" s="535"/>
      <c r="M20" s="503"/>
      <c r="N20" s="504"/>
      <c r="O20" s="123"/>
      <c r="R20" s="125"/>
    </row>
    <row r="21" spans="1:22" ht="17.25" customHeight="1">
      <c r="A21" s="165"/>
      <c r="B21" s="668" t="s">
        <v>105</v>
      </c>
      <c r="C21" s="668"/>
      <c r="D21" s="669" t="s">
        <v>174</v>
      </c>
      <c r="E21" s="669"/>
      <c r="F21" s="536">
        <f>IF(D21="Có",0,1%)</f>
        <v>0.01</v>
      </c>
      <c r="G21" s="666" t="s">
        <v>26</v>
      </c>
      <c r="H21" s="662"/>
      <c r="I21" s="537"/>
      <c r="M21" s="503"/>
      <c r="N21" s="504"/>
      <c r="O21" s="123"/>
      <c r="R21" s="125"/>
    </row>
    <row r="22" spans="1:22" s="537" customFormat="1" ht="19.5" customHeight="1">
      <c r="A22" s="165"/>
      <c r="B22" s="178" t="s">
        <v>106</v>
      </c>
      <c r="C22" s="174"/>
      <c r="D22" s="174"/>
      <c r="E22" s="175"/>
      <c r="F22" s="538">
        <f>+IF($F$10=4,11%,0)</f>
        <v>0.11</v>
      </c>
      <c r="G22" s="666"/>
      <c r="H22" s="662"/>
      <c r="I22" s="539"/>
      <c r="J22" s="529"/>
      <c r="K22" s="530"/>
      <c r="L22" s="530"/>
      <c r="M22" s="503"/>
      <c r="N22" s="504"/>
      <c r="O22" s="123"/>
      <c r="Q22" s="486"/>
      <c r="R22" s="502"/>
    </row>
    <row r="23" spans="1:22" s="537" customFormat="1" ht="17.25" customHeight="1">
      <c r="A23" s="165"/>
      <c r="B23" s="178" t="s">
        <v>107</v>
      </c>
      <c r="C23" s="174"/>
      <c r="D23" s="174"/>
      <c r="E23" s="175"/>
      <c r="F23" s="538">
        <f>+IF(OR($F$10=1, $F$10=2),5%,0)</f>
        <v>0</v>
      </c>
      <c r="I23" s="535"/>
      <c r="J23" s="529"/>
      <c r="K23" s="533"/>
      <c r="L23" s="533"/>
      <c r="M23" s="486"/>
      <c r="N23" s="489"/>
      <c r="O23" s="540"/>
      <c r="U23" s="505"/>
      <c r="V23" s="125"/>
    </row>
    <row r="24" spans="1:22" s="537" customFormat="1" ht="17.25" customHeight="1">
      <c r="A24" s="165"/>
      <c r="B24" s="178" t="s">
        <v>108</v>
      </c>
      <c r="C24" s="174"/>
      <c r="D24" s="174"/>
      <c r="E24" s="175"/>
      <c r="F24" s="536">
        <v>0</v>
      </c>
      <c r="G24" s="541" t="s">
        <v>109</v>
      </c>
      <c r="J24" s="529"/>
      <c r="K24" s="533"/>
      <c r="L24" s="533"/>
      <c r="M24" s="486"/>
      <c r="N24" s="489"/>
      <c r="O24" s="540"/>
      <c r="U24" s="515"/>
      <c r="V24" s="184"/>
    </row>
    <row r="25" spans="1:22" s="537" customFormat="1" ht="17.25" customHeight="1">
      <c r="A25" s="156"/>
      <c r="B25" s="147" t="s">
        <v>31</v>
      </c>
      <c r="C25" s="174"/>
      <c r="D25" s="174"/>
      <c r="E25" s="175"/>
      <c r="F25" s="542">
        <f>ROUND((F16-(F20/F15))*(1-F21)*(1-F22)*(1-F23)*(1-F24),0)</f>
        <v>16926777</v>
      </c>
      <c r="G25" s="543"/>
      <c r="H25" s="486"/>
      <c r="I25" s="527">
        <f>F17-F20</f>
        <v>4672105421</v>
      </c>
      <c r="J25" s="486"/>
      <c r="K25" s="486"/>
      <c r="L25" s="486"/>
      <c r="M25" s="486"/>
      <c r="N25" s="489"/>
      <c r="O25" s="540"/>
      <c r="U25" s="515"/>
      <c r="V25" s="187"/>
    </row>
    <row r="26" spans="1:22" ht="17.25" customHeight="1">
      <c r="A26" s="156"/>
      <c r="B26" s="157" t="s">
        <v>30</v>
      </c>
      <c r="C26" s="158"/>
      <c r="D26" s="158"/>
      <c r="E26" s="159"/>
      <c r="F26" s="544">
        <f>ROUND(F25+(F25-$J$13*F14/F15)*10%,0)</f>
        <v>17984807</v>
      </c>
      <c r="G26" s="545" t="s">
        <v>158</v>
      </c>
      <c r="H26" s="522"/>
      <c r="I26" s="528">
        <f>I25*F21</f>
        <v>46721054.210000001</v>
      </c>
      <c r="M26" s="486"/>
      <c r="N26" s="488"/>
      <c r="O26" s="489"/>
      <c r="R26" s="486"/>
      <c r="V26" s="187"/>
    </row>
    <row r="27" spans="1:22" ht="17.25" customHeight="1">
      <c r="A27" s="190">
        <v>4</v>
      </c>
      <c r="B27" s="147" t="s">
        <v>175</v>
      </c>
      <c r="C27" s="148"/>
      <c r="D27" s="148"/>
      <c r="E27" s="149"/>
      <c r="F27" s="546"/>
      <c r="G27" s="547"/>
      <c r="H27" s="527"/>
      <c r="I27" s="528"/>
      <c r="M27" s="486"/>
      <c r="N27" s="488"/>
      <c r="O27" s="489"/>
      <c r="R27" s="486"/>
      <c r="V27" s="187"/>
    </row>
    <row r="28" spans="1:22" ht="17.25" customHeight="1">
      <c r="A28" s="193"/>
      <c r="B28" s="194" t="s">
        <v>172</v>
      </c>
      <c r="C28" s="195"/>
      <c r="D28" s="195"/>
      <c r="E28" s="548"/>
      <c r="F28" s="546">
        <f>ROUND(+F29+F30,0)</f>
        <v>4373905079</v>
      </c>
      <c r="G28" s="497" t="b">
        <f>SUM(F29:F30)=F28</f>
        <v>1</v>
      </c>
      <c r="J28" s="549" t="s">
        <v>128</v>
      </c>
      <c r="M28" s="486"/>
      <c r="N28" s="486"/>
      <c r="O28" s="488"/>
      <c r="R28" s="486"/>
      <c r="V28" s="187"/>
    </row>
    <row r="29" spans="1:22" ht="22.05" customHeight="1">
      <c r="A29" s="198"/>
      <c r="B29" s="199" t="s">
        <v>176</v>
      </c>
      <c r="C29" s="200"/>
      <c r="D29" s="200"/>
      <c r="E29" s="201"/>
      <c r="F29" s="550">
        <f>ROUND(+F25*F15,0)</f>
        <v>4116592166</v>
      </c>
      <c r="G29" s="551" t="b">
        <f>F25*F15=F29</f>
        <v>0</v>
      </c>
      <c r="H29" s="522"/>
      <c r="J29" s="552" t="s">
        <v>129</v>
      </c>
      <c r="K29" s="552" t="s">
        <v>130</v>
      </c>
      <c r="L29" s="552" t="s">
        <v>131</v>
      </c>
      <c r="M29" s="553" t="s">
        <v>132</v>
      </c>
      <c r="N29" s="554" t="s">
        <v>133</v>
      </c>
      <c r="O29" s="553" t="s">
        <v>56</v>
      </c>
      <c r="R29" s="486"/>
      <c r="V29" s="187"/>
    </row>
    <row r="30" spans="1:22" ht="17.25" customHeight="1">
      <c r="A30" s="207"/>
      <c r="B30" s="199" t="s">
        <v>4</v>
      </c>
      <c r="C30" s="200"/>
      <c r="D30" s="200"/>
      <c r="E30" s="201"/>
      <c r="F30" s="550">
        <f>ROUND((F29-J13*F14)*10%,0)</f>
        <v>257312913</v>
      </c>
      <c r="G30" s="551"/>
      <c r="H30" s="555"/>
      <c r="J30" s="556" t="s">
        <v>177</v>
      </c>
      <c r="K30" s="557"/>
      <c r="L30" s="556"/>
      <c r="M30" s="558"/>
      <c r="N30" s="559"/>
      <c r="O30" s="560">
        <f t="shared" ref="O30:O35" si="0">0.05%*N30*M30</f>
        <v>0</v>
      </c>
      <c r="R30" s="486"/>
      <c r="V30" s="187"/>
    </row>
    <row r="31" spans="1:22" ht="17.25" hidden="1" customHeight="1">
      <c r="A31" s="214">
        <v>6</v>
      </c>
      <c r="B31" s="215" t="s">
        <v>69</v>
      </c>
      <c r="C31" s="195"/>
      <c r="D31" s="195"/>
      <c r="E31" s="216"/>
      <c r="F31" s="561">
        <f>F32+F33-F34</f>
        <v>0</v>
      </c>
      <c r="G31" s="218"/>
      <c r="H31" s="562"/>
      <c r="J31" s="556">
        <v>45318</v>
      </c>
      <c r="K31" s="557">
        <f>J31+1</f>
        <v>45319</v>
      </c>
      <c r="L31" s="556">
        <v>45350</v>
      </c>
      <c r="M31" s="558">
        <f>L31-K31</f>
        <v>31</v>
      </c>
      <c r="N31" s="563">
        <f>924309979-300000000</f>
        <v>624309979</v>
      </c>
      <c r="O31" s="560">
        <f t="shared" si="0"/>
        <v>9676804.6745000016</v>
      </c>
      <c r="P31" s="522"/>
      <c r="R31" s="486"/>
      <c r="V31" s="564"/>
    </row>
    <row r="32" spans="1:22" ht="17.25" hidden="1" customHeight="1">
      <c r="A32" s="214"/>
      <c r="B32" s="221" t="s">
        <v>74</v>
      </c>
      <c r="C32" s="195"/>
      <c r="D32" s="195"/>
      <c r="E32" s="216"/>
      <c r="F32" s="222">
        <f>IF($F$10=2,SUM(V81:V105),0)</f>
        <v>0</v>
      </c>
      <c r="G32" s="218" t="s">
        <v>65</v>
      </c>
      <c r="J32" s="556"/>
      <c r="K32" s="557">
        <f>J32+1</f>
        <v>1</v>
      </c>
      <c r="L32" s="556"/>
      <c r="M32" s="558">
        <f>L32-K32</f>
        <v>-1</v>
      </c>
      <c r="N32" s="563"/>
      <c r="O32" s="560">
        <f t="shared" si="0"/>
        <v>0</v>
      </c>
      <c r="R32" s="486"/>
    </row>
    <row r="33" spans="1:37" ht="17.25" hidden="1" customHeight="1">
      <c r="A33" s="214"/>
      <c r="B33" s="221" t="s">
        <v>75</v>
      </c>
      <c r="C33" s="195"/>
      <c r="D33" s="195"/>
      <c r="E33" s="216"/>
      <c r="F33" s="222">
        <f>IF($F$10=2,SUM(V106:V109),0)</f>
        <v>0</v>
      </c>
      <c r="G33" s="218" t="s">
        <v>66</v>
      </c>
      <c r="J33" s="556"/>
      <c r="K33" s="557">
        <f>J33+1</f>
        <v>1</v>
      </c>
      <c r="L33" s="556"/>
      <c r="M33" s="558">
        <f>L33-K33</f>
        <v>-1</v>
      </c>
      <c r="N33" s="563"/>
      <c r="O33" s="560">
        <f t="shared" si="0"/>
        <v>0</v>
      </c>
      <c r="R33" s="486"/>
    </row>
    <row r="34" spans="1:37" ht="17.25" hidden="1" customHeight="1">
      <c r="A34" s="214"/>
      <c r="B34" s="221" t="s">
        <v>71</v>
      </c>
      <c r="C34" s="195"/>
      <c r="D34" s="195"/>
      <c r="E34" s="216"/>
      <c r="F34" s="222">
        <f>IF($F$9="Cá nhân",F33*5%,0)</f>
        <v>0</v>
      </c>
      <c r="G34" s="223"/>
      <c r="J34" s="556"/>
      <c r="K34" s="557">
        <f>J34+1</f>
        <v>1</v>
      </c>
      <c r="L34" s="556"/>
      <c r="M34" s="558">
        <f>L34-K34</f>
        <v>-1</v>
      </c>
      <c r="N34" s="563"/>
      <c r="O34" s="560">
        <f t="shared" si="0"/>
        <v>0</v>
      </c>
      <c r="R34" s="486"/>
    </row>
    <row r="35" spans="1:37" ht="17.25" hidden="1" customHeight="1">
      <c r="A35" s="190"/>
      <c r="B35" s="221" t="s">
        <v>76</v>
      </c>
      <c r="C35" s="195"/>
      <c r="D35" s="195"/>
      <c r="E35" s="216"/>
      <c r="F35" s="224">
        <f>+F28-F31</f>
        <v>4373905079</v>
      </c>
      <c r="G35" s="225"/>
      <c r="J35" s="556"/>
      <c r="K35" s="557">
        <f>J35+1</f>
        <v>1</v>
      </c>
      <c r="L35" s="556"/>
      <c r="M35" s="558">
        <f>L35-K35</f>
        <v>-1</v>
      </c>
      <c r="N35" s="563"/>
      <c r="O35" s="560">
        <f t="shared" si="0"/>
        <v>0</v>
      </c>
      <c r="R35" s="486"/>
    </row>
    <row r="36" spans="1:37" ht="17.25" hidden="1" customHeight="1">
      <c r="A36" s="190"/>
      <c r="B36" s="178" t="s">
        <v>141</v>
      </c>
      <c r="C36" s="195"/>
      <c r="D36" s="195"/>
      <c r="E36" s="216"/>
      <c r="F36" s="224" t="e">
        <f>+F35+#REF!</f>
        <v>#REF!</v>
      </c>
      <c r="G36" s="225"/>
      <c r="J36" s="565"/>
      <c r="L36" s="226"/>
      <c r="M36" s="486"/>
      <c r="N36" s="488"/>
      <c r="O36" s="527"/>
      <c r="R36" s="486"/>
    </row>
    <row r="37" spans="1:37" ht="17.25" hidden="1" customHeight="1">
      <c r="A37" s="214">
        <v>7</v>
      </c>
      <c r="B37" s="215" t="s">
        <v>77</v>
      </c>
      <c r="C37" s="195"/>
      <c r="D37" s="195"/>
      <c r="E37" s="216"/>
      <c r="F37" s="561">
        <f>IF($F$10=3,F28*25%,IF(F10=4,F28*25%+F30*5%,IF(F10=2,SUM(U106:U109),0)))</f>
        <v>1106341915.4000001</v>
      </c>
      <c r="G37" s="566"/>
      <c r="J37" s="525"/>
      <c r="L37" s="226"/>
      <c r="M37" s="567"/>
      <c r="N37" s="488"/>
      <c r="O37" s="489"/>
      <c r="R37" s="486"/>
    </row>
    <row r="38" spans="1:37" ht="17.25" hidden="1" customHeight="1">
      <c r="A38" s="214">
        <v>8</v>
      </c>
      <c r="B38" s="215" t="s">
        <v>73</v>
      </c>
      <c r="C38" s="230"/>
      <c r="D38" s="230"/>
      <c r="E38" s="231"/>
      <c r="F38" s="561">
        <f>$F$29*5%</f>
        <v>205829608.30000001</v>
      </c>
      <c r="G38" s="566"/>
      <c r="L38" s="525"/>
      <c r="M38" s="525"/>
      <c r="N38" s="488"/>
      <c r="O38" s="489"/>
      <c r="R38" s="486"/>
    </row>
    <row r="39" spans="1:37" ht="17.25" hidden="1" customHeight="1">
      <c r="A39" s="232"/>
      <c r="B39" s="221" t="s">
        <v>70</v>
      </c>
      <c r="C39" s="230"/>
      <c r="D39" s="230"/>
      <c r="E39" s="231"/>
      <c r="F39" s="222">
        <f>U115</f>
        <v>19421292.327452056</v>
      </c>
      <c r="G39" s="566"/>
      <c r="J39" s="493"/>
      <c r="M39" s="486"/>
      <c r="N39" s="486"/>
      <c r="O39" s="568"/>
      <c r="R39" s="486"/>
    </row>
    <row r="40" spans="1:37" ht="17.25" hidden="1" customHeight="1">
      <c r="A40" s="232"/>
      <c r="B40" s="221" t="s">
        <v>71</v>
      </c>
      <c r="C40" s="230"/>
      <c r="D40" s="230"/>
      <c r="E40" s="231"/>
      <c r="F40" s="222">
        <f>IF($F$9="Cá nhân",F39*5%,0)</f>
        <v>971064.61637260288</v>
      </c>
      <c r="G40" s="566"/>
      <c r="J40" s="569"/>
      <c r="K40" s="569"/>
      <c r="L40" s="569"/>
      <c r="M40" s="570"/>
      <c r="N40" s="571"/>
      <c r="O40" s="570"/>
      <c r="R40" s="486"/>
    </row>
    <row r="41" spans="1:37" ht="17.25" hidden="1" customHeight="1">
      <c r="A41" s="237"/>
      <c r="B41" s="238" t="s">
        <v>72</v>
      </c>
      <c r="C41" s="239"/>
      <c r="D41" s="239"/>
      <c r="E41" s="240"/>
      <c r="F41" s="241">
        <f>+F39-F40</f>
        <v>18450227.711079452</v>
      </c>
      <c r="G41" s="218"/>
      <c r="J41" s="569"/>
      <c r="K41" s="489"/>
      <c r="L41" s="569"/>
      <c r="M41" s="570"/>
      <c r="N41" s="572"/>
      <c r="O41" s="573"/>
      <c r="R41" s="486"/>
    </row>
    <row r="42" spans="1:37" ht="17.25" customHeight="1">
      <c r="A42" s="214">
        <v>9</v>
      </c>
      <c r="B42" s="215" t="s">
        <v>99</v>
      </c>
      <c r="C42" s="243"/>
      <c r="D42" s="243"/>
      <c r="E42" s="574"/>
      <c r="F42" s="245"/>
      <c r="G42" s="218"/>
      <c r="J42" s="569"/>
      <c r="K42" s="489"/>
      <c r="L42" s="569"/>
      <c r="M42" s="570"/>
      <c r="N42" s="571"/>
      <c r="O42" s="573"/>
      <c r="R42" s="486"/>
    </row>
    <row r="43" spans="1:37" ht="20.25" customHeight="1">
      <c r="A43" s="231"/>
      <c r="B43" s="221" t="s">
        <v>100</v>
      </c>
      <c r="C43" s="246"/>
      <c r="D43" s="230"/>
      <c r="E43" s="230"/>
      <c r="F43" s="247">
        <f>+$E$54</f>
        <v>45657</v>
      </c>
      <c r="G43" s="218"/>
      <c r="J43" s="569"/>
      <c r="K43" s="489"/>
      <c r="L43" s="569"/>
      <c r="M43" s="570"/>
      <c r="N43" s="571"/>
      <c r="O43" s="573"/>
      <c r="R43" s="486"/>
    </row>
    <row r="44" spans="1:37" ht="20.25" customHeight="1">
      <c r="A44" s="240"/>
      <c r="B44" s="238" t="s">
        <v>101</v>
      </c>
      <c r="C44" s="248"/>
      <c r="D44" s="239"/>
      <c r="E44" s="239"/>
      <c r="F44" s="249">
        <f>+$E$55</f>
        <v>45838</v>
      </c>
      <c r="G44" s="218"/>
      <c r="J44" s="575"/>
      <c r="K44" s="575"/>
      <c r="L44" s="251"/>
      <c r="M44" s="486"/>
      <c r="N44" s="517"/>
      <c r="O44" s="527"/>
      <c r="R44" s="486"/>
      <c r="W44" s="491"/>
      <c r="X44" s="252"/>
      <c r="Y44" s="253"/>
      <c r="Z44" s="254"/>
      <c r="AA44" s="255"/>
      <c r="AB44" s="255"/>
      <c r="AC44" s="256"/>
      <c r="AD44" s="257"/>
      <c r="AE44" s="576"/>
    </row>
    <row r="45" spans="1:37" ht="17.25" customHeight="1">
      <c r="A45" s="259"/>
      <c r="B45" s="260"/>
      <c r="C45" s="243"/>
      <c r="D45" s="243"/>
      <c r="E45" s="577"/>
      <c r="F45" s="218"/>
      <c r="J45" s="578"/>
      <c r="K45" s="578"/>
      <c r="L45" s="579"/>
      <c r="M45" s="486"/>
      <c r="N45" s="580"/>
      <c r="O45" s="489"/>
      <c r="R45" s="486"/>
      <c r="W45" s="581"/>
      <c r="X45" s="252"/>
      <c r="Y45" s="253"/>
      <c r="Z45" s="254"/>
      <c r="AA45" s="255"/>
      <c r="AB45" s="255"/>
      <c r="AC45" s="256"/>
      <c r="AD45" s="257"/>
      <c r="AE45" s="576"/>
    </row>
    <row r="46" spans="1:37" s="522" customFormat="1" ht="18" customHeight="1">
      <c r="A46" s="266">
        <v>10</v>
      </c>
      <c r="B46" s="267" t="s">
        <v>35</v>
      </c>
      <c r="C46" s="582"/>
      <c r="D46" s="582"/>
      <c r="E46" s="526"/>
      <c r="F46" s="583"/>
      <c r="G46" s="486"/>
      <c r="H46" s="486"/>
      <c r="I46" s="486"/>
      <c r="J46" s="517"/>
      <c r="K46" s="517"/>
      <c r="L46" s="517"/>
      <c r="M46" s="486"/>
      <c r="N46" s="568"/>
      <c r="O46" s="489"/>
      <c r="P46" s="486"/>
      <c r="Q46" s="486"/>
      <c r="R46" s="486"/>
      <c r="S46" s="486"/>
      <c r="T46" s="486"/>
      <c r="U46" s="486"/>
      <c r="V46" s="486"/>
      <c r="W46" s="581"/>
      <c r="X46" s="252"/>
      <c r="Y46" s="253"/>
      <c r="Z46" s="254"/>
      <c r="AA46" s="255"/>
      <c r="AB46" s="255"/>
      <c r="AC46" s="256"/>
      <c r="AD46" s="257"/>
      <c r="AE46" s="576"/>
      <c r="AF46" s="486"/>
      <c r="AG46" s="486"/>
      <c r="AH46" s="486"/>
      <c r="AI46" s="486"/>
      <c r="AJ46" s="486"/>
      <c r="AK46" s="486"/>
    </row>
    <row r="47" spans="1:37" s="522" customFormat="1" ht="27.75" customHeight="1">
      <c r="B47" s="670" t="s">
        <v>6</v>
      </c>
      <c r="C47" s="671"/>
      <c r="D47" s="270" t="s">
        <v>25</v>
      </c>
      <c r="E47" s="270" t="s">
        <v>3</v>
      </c>
      <c r="F47" s="270" t="s">
        <v>2</v>
      </c>
      <c r="H47" s="271"/>
      <c r="I47" s="117"/>
      <c r="J47" s="486"/>
      <c r="K47" s="486"/>
      <c r="L47" s="486"/>
      <c r="M47" s="486"/>
      <c r="N47" s="488"/>
      <c r="O47" s="489"/>
      <c r="P47" s="486"/>
      <c r="Q47" s="486"/>
      <c r="R47" s="486"/>
      <c r="S47" s="486"/>
      <c r="T47" s="486"/>
      <c r="U47" s="486"/>
      <c r="V47" s="486"/>
      <c r="W47" s="584"/>
      <c r="X47" s="252"/>
      <c r="Y47" s="253"/>
      <c r="Z47" s="254"/>
      <c r="AA47" s="255"/>
      <c r="AB47" s="255"/>
      <c r="AC47" s="256"/>
      <c r="AD47" s="257"/>
      <c r="AE47" s="576"/>
      <c r="AF47" s="486"/>
      <c r="AG47" s="486"/>
      <c r="AH47" s="486"/>
      <c r="AI47" s="486"/>
      <c r="AJ47" s="486"/>
      <c r="AK47" s="486"/>
    </row>
    <row r="48" spans="1:37" s="522" customFormat="1" ht="23.25" customHeight="1">
      <c r="A48" s="486"/>
      <c r="B48" s="672" t="s">
        <v>159</v>
      </c>
      <c r="C48" s="673"/>
      <c r="D48" s="273"/>
      <c r="E48" s="274">
        <v>45541</v>
      </c>
      <c r="F48" s="585">
        <v>200000000</v>
      </c>
      <c r="G48" s="551" t="s">
        <v>143</v>
      </c>
      <c r="H48" s="486"/>
      <c r="I48" s="564"/>
      <c r="J48" s="125"/>
      <c r="K48" s="486"/>
      <c r="L48" s="486"/>
      <c r="M48" s="528"/>
      <c r="N48" s="489"/>
      <c r="O48" s="489"/>
      <c r="P48" s="528"/>
      <c r="Q48" s="528"/>
      <c r="R48" s="528"/>
      <c r="S48" s="528"/>
      <c r="T48" s="486"/>
      <c r="U48" s="486"/>
      <c r="V48" s="486"/>
      <c r="W48" s="584"/>
      <c r="X48" s="252"/>
      <c r="Y48" s="253"/>
      <c r="Z48" s="254"/>
      <c r="AA48" s="255"/>
      <c r="AB48" s="255"/>
      <c r="AC48" s="256"/>
      <c r="AD48" s="257"/>
      <c r="AE48" s="576"/>
      <c r="AF48" s="486"/>
      <c r="AG48" s="486"/>
      <c r="AH48" s="486"/>
      <c r="AI48" s="486"/>
      <c r="AJ48" s="486"/>
      <c r="AK48" s="486"/>
    </row>
    <row r="49" spans="1:39" s="522" customFormat="1" ht="23.25" customHeight="1">
      <c r="B49" s="672" t="s">
        <v>32</v>
      </c>
      <c r="C49" s="673"/>
      <c r="D49" s="273"/>
      <c r="E49" s="276"/>
      <c r="F49" s="277"/>
      <c r="I49" s="517"/>
      <c r="J49" s="251"/>
      <c r="K49" s="486"/>
      <c r="L49" s="486"/>
      <c r="M49" s="486"/>
      <c r="N49" s="489"/>
      <c r="O49" s="489"/>
      <c r="P49" s="486"/>
      <c r="Q49" s="486"/>
      <c r="R49" s="486"/>
      <c r="S49" s="486"/>
      <c r="T49" s="486"/>
      <c r="U49" s="486"/>
      <c r="V49" s="486"/>
      <c r="W49" s="584"/>
      <c r="X49" s="252"/>
      <c r="Y49" s="253"/>
      <c r="Z49" s="254"/>
      <c r="AA49" s="255"/>
      <c r="AB49" s="255"/>
      <c r="AC49" s="256"/>
      <c r="AD49" s="257"/>
      <c r="AE49" s="576"/>
      <c r="AF49" s="486"/>
      <c r="AG49" s="486"/>
      <c r="AH49" s="486"/>
      <c r="AI49" s="486"/>
      <c r="AJ49" s="486"/>
      <c r="AK49" s="486"/>
    </row>
    <row r="50" spans="1:39" s="584" customFormat="1" ht="23.25" customHeight="1">
      <c r="A50" s="522"/>
      <c r="B50" s="674" t="s">
        <v>144</v>
      </c>
      <c r="C50" s="675"/>
      <c r="D50" s="586">
        <v>0.15</v>
      </c>
      <c r="E50" s="274">
        <f>E48+10</f>
        <v>45551</v>
      </c>
      <c r="F50" s="279">
        <f>ROUND(($F$29+$F$30)*D50-F48,0)</f>
        <v>456085762</v>
      </c>
      <c r="G50" s="587" t="s">
        <v>102</v>
      </c>
      <c r="H50" s="522"/>
      <c r="I50" s="517"/>
      <c r="J50" s="125"/>
      <c r="K50" s="486"/>
      <c r="L50" s="486"/>
      <c r="M50" s="486"/>
      <c r="N50" s="489"/>
      <c r="O50" s="489"/>
      <c r="P50" s="486"/>
      <c r="Q50" s="486"/>
      <c r="R50" s="588"/>
      <c r="S50" s="564"/>
      <c r="T50" s="486"/>
      <c r="U50" s="486"/>
      <c r="V50" s="486"/>
      <c r="X50" s="252"/>
      <c r="Y50" s="253"/>
      <c r="Z50" s="254"/>
      <c r="AA50" s="255"/>
      <c r="AB50" s="255"/>
      <c r="AC50" s="256"/>
      <c r="AD50" s="257"/>
      <c r="AE50" s="576"/>
      <c r="AF50" s="486"/>
      <c r="AG50" s="486"/>
      <c r="AH50" s="486"/>
      <c r="AI50" s="486"/>
      <c r="AJ50" s="486"/>
      <c r="AK50" s="486"/>
    </row>
    <row r="51" spans="1:39" s="584" customFormat="1" ht="23.25" customHeight="1">
      <c r="A51" s="522"/>
      <c r="B51" s="676" t="s">
        <v>147</v>
      </c>
      <c r="C51" s="677"/>
      <c r="D51" s="586">
        <v>0.05</v>
      </c>
      <c r="E51" s="282">
        <f>E50</f>
        <v>45551</v>
      </c>
      <c r="F51" s="283">
        <f>ROUND($F$29*D51,0)</f>
        <v>205829608</v>
      </c>
      <c r="H51" s="522"/>
      <c r="I51" s="486"/>
      <c r="J51" s="125"/>
      <c r="K51" s="486"/>
      <c r="L51" s="486"/>
      <c r="M51" s="486"/>
      <c r="N51" s="489"/>
      <c r="O51" s="489"/>
      <c r="P51" s="486"/>
      <c r="Q51" s="486"/>
      <c r="R51" s="486"/>
      <c r="S51" s="517"/>
      <c r="T51" s="486"/>
      <c r="U51" s="486"/>
      <c r="V51" s="486"/>
      <c r="W51" s="486"/>
      <c r="X51" s="252"/>
      <c r="Y51" s="253"/>
      <c r="Z51" s="254"/>
      <c r="AA51" s="255"/>
      <c r="AB51" s="255"/>
      <c r="AC51" s="256"/>
      <c r="AD51" s="257"/>
      <c r="AE51" s="576"/>
      <c r="AF51" s="486"/>
      <c r="AG51" s="486"/>
      <c r="AH51" s="486"/>
      <c r="AI51" s="486"/>
      <c r="AJ51" s="486"/>
      <c r="AK51" s="486"/>
    </row>
    <row r="52" spans="1:39" ht="23.25" customHeight="1">
      <c r="A52" s="584"/>
      <c r="B52" s="674" t="s">
        <v>39</v>
      </c>
      <c r="C52" s="675"/>
      <c r="D52" s="586">
        <v>0.15</v>
      </c>
      <c r="E52" s="589">
        <v>45575</v>
      </c>
      <c r="F52" s="279">
        <f>ROUND(($F$29+$F$30)*D52,0)</f>
        <v>656085762</v>
      </c>
      <c r="G52" s="584"/>
      <c r="H52" s="584"/>
      <c r="J52" s="125"/>
      <c r="M52" s="502"/>
      <c r="O52" s="489"/>
      <c r="R52" s="678"/>
      <c r="S52" s="678"/>
      <c r="X52" s="252"/>
      <c r="Y52" s="253"/>
      <c r="Z52" s="254"/>
      <c r="AA52" s="255"/>
      <c r="AB52" s="255"/>
      <c r="AC52" s="256"/>
      <c r="AD52" s="257"/>
      <c r="AE52" s="576"/>
    </row>
    <row r="53" spans="1:39" ht="23.25" customHeight="1">
      <c r="A53" s="584"/>
      <c r="B53" s="679" t="s">
        <v>40</v>
      </c>
      <c r="C53" s="680"/>
      <c r="D53" s="591">
        <v>0.4</v>
      </c>
      <c r="E53" s="282">
        <v>45606</v>
      </c>
      <c r="F53" s="279">
        <f>ROUND(($F$29+$F$30)*D53,0)</f>
        <v>1749562032</v>
      </c>
      <c r="G53" s="584"/>
      <c r="H53" s="584"/>
      <c r="J53" s="125"/>
      <c r="K53" s="514"/>
      <c r="L53" s="514"/>
      <c r="M53" s="502"/>
      <c r="O53" s="489"/>
      <c r="R53" s="590"/>
      <c r="S53" s="590"/>
      <c r="X53" s="252"/>
      <c r="Y53" s="253"/>
      <c r="Z53" s="254"/>
      <c r="AA53" s="255"/>
      <c r="AB53" s="255"/>
      <c r="AC53" s="256"/>
      <c r="AD53" s="257"/>
      <c r="AE53" s="576"/>
    </row>
    <row r="54" spans="1:39" ht="32.549999999999997" customHeight="1">
      <c r="B54" s="289" t="s">
        <v>145</v>
      </c>
      <c r="C54" s="290" t="s">
        <v>93</v>
      </c>
      <c r="D54" s="586">
        <v>0.25</v>
      </c>
      <c r="E54" s="282">
        <v>45657</v>
      </c>
      <c r="F54" s="291">
        <f>ROUND($F$29+$F$30-F48-F50-F51-F52-F53,0)</f>
        <v>1106341915</v>
      </c>
      <c r="G54" s="592"/>
      <c r="I54" s="514"/>
      <c r="J54" s="125"/>
      <c r="M54" s="285"/>
      <c r="N54" s="286"/>
      <c r="O54" s="286"/>
      <c r="P54" s="255"/>
      <c r="Q54" s="255"/>
      <c r="R54" s="287"/>
      <c r="S54" s="288"/>
      <c r="T54" s="576"/>
      <c r="U54" s="522"/>
      <c r="X54" s="252"/>
      <c r="Y54" s="253"/>
      <c r="Z54" s="254"/>
      <c r="AA54" s="255"/>
      <c r="AB54" s="255"/>
      <c r="AC54" s="256"/>
      <c r="AD54" s="257"/>
      <c r="AE54" s="576"/>
    </row>
    <row r="55" spans="1:39" ht="31.05" customHeight="1">
      <c r="B55" s="681" t="s">
        <v>146</v>
      </c>
      <c r="C55" s="682"/>
      <c r="D55" s="586">
        <v>0.05</v>
      </c>
      <c r="E55" s="282">
        <f>EDATE(E54,6)</f>
        <v>45838</v>
      </c>
      <c r="F55" s="279">
        <f>+D55*F29-F51</f>
        <v>0.30000001192092896</v>
      </c>
      <c r="G55" s="592"/>
      <c r="J55" s="125"/>
      <c r="K55" s="514"/>
      <c r="L55" s="514"/>
      <c r="M55" s="285"/>
      <c r="N55" s="293"/>
      <c r="O55" s="286"/>
      <c r="P55" s="255"/>
      <c r="Q55" s="255"/>
      <c r="R55" s="287"/>
      <c r="S55" s="288"/>
      <c r="T55" s="576"/>
      <c r="U55" s="522"/>
      <c r="X55" s="252"/>
      <c r="Y55" s="253"/>
      <c r="Z55" s="254"/>
      <c r="AA55" s="255"/>
      <c r="AB55" s="255"/>
      <c r="AC55" s="256"/>
      <c r="AD55" s="257"/>
      <c r="AE55" s="576"/>
      <c r="AG55" s="584"/>
    </row>
    <row r="56" spans="1:39" ht="33" customHeight="1">
      <c r="B56" s="683" t="s">
        <v>13</v>
      </c>
      <c r="C56" s="684"/>
      <c r="D56" s="294">
        <f>SUM(D50:D54)</f>
        <v>1</v>
      </c>
      <c r="E56" s="295"/>
      <c r="F56" s="296">
        <f>F48+F50+F51+F52+F53+F54</f>
        <v>4373905079</v>
      </c>
      <c r="G56" s="584">
        <f>F28-F56</f>
        <v>0</v>
      </c>
      <c r="H56" s="297"/>
      <c r="M56" s="285"/>
      <c r="N56" s="293"/>
      <c r="O56" s="286"/>
      <c r="P56" s="255"/>
      <c r="Q56" s="255"/>
      <c r="R56" s="287"/>
      <c r="S56" s="288"/>
      <c r="T56" s="576"/>
      <c r="U56" s="522"/>
      <c r="X56" s="252"/>
      <c r="Y56" s="298"/>
      <c r="Z56" s="298"/>
      <c r="AA56" s="299"/>
      <c r="AB56" s="299"/>
      <c r="AC56" s="299"/>
      <c r="AD56" s="252"/>
      <c r="AE56" s="299"/>
      <c r="AG56" s="584"/>
    </row>
    <row r="57" spans="1:39" ht="24" customHeight="1">
      <c r="A57" s="300"/>
      <c r="B57" s="300"/>
      <c r="C57" s="301"/>
      <c r="D57" s="514"/>
      <c r="E57" s="301"/>
      <c r="F57" s="514"/>
      <c r="G57" s="271"/>
      <c r="M57" s="252"/>
      <c r="N57" s="253"/>
      <c r="O57" s="254"/>
      <c r="P57" s="255"/>
      <c r="Q57" s="302"/>
      <c r="R57" s="256"/>
      <c r="S57" s="257"/>
      <c r="T57" s="576"/>
      <c r="U57" s="522"/>
      <c r="X57" s="303"/>
      <c r="Y57" s="304"/>
      <c r="Z57" s="305"/>
      <c r="AA57" s="306"/>
      <c r="AB57" s="307"/>
      <c r="AC57" s="593"/>
      <c r="AE57" s="517"/>
      <c r="AG57" s="584"/>
    </row>
    <row r="58" spans="1:39" ht="24" customHeight="1">
      <c r="A58" s="266">
        <v>11</v>
      </c>
      <c r="B58" s="267" t="s">
        <v>62</v>
      </c>
      <c r="C58" s="582"/>
      <c r="D58" s="582"/>
      <c r="E58" s="526"/>
      <c r="F58" s="594"/>
      <c r="M58" s="252"/>
      <c r="N58" s="253"/>
      <c r="O58" s="254"/>
      <c r="P58" s="255"/>
      <c r="Q58" s="255"/>
      <c r="R58" s="256"/>
      <c r="S58" s="257"/>
      <c r="T58" s="576"/>
      <c r="U58" s="522"/>
      <c r="X58" s="252"/>
      <c r="Y58" s="253"/>
      <c r="Z58" s="254"/>
      <c r="AA58" s="255"/>
      <c r="AB58" s="255"/>
      <c r="AC58" s="256"/>
      <c r="AD58" s="257"/>
      <c r="AE58" s="576"/>
      <c r="AG58" s="517"/>
    </row>
    <row r="59" spans="1:39" ht="29.55" customHeight="1">
      <c r="A59" s="522"/>
      <c r="B59" s="670" t="s">
        <v>6</v>
      </c>
      <c r="C59" s="671"/>
      <c r="D59" s="270" t="s">
        <v>25</v>
      </c>
      <c r="E59" s="270" t="s">
        <v>3</v>
      </c>
      <c r="F59" s="270" t="s">
        <v>2</v>
      </c>
      <c r="G59" s="270" t="s">
        <v>63</v>
      </c>
      <c r="H59" s="437" t="s">
        <v>64</v>
      </c>
      <c r="M59" s="252"/>
      <c r="N59" s="253"/>
      <c r="O59" s="254"/>
      <c r="P59" s="255"/>
      <c r="Q59" s="255"/>
      <c r="R59" s="256"/>
      <c r="S59" s="257"/>
      <c r="T59" s="576"/>
      <c r="U59" s="522"/>
      <c r="X59" s="252"/>
      <c r="Y59" s="298"/>
      <c r="Z59" s="298"/>
      <c r="AA59" s="299"/>
      <c r="AB59" s="299"/>
      <c r="AC59" s="299"/>
      <c r="AD59" s="252"/>
      <c r="AE59" s="299"/>
      <c r="AG59" s="517"/>
    </row>
    <row r="60" spans="1:39" ht="24.75" customHeight="1">
      <c r="A60" s="522"/>
      <c r="B60" s="672" t="s">
        <v>159</v>
      </c>
      <c r="C60" s="673"/>
      <c r="D60" s="273"/>
      <c r="E60" s="310">
        <f>E48</f>
        <v>45541</v>
      </c>
      <c r="F60" s="585">
        <f>F48</f>
        <v>200000000</v>
      </c>
      <c r="G60" s="431">
        <f>+F60</f>
        <v>200000000</v>
      </c>
      <c r="H60" s="277"/>
      <c r="J60" s="125"/>
      <c r="M60" s="253"/>
      <c r="N60" s="254"/>
      <c r="O60" s="255"/>
      <c r="P60" s="255"/>
      <c r="Q60" s="256"/>
      <c r="R60" s="257"/>
      <c r="S60" s="576"/>
      <c r="X60" s="303"/>
      <c r="Y60" s="304"/>
      <c r="Z60" s="305"/>
      <c r="AA60" s="306"/>
      <c r="AB60" s="307"/>
      <c r="AC60" s="593"/>
      <c r="AE60" s="517"/>
      <c r="AG60" s="517"/>
    </row>
    <row r="61" spans="1:39" ht="24.75" customHeight="1">
      <c r="A61" s="522"/>
      <c r="B61" s="685" t="s">
        <v>32</v>
      </c>
      <c r="C61" s="686"/>
      <c r="D61" s="595"/>
      <c r="E61" s="282"/>
      <c r="F61" s="277"/>
      <c r="G61" s="277"/>
      <c r="H61" s="277"/>
      <c r="J61" s="184"/>
      <c r="M61" s="253"/>
      <c r="N61" s="254"/>
      <c r="O61" s="255"/>
      <c r="P61" s="255"/>
      <c r="Q61" s="256"/>
      <c r="R61" s="257"/>
      <c r="S61" s="576"/>
      <c r="Y61" s="568"/>
      <c r="Z61" s="489"/>
      <c r="AA61" s="517"/>
      <c r="AB61" s="517"/>
      <c r="AC61" s="517"/>
      <c r="AD61" s="184"/>
      <c r="AE61" s="517"/>
      <c r="AG61" s="517"/>
      <c r="AM61" s="525"/>
    </row>
    <row r="62" spans="1:39" ht="24.75" customHeight="1">
      <c r="B62" s="674" t="s">
        <v>144</v>
      </c>
      <c r="C62" s="675"/>
      <c r="D62" s="595">
        <v>0.15</v>
      </c>
      <c r="E62" s="310">
        <f>E50</f>
        <v>45551</v>
      </c>
      <c r="F62" s="279">
        <f>ROUND(($F$29+$F$30)*D62-F60,0)</f>
        <v>456085762</v>
      </c>
      <c r="G62" s="277">
        <f>+F62</f>
        <v>456085762</v>
      </c>
      <c r="H62" s="277"/>
      <c r="J62" s="187"/>
      <c r="M62" s="253"/>
      <c r="N62" s="254"/>
      <c r="O62" s="255"/>
      <c r="P62" s="255"/>
      <c r="Q62" s="256"/>
      <c r="R62" s="257"/>
      <c r="S62" s="576"/>
    </row>
    <row r="63" spans="1:39" ht="24.75" customHeight="1">
      <c r="B63" s="687" t="s">
        <v>148</v>
      </c>
      <c r="C63" s="688"/>
      <c r="D63" s="595">
        <v>0.05</v>
      </c>
      <c r="E63" s="310">
        <f>E62</f>
        <v>45551</v>
      </c>
      <c r="F63" s="312">
        <f>$F$29*$D$63</f>
        <v>205829608.30000001</v>
      </c>
      <c r="G63" s="283">
        <f>+F63</f>
        <v>205829608.30000001</v>
      </c>
      <c r="H63" s="279"/>
      <c r="J63" s="187"/>
      <c r="M63" s="253"/>
      <c r="N63" s="254"/>
      <c r="O63" s="255"/>
      <c r="P63" s="255"/>
      <c r="Q63" s="256"/>
      <c r="R63" s="257"/>
      <c r="S63" s="576"/>
    </row>
    <row r="64" spans="1:39" ht="24.75" customHeight="1">
      <c r="A64" s="584"/>
      <c r="B64" s="674" t="s">
        <v>115</v>
      </c>
      <c r="C64" s="675"/>
      <c r="D64" s="595">
        <v>0.7</v>
      </c>
      <c r="E64" s="310">
        <f>E62+15</f>
        <v>45566</v>
      </c>
      <c r="F64" s="279">
        <f>($F$29+$F$30)*D64</f>
        <v>3061733555.2999997</v>
      </c>
      <c r="G64" s="277"/>
      <c r="H64" s="277">
        <f>+F64</f>
        <v>3061733555.2999997</v>
      </c>
      <c r="J64" s="187"/>
      <c r="M64" s="253"/>
      <c r="N64" s="254"/>
      <c r="O64" s="255"/>
      <c r="P64" s="255"/>
      <c r="Q64" s="256"/>
      <c r="R64" s="257"/>
      <c r="S64" s="576"/>
    </row>
    <row r="65" spans="1:24" ht="24.75" customHeight="1">
      <c r="A65" s="584"/>
      <c r="B65" s="681" t="s">
        <v>110</v>
      </c>
      <c r="C65" s="689"/>
      <c r="D65" s="595">
        <v>0.1</v>
      </c>
      <c r="E65" s="310">
        <f>E64</f>
        <v>45566</v>
      </c>
      <c r="F65" s="279">
        <f>($F$29+$F$30)*D65</f>
        <v>437390507.90000004</v>
      </c>
      <c r="G65" s="277">
        <f>+F65</f>
        <v>437390507.90000004</v>
      </c>
      <c r="H65" s="277"/>
      <c r="J65" s="187"/>
      <c r="M65" s="253"/>
      <c r="N65" s="254"/>
      <c r="O65" s="255"/>
      <c r="P65" s="255"/>
      <c r="Q65" s="256"/>
      <c r="R65" s="257"/>
      <c r="S65" s="576"/>
    </row>
    <row r="66" spans="1:24" ht="40.950000000000003" customHeight="1">
      <c r="B66" s="289" t="s">
        <v>94</v>
      </c>
      <c r="C66" s="290" t="s">
        <v>98</v>
      </c>
      <c r="D66" s="595"/>
      <c r="E66" s="310">
        <v>45657</v>
      </c>
      <c r="F66" s="277">
        <f>+F30*D67</f>
        <v>12865645.65</v>
      </c>
      <c r="G66" s="279">
        <f>+F66</f>
        <v>12865645.65</v>
      </c>
      <c r="H66" s="279"/>
      <c r="J66" s="187"/>
      <c r="M66" s="486"/>
      <c r="N66" s="486"/>
      <c r="R66" s="486"/>
    </row>
    <row r="67" spans="1:24" ht="29.55" customHeight="1">
      <c r="B67" s="681" t="s">
        <v>111</v>
      </c>
      <c r="C67" s="682"/>
      <c r="D67" s="595">
        <v>0.05</v>
      </c>
      <c r="E67" s="310">
        <f>EDATE(E66,6)</f>
        <v>45838</v>
      </c>
      <c r="F67" s="279">
        <f>$F$29*$D$63-F63</f>
        <v>0</v>
      </c>
      <c r="G67" s="279">
        <f>+F67</f>
        <v>0</v>
      </c>
      <c r="H67" s="277"/>
      <c r="J67" s="187"/>
      <c r="M67" s="486"/>
      <c r="N67" s="486"/>
      <c r="R67" s="486"/>
    </row>
    <row r="68" spans="1:24" ht="30" customHeight="1">
      <c r="B68" s="683" t="s">
        <v>13</v>
      </c>
      <c r="C68" s="684"/>
      <c r="D68" s="294">
        <f>SUM(D62:D65)</f>
        <v>0.99999999999999989</v>
      </c>
      <c r="E68" s="295"/>
      <c r="F68" s="313">
        <f>ROUND(SUM(F60:F67),0)</f>
        <v>4373905079</v>
      </c>
      <c r="G68" s="313">
        <f>ROUND(SUM(G60:G67),0)</f>
        <v>1312171524</v>
      </c>
      <c r="H68" s="296">
        <f>ROUND(SUM(H60:H67),0)</f>
        <v>3061733555</v>
      </c>
      <c r="M68" s="486"/>
      <c r="N68" s="486"/>
      <c r="R68" s="486"/>
    </row>
    <row r="69" spans="1:24" ht="19.5" customHeight="1">
      <c r="A69" s="300"/>
      <c r="B69" s="300"/>
      <c r="C69" s="301"/>
      <c r="D69" s="514"/>
      <c r="E69" s="301"/>
      <c r="F69" s="436">
        <f>F68-F29-F30</f>
        <v>0</v>
      </c>
      <c r="G69" s="314"/>
      <c r="H69" s="314">
        <f>+H68/($F$29+$F$30)</f>
        <v>0.69999999993141138</v>
      </c>
      <c r="M69" s="486"/>
      <c r="N69" s="486"/>
      <c r="R69" s="486"/>
    </row>
    <row r="70" spans="1:24" ht="19.5" customHeight="1">
      <c r="A70" s="315">
        <v>12</v>
      </c>
      <c r="B70" s="316" t="s">
        <v>149</v>
      </c>
      <c r="C70" s="301"/>
      <c r="D70" s="596"/>
      <c r="E70" s="301"/>
      <c r="F70" s="314"/>
      <c r="G70" s="314"/>
      <c r="H70" s="314"/>
      <c r="M70" s="486"/>
      <c r="N70" s="486"/>
      <c r="R70" s="486"/>
    </row>
    <row r="71" spans="1:24" ht="28.5" customHeight="1">
      <c r="A71" s="300"/>
      <c r="B71" s="670" t="s">
        <v>6</v>
      </c>
      <c r="C71" s="671"/>
      <c r="D71" s="270" t="s">
        <v>25</v>
      </c>
      <c r="E71" s="270" t="s">
        <v>3</v>
      </c>
      <c r="F71" s="270" t="s">
        <v>2</v>
      </c>
      <c r="G71" s="314"/>
      <c r="H71" s="314"/>
      <c r="M71" s="486"/>
      <c r="N71" s="486"/>
      <c r="R71" s="486"/>
    </row>
    <row r="72" spans="1:24" ht="25.95" customHeight="1">
      <c r="A72" s="300"/>
      <c r="B72" s="672" t="s">
        <v>159</v>
      </c>
      <c r="C72" s="673"/>
      <c r="D72" s="273"/>
      <c r="E72" s="310">
        <f>E48</f>
        <v>45541</v>
      </c>
      <c r="F72" s="277">
        <f>$F$48</f>
        <v>200000000</v>
      </c>
      <c r="G72" s="314"/>
      <c r="H72" s="314"/>
      <c r="M72" s="486"/>
      <c r="N72" s="486"/>
      <c r="R72" s="486"/>
    </row>
    <row r="73" spans="1:24" ht="25.5" customHeight="1">
      <c r="A73" s="300"/>
      <c r="B73" s="672" t="s">
        <v>32</v>
      </c>
      <c r="C73" s="673"/>
      <c r="D73" s="273"/>
      <c r="E73" s="282"/>
      <c r="F73" s="277"/>
      <c r="G73" s="314"/>
      <c r="H73" s="314"/>
      <c r="M73" s="486"/>
      <c r="N73" s="486"/>
      <c r="R73" s="486"/>
    </row>
    <row r="74" spans="1:24" ht="23.55" customHeight="1">
      <c r="A74" s="300"/>
      <c r="B74" s="674" t="s">
        <v>144</v>
      </c>
      <c r="C74" s="675"/>
      <c r="D74" s="597">
        <v>0.15</v>
      </c>
      <c r="E74" s="310">
        <f>E50</f>
        <v>45551</v>
      </c>
      <c r="F74" s="279">
        <f>ROUND(($F$29+$F$30)*D74-F72,0)</f>
        <v>456085762</v>
      </c>
      <c r="G74" s="432">
        <f>F72+F74</f>
        <v>656085762</v>
      </c>
      <c r="H74" s="314"/>
      <c r="M74" s="486"/>
      <c r="N74" s="486"/>
      <c r="R74" s="486"/>
    </row>
    <row r="75" spans="1:24" ht="26.55" customHeight="1">
      <c r="A75" s="300"/>
      <c r="B75" s="676" t="s">
        <v>147</v>
      </c>
      <c r="C75" s="677"/>
      <c r="D75" s="586">
        <v>0.05</v>
      </c>
      <c r="E75" s="282">
        <f>E74</f>
        <v>45551</v>
      </c>
      <c r="F75" s="283">
        <f>ROUND($F$29*D75,0)</f>
        <v>205829608</v>
      </c>
      <c r="G75" s="314"/>
      <c r="H75" s="314"/>
      <c r="M75" s="486"/>
      <c r="N75" s="486"/>
      <c r="R75" s="486"/>
    </row>
    <row r="76" spans="1:24" ht="37.049999999999997" customHeight="1">
      <c r="A76" s="300"/>
      <c r="B76" s="681" t="s">
        <v>151</v>
      </c>
      <c r="C76" s="682"/>
      <c r="D76" s="597">
        <v>0.8</v>
      </c>
      <c r="E76" s="310">
        <f>E74+15</f>
        <v>45566</v>
      </c>
      <c r="F76" s="279">
        <f>ROUND($F$28-F72-F74-F75,0)</f>
        <v>3511989709</v>
      </c>
      <c r="G76" s="314"/>
      <c r="H76" s="314"/>
      <c r="M76" s="486"/>
      <c r="N76" s="486"/>
      <c r="R76" s="486"/>
    </row>
    <row r="77" spans="1:24" ht="33.450000000000003" customHeight="1">
      <c r="A77" s="300"/>
      <c r="B77" s="681" t="s">
        <v>153</v>
      </c>
      <c r="C77" s="682"/>
      <c r="D77" s="597">
        <v>0.05</v>
      </c>
      <c r="E77" s="310">
        <f>F44</f>
        <v>45838</v>
      </c>
      <c r="F77" s="279">
        <v>0</v>
      </c>
      <c r="G77" s="314"/>
      <c r="H77" s="314"/>
      <c r="M77" s="486"/>
      <c r="N77" s="486"/>
      <c r="R77" s="486"/>
    </row>
    <row r="78" spans="1:24" ht="33" customHeight="1">
      <c r="A78" s="300"/>
      <c r="B78" s="683" t="s">
        <v>13</v>
      </c>
      <c r="C78" s="684"/>
      <c r="D78" s="294">
        <v>1</v>
      </c>
      <c r="E78" s="598"/>
      <c r="F78" s="599">
        <f>ROUND(SUM(F72:F77),0)</f>
        <v>4373905079</v>
      </c>
      <c r="G78" s="314"/>
      <c r="H78" s="314"/>
      <c r="M78" s="486"/>
      <c r="N78" s="486"/>
      <c r="R78" s="486"/>
    </row>
    <row r="79" spans="1:24" ht="30" customHeight="1">
      <c r="F79" s="518" t="b">
        <f>ROUND(F78,0)=ROUND(F29+F30,0)</f>
        <v>1</v>
      </c>
      <c r="M79" s="493" t="s">
        <v>87</v>
      </c>
      <c r="O79" s="489"/>
      <c r="R79" s="321">
        <f>IF(F10=2,8%,0)</f>
        <v>0</v>
      </c>
      <c r="S79" s="322"/>
    </row>
    <row r="80" spans="1:24" ht="18.45" customHeight="1">
      <c r="H80" s="303"/>
      <c r="I80" s="303"/>
      <c r="M80" s="323" t="s">
        <v>15</v>
      </c>
      <c r="N80" s="600" t="s">
        <v>16</v>
      </c>
      <c r="O80" s="600" t="s">
        <v>8</v>
      </c>
      <c r="P80" s="601" t="s">
        <v>17</v>
      </c>
      <c r="Q80" s="326" t="s">
        <v>127</v>
      </c>
      <c r="R80" s="602" t="s">
        <v>19</v>
      </c>
      <c r="S80" s="328" t="s">
        <v>20</v>
      </c>
      <c r="T80" s="329" t="s">
        <v>24</v>
      </c>
      <c r="U80" s="330" t="s">
        <v>123</v>
      </c>
      <c r="V80" s="326" t="s">
        <v>124</v>
      </c>
      <c r="W80" s="326" t="s">
        <v>125</v>
      </c>
      <c r="X80" s="326" t="s">
        <v>126</v>
      </c>
    </row>
    <row r="81" spans="1:24" ht="19.5" customHeight="1">
      <c r="M81" s="331" t="s">
        <v>90</v>
      </c>
      <c r="N81" s="603">
        <f>E48</f>
        <v>45541</v>
      </c>
      <c r="O81" s="604">
        <f>N81</f>
        <v>45541</v>
      </c>
      <c r="P81" s="605"/>
      <c r="Q81" s="605">
        <f>$F$48</f>
        <v>200000000</v>
      </c>
      <c r="R81" s="606"/>
      <c r="S81" s="336"/>
      <c r="T81" s="607">
        <f>Q81-Q81*(1/(1+S81)^P81)</f>
        <v>0</v>
      </c>
      <c r="U81" s="338">
        <v>300000000</v>
      </c>
      <c r="V81" s="339"/>
      <c r="W81" s="339"/>
      <c r="X81" s="339"/>
    </row>
    <row r="82" spans="1:24">
      <c r="A82" s="184" t="s">
        <v>85</v>
      </c>
      <c r="M82" s="340" t="str">
        <f>+B62</f>
        <v>Lần 2 - Ngay khi ký HĐMB</v>
      </c>
      <c r="N82" s="608">
        <f>$E$50</f>
        <v>45551</v>
      </c>
      <c r="O82" s="609"/>
      <c r="P82" s="610">
        <f>IF(OR(O82&gt;=N82,O82=""),0,N82-O82)</f>
        <v>0</v>
      </c>
      <c r="Q82" s="610">
        <f>$F$50</f>
        <v>456085762</v>
      </c>
      <c r="R82" s="344">
        <f>+$R$79</f>
        <v>0</v>
      </c>
      <c r="S82" s="611">
        <f>ROUNDDOWN($R$79/365,7)</f>
        <v>0</v>
      </c>
      <c r="T82" s="612">
        <f>Q82-Q82*(1/(1+S82)^P82)</f>
        <v>0</v>
      </c>
      <c r="U82" s="613"/>
      <c r="V82" s="614">
        <f t="shared" ref="V82:V109" si="1">U82*(1+S82)^P82-U82</f>
        <v>0</v>
      </c>
      <c r="W82" s="614">
        <f t="shared" ref="W82:W109" si="2">U82+V82</f>
        <v>0</v>
      </c>
      <c r="X82" s="614">
        <f>$Q$82-SUM($U$82:U82)-SUM($V$82:V82)</f>
        <v>456085762</v>
      </c>
    </row>
    <row r="83" spans="1:24" ht="21.75" customHeight="1">
      <c r="A83" s="349" t="s">
        <v>137</v>
      </c>
      <c r="M83" s="350" t="str">
        <f>+M82</f>
        <v>Lần 2 - Ngay khi ký HĐMB</v>
      </c>
      <c r="N83" s="351">
        <f>N82</f>
        <v>45551</v>
      </c>
      <c r="O83" s="352"/>
      <c r="P83" s="353">
        <f t="shared" ref="P83:P97" si="3">IF(OR(O83&gt;=N83,O83=""),0,N83-O83)</f>
        <v>0</v>
      </c>
      <c r="Q83" s="353"/>
      <c r="R83" s="354">
        <f t="shared" ref="R83:S98" si="4">+R82</f>
        <v>0</v>
      </c>
      <c r="S83" s="355">
        <f t="shared" si="4"/>
        <v>0</v>
      </c>
      <c r="T83" s="615">
        <f t="shared" ref="T83:T109" si="5">Q83-Q83*(1/(1+S83)^P83)</f>
        <v>0</v>
      </c>
      <c r="U83" s="616">
        <f>X82/(1+S83)^P83</f>
        <v>456085762</v>
      </c>
      <c r="V83" s="617">
        <f t="shared" si="1"/>
        <v>0</v>
      </c>
      <c r="W83" s="617">
        <f t="shared" si="2"/>
        <v>456085762</v>
      </c>
      <c r="X83" s="617">
        <f>$Q$82-SUM($U$82:U83)-SUM($V$82:V83)</f>
        <v>0</v>
      </c>
    </row>
    <row r="84" spans="1:24" ht="21.75" customHeight="1">
      <c r="A84" s="359" t="s">
        <v>138</v>
      </c>
      <c r="M84" s="350" t="str">
        <f>+M83</f>
        <v>Lần 2 - Ngay khi ký HĐMB</v>
      </c>
      <c r="N84" s="351">
        <f>N83</f>
        <v>45551</v>
      </c>
      <c r="O84" s="352"/>
      <c r="P84" s="353">
        <f t="shared" si="3"/>
        <v>0</v>
      </c>
      <c r="Q84" s="353"/>
      <c r="R84" s="354">
        <f t="shared" si="4"/>
        <v>0</v>
      </c>
      <c r="S84" s="355">
        <f t="shared" si="4"/>
        <v>0</v>
      </c>
      <c r="T84" s="615">
        <f t="shared" si="5"/>
        <v>0</v>
      </c>
      <c r="U84" s="616">
        <f>X83/(1+S84)^P84</f>
        <v>0</v>
      </c>
      <c r="V84" s="617">
        <f t="shared" si="1"/>
        <v>0</v>
      </c>
      <c r="W84" s="617">
        <f t="shared" si="2"/>
        <v>0</v>
      </c>
      <c r="X84" s="617">
        <f>$Q$82-SUM($U$82:U84)-SUM($V$82:V84)</f>
        <v>0</v>
      </c>
    </row>
    <row r="85" spans="1:24" ht="21.75" customHeight="1">
      <c r="A85" s="359" t="s">
        <v>140</v>
      </c>
      <c r="G85" s="360"/>
      <c r="M85" s="350" t="str">
        <f>+M84</f>
        <v>Lần 2 - Ngay khi ký HĐMB</v>
      </c>
      <c r="N85" s="361">
        <f>N84</f>
        <v>45551</v>
      </c>
      <c r="O85" s="362"/>
      <c r="P85" s="363">
        <f t="shared" si="3"/>
        <v>0</v>
      </c>
      <c r="Q85" s="363"/>
      <c r="R85" s="364">
        <f t="shared" si="4"/>
        <v>0</v>
      </c>
      <c r="S85" s="365">
        <f t="shared" si="4"/>
        <v>0</v>
      </c>
      <c r="T85" s="618">
        <f t="shared" si="5"/>
        <v>0</v>
      </c>
      <c r="U85" s="616">
        <f>X84/(1+S85)^P85</f>
        <v>0</v>
      </c>
      <c r="V85" s="619">
        <f t="shared" si="1"/>
        <v>0</v>
      </c>
      <c r="W85" s="619">
        <f t="shared" si="2"/>
        <v>0</v>
      </c>
      <c r="X85" s="619">
        <f>$Q$82-SUM($U$82:U85)-SUM($V$82:V85)</f>
        <v>0</v>
      </c>
    </row>
    <row r="86" spans="1:24" ht="21.75" customHeight="1">
      <c r="A86" s="359" t="s">
        <v>139</v>
      </c>
      <c r="M86" s="368" t="str">
        <f>+B52</f>
        <v>Lần 3 - HĐMB</v>
      </c>
      <c r="N86" s="620">
        <f>$E$52</f>
        <v>45575</v>
      </c>
      <c r="O86" s="609">
        <v>45309</v>
      </c>
      <c r="P86" s="621">
        <f t="shared" si="3"/>
        <v>266</v>
      </c>
      <c r="Q86" s="621">
        <f>+F52</f>
        <v>656085762</v>
      </c>
      <c r="R86" s="622">
        <f t="shared" si="4"/>
        <v>0</v>
      </c>
      <c r="S86" s="623">
        <f t="shared" si="4"/>
        <v>0</v>
      </c>
      <c r="T86" s="624">
        <f>Q86-Q86*(1/(1+S86)^P86)</f>
        <v>0</v>
      </c>
      <c r="U86" s="613"/>
      <c r="V86" s="625">
        <f t="shared" si="1"/>
        <v>0</v>
      </c>
      <c r="W86" s="625">
        <f t="shared" si="2"/>
        <v>0</v>
      </c>
      <c r="X86" s="625">
        <f>$Q$86-SUM($U$86:U86)-SUM($V$86:V86)</f>
        <v>656085762</v>
      </c>
    </row>
    <row r="87" spans="1:24" ht="21.75" customHeight="1">
      <c r="A87" s="375" t="s">
        <v>21</v>
      </c>
      <c r="M87" s="376" t="str">
        <f>+M86</f>
        <v>Lần 3 - HĐMB</v>
      </c>
      <c r="N87" s="377">
        <f>N86</f>
        <v>45575</v>
      </c>
      <c r="O87" s="352"/>
      <c r="P87" s="378">
        <f t="shared" si="3"/>
        <v>0</v>
      </c>
      <c r="Q87" s="378"/>
      <c r="R87" s="379">
        <f t="shared" si="4"/>
        <v>0</v>
      </c>
      <c r="S87" s="380">
        <f t="shared" si="4"/>
        <v>0</v>
      </c>
      <c r="T87" s="626">
        <f t="shared" si="5"/>
        <v>0</v>
      </c>
      <c r="U87" s="616">
        <f>X86/(1+S87)^P87</f>
        <v>656085762</v>
      </c>
      <c r="V87" s="625">
        <f t="shared" si="1"/>
        <v>0</v>
      </c>
      <c r="W87" s="625">
        <f t="shared" si="2"/>
        <v>656085762</v>
      </c>
      <c r="X87" s="625">
        <f>$Q$86-SUM($U$86:U87)-SUM($V$86:V87)</f>
        <v>0</v>
      </c>
    </row>
    <row r="88" spans="1:24" ht="21.75" customHeight="1">
      <c r="B88" s="349"/>
      <c r="C88" s="349"/>
      <c r="D88" s="184"/>
      <c r="M88" s="376" t="str">
        <f>+M87</f>
        <v>Lần 3 - HĐMB</v>
      </c>
      <c r="N88" s="377">
        <f>N87</f>
        <v>45575</v>
      </c>
      <c r="O88" s="352"/>
      <c r="P88" s="378">
        <f t="shared" si="3"/>
        <v>0</v>
      </c>
      <c r="Q88" s="378"/>
      <c r="R88" s="379">
        <f t="shared" si="4"/>
        <v>0</v>
      </c>
      <c r="S88" s="380">
        <f t="shared" si="4"/>
        <v>0</v>
      </c>
      <c r="T88" s="626">
        <f t="shared" si="5"/>
        <v>0</v>
      </c>
      <c r="U88" s="616">
        <f>X87/(1+S88)^P88</f>
        <v>0</v>
      </c>
      <c r="V88" s="625">
        <f t="shared" si="1"/>
        <v>0</v>
      </c>
      <c r="W88" s="625">
        <f t="shared" si="2"/>
        <v>0</v>
      </c>
      <c r="X88" s="625">
        <f>$Q$86-SUM($U$86:U88)-SUM($V$86:V88)</f>
        <v>0</v>
      </c>
    </row>
    <row r="89" spans="1:24" ht="21.75" customHeight="1">
      <c r="A89" s="690" t="s">
        <v>22</v>
      </c>
      <c r="B89" s="690"/>
      <c r="C89" s="690"/>
      <c r="D89" s="690"/>
      <c r="E89" s="690"/>
      <c r="F89" s="690"/>
      <c r="M89" s="376" t="str">
        <f>+M88</f>
        <v>Lần 3 - HĐMB</v>
      </c>
      <c r="N89" s="377">
        <f>N88</f>
        <v>45575</v>
      </c>
      <c r="O89" s="362"/>
      <c r="P89" s="382">
        <f t="shared" si="3"/>
        <v>0</v>
      </c>
      <c r="Q89" s="382"/>
      <c r="R89" s="383">
        <f t="shared" si="4"/>
        <v>0</v>
      </c>
      <c r="S89" s="384">
        <f t="shared" si="4"/>
        <v>0</v>
      </c>
      <c r="T89" s="627">
        <f t="shared" si="5"/>
        <v>0</v>
      </c>
      <c r="U89" s="616">
        <f>X88/(1+S89)^P89</f>
        <v>0</v>
      </c>
      <c r="V89" s="625">
        <f t="shared" si="1"/>
        <v>0</v>
      </c>
      <c r="W89" s="625">
        <f t="shared" si="2"/>
        <v>0</v>
      </c>
      <c r="X89" s="625">
        <f>$Q$86-SUM($U$86:U89)-SUM($V$86:V89)</f>
        <v>0</v>
      </c>
    </row>
    <row r="90" spans="1:24" ht="21.75" customHeight="1">
      <c r="A90" s="690"/>
      <c r="B90" s="690"/>
      <c r="C90" s="690"/>
      <c r="D90" s="690"/>
      <c r="E90" s="690"/>
      <c r="F90" s="690"/>
      <c r="M90" s="340" t="str">
        <f>+B53</f>
        <v>Lần 4 - HĐMB</v>
      </c>
      <c r="N90" s="608">
        <f>$E$53</f>
        <v>45606</v>
      </c>
      <c r="O90" s="609"/>
      <c r="P90" s="610">
        <f t="shared" si="3"/>
        <v>0</v>
      </c>
      <c r="Q90" s="610">
        <f>$F$53</f>
        <v>1749562032</v>
      </c>
      <c r="R90" s="344">
        <f t="shared" si="4"/>
        <v>0</v>
      </c>
      <c r="S90" s="611">
        <f t="shared" si="4"/>
        <v>0</v>
      </c>
      <c r="T90" s="612">
        <f>Q90-Q90*(1/(1+S90)^P90)</f>
        <v>0</v>
      </c>
      <c r="U90" s="613">
        <v>1000000000</v>
      </c>
      <c r="V90" s="614">
        <f t="shared" si="1"/>
        <v>0</v>
      </c>
      <c r="W90" s="614">
        <f t="shared" si="2"/>
        <v>1000000000</v>
      </c>
      <c r="X90" s="614">
        <f>$Q$90-SUM($U$90:U90)-SUM($V$90:V90)</f>
        <v>749562032</v>
      </c>
    </row>
    <row r="91" spans="1:24" ht="19.5" customHeight="1">
      <c r="B91" s="184"/>
      <c r="C91" s="184"/>
      <c r="D91" s="387"/>
      <c r="M91" s="350" t="str">
        <f>+M90</f>
        <v>Lần 4 - HĐMB</v>
      </c>
      <c r="N91" s="351">
        <f>N90</f>
        <v>45606</v>
      </c>
      <c r="O91" s="352"/>
      <c r="P91" s="353">
        <f t="shared" si="3"/>
        <v>0</v>
      </c>
      <c r="Q91" s="353"/>
      <c r="R91" s="354">
        <f t="shared" si="4"/>
        <v>0</v>
      </c>
      <c r="S91" s="355">
        <f t="shared" si="4"/>
        <v>0</v>
      </c>
      <c r="T91" s="615">
        <f t="shared" si="5"/>
        <v>0</v>
      </c>
      <c r="U91" s="616">
        <f>X90/(1+S91)^P91</f>
        <v>749562032</v>
      </c>
      <c r="V91" s="617">
        <f t="shared" si="1"/>
        <v>0</v>
      </c>
      <c r="W91" s="617">
        <f t="shared" si="2"/>
        <v>749562032</v>
      </c>
      <c r="X91" s="617">
        <f>$Q$90-SUM($U$90:U91)-SUM($V$90:V91)</f>
        <v>0</v>
      </c>
    </row>
    <row r="92" spans="1:24" ht="19.5" customHeight="1">
      <c r="B92" s="388"/>
      <c r="C92" s="388"/>
      <c r="D92" s="388"/>
      <c r="M92" s="350" t="str">
        <f>+M91</f>
        <v>Lần 4 - HĐMB</v>
      </c>
      <c r="N92" s="351">
        <f>N91</f>
        <v>45606</v>
      </c>
      <c r="O92" s="352"/>
      <c r="P92" s="353">
        <f t="shared" si="3"/>
        <v>0</v>
      </c>
      <c r="Q92" s="353"/>
      <c r="R92" s="354">
        <f t="shared" si="4"/>
        <v>0</v>
      </c>
      <c r="S92" s="355">
        <f t="shared" si="4"/>
        <v>0</v>
      </c>
      <c r="T92" s="615">
        <f t="shared" si="5"/>
        <v>0</v>
      </c>
      <c r="U92" s="616">
        <f>X91/(1+S92)^P92</f>
        <v>0</v>
      </c>
      <c r="V92" s="617">
        <f t="shared" si="1"/>
        <v>0</v>
      </c>
      <c r="W92" s="617">
        <f t="shared" si="2"/>
        <v>0</v>
      </c>
      <c r="X92" s="617">
        <f>$Q$90-SUM($U$90:U92)-SUM($V$90:V92)</f>
        <v>0</v>
      </c>
    </row>
    <row r="93" spans="1:24" ht="19.5" customHeight="1">
      <c r="B93" s="388"/>
      <c r="C93" s="388"/>
      <c r="D93" s="388"/>
      <c r="L93" s="628"/>
      <c r="M93" s="350" t="str">
        <f>+M92</f>
        <v>Lần 4 - HĐMB</v>
      </c>
      <c r="N93" s="361">
        <f>N92</f>
        <v>45606</v>
      </c>
      <c r="O93" s="362"/>
      <c r="P93" s="363">
        <f t="shared" si="3"/>
        <v>0</v>
      </c>
      <c r="Q93" s="363"/>
      <c r="R93" s="364">
        <f t="shared" si="4"/>
        <v>0</v>
      </c>
      <c r="S93" s="365">
        <f t="shared" si="4"/>
        <v>0</v>
      </c>
      <c r="T93" s="618">
        <f t="shared" si="5"/>
        <v>0</v>
      </c>
      <c r="U93" s="616">
        <f>X92/(1+S93)^P93</f>
        <v>0</v>
      </c>
      <c r="V93" s="619">
        <f t="shared" si="1"/>
        <v>0</v>
      </c>
      <c r="W93" s="619">
        <f t="shared" si="2"/>
        <v>0</v>
      </c>
      <c r="X93" s="617">
        <f>$Q$90-SUM($U$90:U93)-SUM($V$90:V93)</f>
        <v>0</v>
      </c>
    </row>
    <row r="94" spans="1:24" ht="19.5" customHeight="1">
      <c r="B94" s="388"/>
      <c r="C94" s="388"/>
      <c r="D94" s="388"/>
      <c r="M94" s="368" t="e">
        <f>+#REF!</f>
        <v>#REF!</v>
      </c>
      <c r="N94" s="620" t="e">
        <f>#REF!</f>
        <v>#REF!</v>
      </c>
      <c r="O94" s="609"/>
      <c r="P94" s="621" t="e">
        <f>IF(N94="",0,IF(OR(O94&gt;=N94,O94=""),0,N94-O94))</f>
        <v>#REF!</v>
      </c>
      <c r="Q94" s="621" t="e">
        <f>#REF!</f>
        <v>#REF!</v>
      </c>
      <c r="R94" s="622">
        <f t="shared" si="4"/>
        <v>0</v>
      </c>
      <c r="S94" s="623">
        <f t="shared" si="4"/>
        <v>0</v>
      </c>
      <c r="T94" s="624" t="e">
        <f>Q94-Q94*(1/(1+S94)^P94)</f>
        <v>#REF!</v>
      </c>
      <c r="U94" s="613">
        <v>1000000000</v>
      </c>
      <c r="V94" s="629" t="e">
        <f t="shared" si="1"/>
        <v>#REF!</v>
      </c>
      <c r="W94" s="629" t="e">
        <f t="shared" si="2"/>
        <v>#REF!</v>
      </c>
      <c r="X94" s="629" t="e">
        <f>$Q$94-SUM($U$94:U94)-SUM($V$94:V94)</f>
        <v>#REF!</v>
      </c>
    </row>
    <row r="95" spans="1:24" ht="19.5" customHeight="1">
      <c r="M95" s="376" t="e">
        <f>+M94</f>
        <v>#REF!</v>
      </c>
      <c r="N95" s="377" t="e">
        <f>N94</f>
        <v>#REF!</v>
      </c>
      <c r="O95" s="352"/>
      <c r="P95" s="378" t="e">
        <f t="shared" si="3"/>
        <v>#REF!</v>
      </c>
      <c r="Q95" s="378"/>
      <c r="R95" s="379">
        <f t="shared" si="4"/>
        <v>0</v>
      </c>
      <c r="S95" s="380">
        <f t="shared" si="4"/>
        <v>0</v>
      </c>
      <c r="T95" s="626" t="e">
        <f t="shared" si="5"/>
        <v>#REF!</v>
      </c>
      <c r="U95" s="616" t="e">
        <f>X94/(1+S95)^P95</f>
        <v>#REF!</v>
      </c>
      <c r="V95" s="625" t="e">
        <f t="shared" si="1"/>
        <v>#REF!</v>
      </c>
      <c r="W95" s="625" t="e">
        <f t="shared" si="2"/>
        <v>#REF!</v>
      </c>
      <c r="X95" s="625" t="e">
        <f>$Q$94-SUM($U$94:U95)-SUM($V$94:V95)</f>
        <v>#REF!</v>
      </c>
    </row>
    <row r="96" spans="1:24" ht="19.5" customHeight="1">
      <c r="A96" s="388"/>
      <c r="M96" s="376" t="e">
        <f>+M95</f>
        <v>#REF!</v>
      </c>
      <c r="N96" s="377" t="e">
        <f>N95</f>
        <v>#REF!</v>
      </c>
      <c r="O96" s="391"/>
      <c r="P96" s="378" t="e">
        <f t="shared" si="3"/>
        <v>#REF!</v>
      </c>
      <c r="Q96" s="378"/>
      <c r="R96" s="379">
        <f t="shared" si="4"/>
        <v>0</v>
      </c>
      <c r="S96" s="380">
        <f t="shared" si="4"/>
        <v>0</v>
      </c>
      <c r="T96" s="626" t="e">
        <f t="shared" si="5"/>
        <v>#REF!</v>
      </c>
      <c r="U96" s="616" t="e">
        <f>X95/(1+S96)^P96</f>
        <v>#REF!</v>
      </c>
      <c r="V96" s="625" t="e">
        <f t="shared" si="1"/>
        <v>#REF!</v>
      </c>
      <c r="W96" s="625" t="e">
        <f t="shared" si="2"/>
        <v>#REF!</v>
      </c>
      <c r="X96" s="625" t="e">
        <f>$Q$94-SUM($U$94:U96)-SUM($V$94:V96)</f>
        <v>#REF!</v>
      </c>
    </row>
    <row r="97" spans="1:24" ht="19.5" customHeight="1">
      <c r="A97" s="388"/>
      <c r="M97" s="376" t="e">
        <f>+M96</f>
        <v>#REF!</v>
      </c>
      <c r="N97" s="392" t="e">
        <f>N96</f>
        <v>#REF!</v>
      </c>
      <c r="O97" s="393"/>
      <c r="P97" s="382" t="e">
        <f t="shared" si="3"/>
        <v>#REF!</v>
      </c>
      <c r="Q97" s="382"/>
      <c r="R97" s="383">
        <f t="shared" si="4"/>
        <v>0</v>
      </c>
      <c r="S97" s="384">
        <f t="shared" si="4"/>
        <v>0</v>
      </c>
      <c r="T97" s="627" t="e">
        <f t="shared" si="5"/>
        <v>#REF!</v>
      </c>
      <c r="U97" s="616" t="e">
        <f>X96/(1+S97)^P97</f>
        <v>#REF!</v>
      </c>
      <c r="V97" s="630" t="e">
        <f t="shared" si="1"/>
        <v>#REF!</v>
      </c>
      <c r="W97" s="630" t="e">
        <f t="shared" si="2"/>
        <v>#REF!</v>
      </c>
      <c r="X97" s="630" t="e">
        <f>$Q$94-SUM($U$94:U97)-SUM($V$94:V97)</f>
        <v>#REF!</v>
      </c>
    </row>
    <row r="98" spans="1:24" ht="17.25" customHeight="1">
      <c r="M98" s="340" t="e">
        <f>+#REF!</f>
        <v>#REF!</v>
      </c>
      <c r="N98" s="608" t="e">
        <f>#REF!</f>
        <v>#REF!</v>
      </c>
      <c r="O98" s="609"/>
      <c r="P98" s="610" t="e">
        <f>IF(N98="",0,IF(OR(O98&gt;=N98,O98=""),0,N98-O98))</f>
        <v>#REF!</v>
      </c>
      <c r="Q98" s="610" t="e">
        <f>#REF!</f>
        <v>#REF!</v>
      </c>
      <c r="R98" s="344">
        <f t="shared" si="4"/>
        <v>0</v>
      </c>
      <c r="S98" s="611">
        <f t="shared" si="4"/>
        <v>0</v>
      </c>
      <c r="T98" s="612" t="e">
        <f t="shared" si="5"/>
        <v>#REF!</v>
      </c>
      <c r="U98" s="613">
        <v>1000000000</v>
      </c>
      <c r="V98" s="614" t="e">
        <f t="shared" si="1"/>
        <v>#REF!</v>
      </c>
      <c r="W98" s="614" t="e">
        <f t="shared" si="2"/>
        <v>#REF!</v>
      </c>
      <c r="X98" s="614" t="e">
        <f>$Q$98-SUM($U$98:U98)-SUM($V$98:V98)</f>
        <v>#REF!</v>
      </c>
    </row>
    <row r="99" spans="1:24" ht="17.25" customHeight="1">
      <c r="M99" s="350" t="e">
        <f>+M98</f>
        <v>#REF!</v>
      </c>
      <c r="N99" s="351" t="e">
        <f>N98</f>
        <v>#REF!</v>
      </c>
      <c r="O99" s="352"/>
      <c r="P99" s="353" t="e">
        <f>IF(OR(O99&gt;=N99,O99=""),0,N99-O99)</f>
        <v>#REF!</v>
      </c>
      <c r="Q99" s="353"/>
      <c r="R99" s="354">
        <f t="shared" ref="R99:S109" si="6">+R98</f>
        <v>0</v>
      </c>
      <c r="S99" s="355">
        <f t="shared" si="6"/>
        <v>0</v>
      </c>
      <c r="T99" s="615" t="e">
        <f t="shared" si="5"/>
        <v>#REF!</v>
      </c>
      <c r="U99" s="616" t="e">
        <f>X98/(1+S99)^P99</f>
        <v>#REF!</v>
      </c>
      <c r="V99" s="617" t="e">
        <f t="shared" si="1"/>
        <v>#REF!</v>
      </c>
      <c r="W99" s="617" t="e">
        <f t="shared" si="2"/>
        <v>#REF!</v>
      </c>
      <c r="X99" s="617" t="e">
        <f>$Q$98-SUM($U$98:U99)-SUM($V$98:V99)</f>
        <v>#REF!</v>
      </c>
    </row>
    <row r="100" spans="1:24" ht="17.25" customHeight="1">
      <c r="M100" s="350" t="e">
        <f>+M99</f>
        <v>#REF!</v>
      </c>
      <c r="N100" s="351" t="e">
        <f>N99</f>
        <v>#REF!</v>
      </c>
      <c r="O100" s="391"/>
      <c r="P100" s="353" t="e">
        <f>IF(OR(O100&gt;=N100,O100=""),0,N100-O100)</f>
        <v>#REF!</v>
      </c>
      <c r="Q100" s="353"/>
      <c r="R100" s="354">
        <f t="shared" si="6"/>
        <v>0</v>
      </c>
      <c r="S100" s="355">
        <f t="shared" si="6"/>
        <v>0</v>
      </c>
      <c r="T100" s="615" t="e">
        <f t="shared" si="5"/>
        <v>#REF!</v>
      </c>
      <c r="U100" s="616" t="e">
        <f>X99/(1+S100)^P100</f>
        <v>#REF!</v>
      </c>
      <c r="V100" s="617" t="e">
        <f t="shared" si="1"/>
        <v>#REF!</v>
      </c>
      <c r="W100" s="617" t="e">
        <f t="shared" si="2"/>
        <v>#REF!</v>
      </c>
      <c r="X100" s="617" t="e">
        <f>$Q$98-SUM($U$98:U100)-SUM($V$98:V100)</f>
        <v>#REF!</v>
      </c>
    </row>
    <row r="101" spans="1:24" ht="17.25" customHeight="1">
      <c r="M101" s="350" t="e">
        <f>+M100</f>
        <v>#REF!</v>
      </c>
      <c r="N101" s="351" t="e">
        <f>N100</f>
        <v>#REF!</v>
      </c>
      <c r="O101" s="391"/>
      <c r="P101" s="353" t="e">
        <f>IF(OR(O101&gt;=N101,O101=""),0,N101-O101)</f>
        <v>#REF!</v>
      </c>
      <c r="Q101" s="353"/>
      <c r="R101" s="364">
        <f t="shared" si="6"/>
        <v>0</v>
      </c>
      <c r="S101" s="355">
        <f t="shared" si="6"/>
        <v>0</v>
      </c>
      <c r="T101" s="615" t="e">
        <f t="shared" si="5"/>
        <v>#REF!</v>
      </c>
      <c r="U101" s="616" t="e">
        <f>X100/(1+S101)^P101</f>
        <v>#REF!</v>
      </c>
      <c r="V101" s="619" t="e">
        <f t="shared" si="1"/>
        <v>#REF!</v>
      </c>
      <c r="W101" s="619" t="e">
        <f t="shared" si="2"/>
        <v>#REF!</v>
      </c>
      <c r="X101" s="619" t="e">
        <f>$Q$98-SUM($U$98:U101)-SUM($V$98:V101)</f>
        <v>#REF!</v>
      </c>
    </row>
    <row r="102" spans="1:24" ht="17.25" customHeight="1">
      <c r="M102" s="368" t="e">
        <f>+#REF!</f>
        <v>#REF!</v>
      </c>
      <c r="N102" s="620" t="e">
        <f>#REF!</f>
        <v>#REF!</v>
      </c>
      <c r="O102" s="631"/>
      <c r="P102" s="621" t="e">
        <f t="shared" ref="P102:P109" si="7">IF(OR(O102&gt;=N102,O102=""),0,N102-O102)</f>
        <v>#REF!</v>
      </c>
      <c r="Q102" s="621" t="e">
        <f>#REF!</f>
        <v>#REF!</v>
      </c>
      <c r="R102" s="379">
        <f t="shared" si="6"/>
        <v>0</v>
      </c>
      <c r="S102" s="623">
        <f t="shared" si="6"/>
        <v>0</v>
      </c>
      <c r="T102" s="632" t="e">
        <f t="shared" si="5"/>
        <v>#REF!</v>
      </c>
      <c r="U102" s="633">
        <v>1000000000</v>
      </c>
      <c r="V102" s="629" t="e">
        <f t="shared" si="1"/>
        <v>#REF!</v>
      </c>
      <c r="W102" s="629" t="e">
        <f t="shared" si="2"/>
        <v>#REF!</v>
      </c>
      <c r="X102" s="629" t="e">
        <f>$Q$102-SUM($U$102:U102)-SUM($V$102:V102)</f>
        <v>#REF!</v>
      </c>
    </row>
    <row r="103" spans="1:24" ht="17.25" customHeight="1">
      <c r="M103" s="376" t="e">
        <f>+M102</f>
        <v>#REF!</v>
      </c>
      <c r="N103" s="377" t="e">
        <f>#REF!</f>
        <v>#REF!</v>
      </c>
      <c r="O103" s="352"/>
      <c r="P103" s="378" t="e">
        <f t="shared" si="7"/>
        <v>#REF!</v>
      </c>
      <c r="Q103" s="378"/>
      <c r="R103" s="379">
        <f t="shared" si="6"/>
        <v>0</v>
      </c>
      <c r="S103" s="380">
        <f t="shared" si="6"/>
        <v>0</v>
      </c>
      <c r="T103" s="634" t="e">
        <f t="shared" si="5"/>
        <v>#REF!</v>
      </c>
      <c r="U103" s="616" t="e">
        <f>X102/(1+S103)^P103</f>
        <v>#REF!</v>
      </c>
      <c r="V103" s="625" t="e">
        <f t="shared" si="1"/>
        <v>#REF!</v>
      </c>
      <c r="W103" s="625" t="e">
        <f t="shared" si="2"/>
        <v>#REF!</v>
      </c>
      <c r="X103" s="625" t="e">
        <f>$Q$102-SUM($U$102:U103)-SUM($V$102:V103)</f>
        <v>#REF!</v>
      </c>
    </row>
    <row r="104" spans="1:24" ht="17.25" customHeight="1">
      <c r="M104" s="376" t="e">
        <f>+M103</f>
        <v>#REF!</v>
      </c>
      <c r="N104" s="377" t="e">
        <f>#REF!</f>
        <v>#REF!</v>
      </c>
      <c r="O104" s="391"/>
      <c r="P104" s="378" t="e">
        <f t="shared" si="7"/>
        <v>#REF!</v>
      </c>
      <c r="Q104" s="378"/>
      <c r="R104" s="379">
        <f t="shared" si="6"/>
        <v>0</v>
      </c>
      <c r="S104" s="380">
        <f t="shared" si="6"/>
        <v>0</v>
      </c>
      <c r="T104" s="634" t="e">
        <f t="shared" si="5"/>
        <v>#REF!</v>
      </c>
      <c r="U104" s="616" t="e">
        <f>X103/(1+S104)^P104</f>
        <v>#REF!</v>
      </c>
      <c r="V104" s="625" t="e">
        <f t="shared" si="1"/>
        <v>#REF!</v>
      </c>
      <c r="W104" s="625" t="e">
        <f t="shared" si="2"/>
        <v>#REF!</v>
      </c>
      <c r="X104" s="625" t="e">
        <f>$Q$102-SUM($U$102:U104)-SUM($V$102:V104)</f>
        <v>#REF!</v>
      </c>
    </row>
    <row r="105" spans="1:24" ht="17.25" customHeight="1">
      <c r="M105" s="399" t="e">
        <f>+M104</f>
        <v>#REF!</v>
      </c>
      <c r="N105" s="392" t="e">
        <f>#REF!</f>
        <v>#REF!</v>
      </c>
      <c r="O105" s="393"/>
      <c r="P105" s="382" t="e">
        <f t="shared" si="7"/>
        <v>#REF!</v>
      </c>
      <c r="Q105" s="382"/>
      <c r="R105" s="383">
        <f t="shared" si="6"/>
        <v>0</v>
      </c>
      <c r="S105" s="380">
        <f t="shared" si="6"/>
        <v>0</v>
      </c>
      <c r="T105" s="634" t="e">
        <f t="shared" si="5"/>
        <v>#REF!</v>
      </c>
      <c r="U105" s="616" t="e">
        <f>X104/(1+S105)^P105</f>
        <v>#REF!</v>
      </c>
      <c r="V105" s="630" t="e">
        <f t="shared" si="1"/>
        <v>#REF!</v>
      </c>
      <c r="W105" s="630" t="e">
        <f t="shared" si="2"/>
        <v>#REF!</v>
      </c>
      <c r="X105" s="625" t="e">
        <f>$Q$102-SUM($U$102:U105)-SUM($V$102:V105)</f>
        <v>#REF!</v>
      </c>
    </row>
    <row r="106" spans="1:24" ht="17.25" customHeight="1">
      <c r="M106" s="340" t="str">
        <f>+B54</f>
        <v>Lần 6 Theo thông báo nhận bàn giao nhà</v>
      </c>
      <c r="N106" s="608">
        <f>$E$54</f>
        <v>45657</v>
      </c>
      <c r="O106" s="631"/>
      <c r="P106" s="610">
        <f t="shared" si="7"/>
        <v>0</v>
      </c>
      <c r="Q106" s="610">
        <f>+F54</f>
        <v>1106341915</v>
      </c>
      <c r="R106" s="344">
        <f t="shared" si="6"/>
        <v>0</v>
      </c>
      <c r="S106" s="611">
        <f t="shared" si="6"/>
        <v>0</v>
      </c>
      <c r="T106" s="635">
        <f t="shared" si="5"/>
        <v>0</v>
      </c>
      <c r="U106" s="633">
        <v>1000000000</v>
      </c>
      <c r="V106" s="617">
        <f t="shared" si="1"/>
        <v>0</v>
      </c>
      <c r="W106" s="617">
        <f t="shared" si="2"/>
        <v>1000000000</v>
      </c>
      <c r="X106" s="614">
        <f>$Q$106-SUM($U$106:U106)-SUM($V$106:V106)</f>
        <v>106341915</v>
      </c>
    </row>
    <row r="107" spans="1:24" ht="17.25" customHeight="1">
      <c r="M107" s="350" t="str">
        <f>+M106</f>
        <v>Lần 6 Theo thông báo nhận bàn giao nhà</v>
      </c>
      <c r="N107" s="351">
        <f>$E$54</f>
        <v>45657</v>
      </c>
      <c r="O107" s="352"/>
      <c r="P107" s="353">
        <f t="shared" si="7"/>
        <v>0</v>
      </c>
      <c r="Q107" s="353"/>
      <c r="R107" s="354">
        <f t="shared" si="6"/>
        <v>0</v>
      </c>
      <c r="S107" s="355">
        <f t="shared" si="6"/>
        <v>0</v>
      </c>
      <c r="T107" s="636">
        <f t="shared" si="5"/>
        <v>0</v>
      </c>
      <c r="U107" s="616">
        <f>X106/(1+S107)^P107</f>
        <v>106341915</v>
      </c>
      <c r="V107" s="617">
        <f t="shared" si="1"/>
        <v>0</v>
      </c>
      <c r="W107" s="617">
        <f t="shared" si="2"/>
        <v>106341915</v>
      </c>
      <c r="X107" s="617">
        <f>$Q$106-SUM($U$106:U107)-SUM($V$106:V107)</f>
        <v>0</v>
      </c>
    </row>
    <row r="108" spans="1:24" ht="17.25" customHeight="1">
      <c r="M108" s="350" t="str">
        <f>+M107</f>
        <v>Lần 6 Theo thông báo nhận bàn giao nhà</v>
      </c>
      <c r="N108" s="351">
        <f>$E$54</f>
        <v>45657</v>
      </c>
      <c r="O108" s="391"/>
      <c r="P108" s="353">
        <f t="shared" si="7"/>
        <v>0</v>
      </c>
      <c r="Q108" s="353"/>
      <c r="R108" s="354">
        <f t="shared" si="6"/>
        <v>0</v>
      </c>
      <c r="S108" s="355">
        <f t="shared" si="6"/>
        <v>0</v>
      </c>
      <c r="T108" s="636">
        <f t="shared" si="5"/>
        <v>0</v>
      </c>
      <c r="U108" s="616">
        <f>X107/(1+S108)^P108</f>
        <v>0</v>
      </c>
      <c r="V108" s="617">
        <f t="shared" si="1"/>
        <v>0</v>
      </c>
      <c r="W108" s="617">
        <f t="shared" si="2"/>
        <v>0</v>
      </c>
      <c r="X108" s="617">
        <f>$Q$106-SUM($U$106:U108)-SUM($V$106:V108)</f>
        <v>0</v>
      </c>
    </row>
    <row r="109" spans="1:24" ht="17.25" customHeight="1">
      <c r="M109" s="402" t="str">
        <f>+M108</f>
        <v>Lần 6 Theo thông báo nhận bàn giao nhà</v>
      </c>
      <c r="N109" s="361">
        <f>$E$54</f>
        <v>45657</v>
      </c>
      <c r="O109" s="393"/>
      <c r="P109" s="363">
        <f t="shared" si="7"/>
        <v>0</v>
      </c>
      <c r="Q109" s="363"/>
      <c r="R109" s="364">
        <f t="shared" si="6"/>
        <v>0</v>
      </c>
      <c r="S109" s="365">
        <f t="shared" si="6"/>
        <v>0</v>
      </c>
      <c r="T109" s="637">
        <f t="shared" si="5"/>
        <v>0</v>
      </c>
      <c r="U109" s="616">
        <f>X108/(1+S109)^P109</f>
        <v>0</v>
      </c>
      <c r="V109" s="617">
        <f t="shared" si="1"/>
        <v>0</v>
      </c>
      <c r="W109" s="617">
        <f t="shared" si="2"/>
        <v>0</v>
      </c>
      <c r="X109" s="619">
        <f>$Q$106-SUM($U$106:U109)-SUM($V$106:V109)</f>
        <v>0</v>
      </c>
    </row>
    <row r="110" spans="1:24" ht="17.25" customHeight="1">
      <c r="M110" s="404" t="s">
        <v>13</v>
      </c>
      <c r="N110" s="405"/>
      <c r="O110" s="405"/>
      <c r="P110" s="406"/>
      <c r="Q110" s="406" t="e">
        <f>SUM(Q81:Q109)</f>
        <v>#REF!</v>
      </c>
      <c r="R110" s="406"/>
      <c r="S110" s="407"/>
      <c r="T110" s="408" t="e">
        <f>SUM(T81:T109)</f>
        <v>#REF!</v>
      </c>
      <c r="U110" s="408" t="e">
        <f>SUM(U81:U109)</f>
        <v>#REF!</v>
      </c>
      <c r="V110" s="408" t="e">
        <f>SUM(V81:V109)</f>
        <v>#REF!</v>
      </c>
      <c r="W110" s="408" t="e">
        <f>SUM(W81:W109)</f>
        <v>#REF!</v>
      </c>
      <c r="X110" s="408" t="e">
        <f>SUM(X81:X109)</f>
        <v>#REF!</v>
      </c>
    </row>
    <row r="111" spans="1:24" ht="17.25" customHeight="1">
      <c r="M111" s="303"/>
      <c r="N111" s="409"/>
      <c r="O111" s="410"/>
      <c r="P111" s="411"/>
      <c r="Q111" s="412" t="e">
        <f>ROUND(Q110,0)=ROUND(F29*0.95+F30,0)</f>
        <v>#REF!</v>
      </c>
      <c r="R111" s="638"/>
      <c r="W111" s="493" t="e">
        <f>V110=F31+F34</f>
        <v>#REF!</v>
      </c>
    </row>
    <row r="112" spans="1:24" ht="17.25" customHeight="1">
      <c r="M112" s="486"/>
      <c r="N112" s="488"/>
      <c r="O112" s="489"/>
      <c r="R112" s="527"/>
      <c r="S112" s="522"/>
    </row>
    <row r="113" spans="13:21" ht="17.25" customHeight="1">
      <c r="M113" s="485" t="s">
        <v>84</v>
      </c>
      <c r="N113" s="639"/>
      <c r="O113" s="639"/>
      <c r="P113" s="640"/>
      <c r="Q113" s="641"/>
      <c r="R113" s="641"/>
      <c r="S113" s="417">
        <v>0.12</v>
      </c>
      <c r="T113" s="642"/>
      <c r="U113" s="125"/>
    </row>
    <row r="114" spans="13:21" ht="41.4">
      <c r="M114" s="419" t="s">
        <v>15</v>
      </c>
      <c r="N114" s="420" t="s">
        <v>16</v>
      </c>
      <c r="O114" s="420" t="s">
        <v>8</v>
      </c>
      <c r="P114" s="421" t="s">
        <v>17</v>
      </c>
      <c r="Q114" s="421" t="s">
        <v>68</v>
      </c>
      <c r="R114" s="421" t="s">
        <v>18</v>
      </c>
      <c r="S114" s="419" t="s">
        <v>83</v>
      </c>
      <c r="T114" s="419" t="s">
        <v>20</v>
      </c>
      <c r="U114" s="422" t="s">
        <v>67</v>
      </c>
    </row>
    <row r="115" spans="13:21" ht="41.4">
      <c r="M115" s="423" t="str">
        <f>+B51</f>
        <v>Lần 2 - TTĐC đảm bảo HĐMB-5% giá trị nhà ở chưa VAT</v>
      </c>
      <c r="N115" s="424">
        <f>$E$55</f>
        <v>45838</v>
      </c>
      <c r="O115" s="425">
        <f>+E51</f>
        <v>45551</v>
      </c>
      <c r="P115" s="426">
        <f>IF(OR(O115&gt;=N115,O115=""),0,N115-O115)</f>
        <v>287</v>
      </c>
      <c r="Q115" s="426">
        <f>+F51</f>
        <v>205829608</v>
      </c>
      <c r="R115" s="643">
        <f>Q115</f>
        <v>205829608</v>
      </c>
      <c r="S115" s="428">
        <f>S113</f>
        <v>0.12</v>
      </c>
      <c r="T115" s="429">
        <f>S115/365</f>
        <v>3.2876712328767124E-4</v>
      </c>
      <c r="U115" s="644">
        <f>R115*T115*P115</f>
        <v>19421292.327452056</v>
      </c>
    </row>
  </sheetData>
  <sheetProtection autoFilter="0"/>
  <protectedRanges>
    <protectedRange sqref="F11:F12 F26 U7 I47 F18" name="Range1"/>
    <protectedRange sqref="Q86:R109 Q82:Q85 O82:O109" name="Range1_2"/>
    <protectedRange sqref="F23:F24" name="Range1_1"/>
    <protectedRange sqref="AB58:AC58 Z58 AC50:AC51 AB52:AC55 Z50:Z55" name="Range1_2_1_1"/>
    <protectedRange sqref="F21" name="Range1_1_1"/>
    <protectedRange sqref="F25" name="Range1_1_2"/>
    <protectedRange sqref="F22" name="Range1_1_3"/>
    <protectedRange sqref="F14" name="Range1_3"/>
    <protectedRange sqref="F15" name="Range1_4"/>
  </protectedRanges>
  <mergeCells count="42">
    <mergeCell ref="B75:C75"/>
    <mergeCell ref="B76:C76"/>
    <mergeCell ref="B77:C77"/>
    <mergeCell ref="B78:C78"/>
    <mergeCell ref="A89:F90"/>
    <mergeCell ref="B67:C67"/>
    <mergeCell ref="B68:C68"/>
    <mergeCell ref="B71:C71"/>
    <mergeCell ref="B72:C72"/>
    <mergeCell ref="B73:C73"/>
    <mergeCell ref="B74:C74"/>
    <mergeCell ref="B60:C60"/>
    <mergeCell ref="B61:C61"/>
    <mergeCell ref="B62:C62"/>
    <mergeCell ref="B63:C63"/>
    <mergeCell ref="B64:C64"/>
    <mergeCell ref="B65:C65"/>
    <mergeCell ref="B52:C52"/>
    <mergeCell ref="R52:S52"/>
    <mergeCell ref="B53:C53"/>
    <mergeCell ref="B55:C55"/>
    <mergeCell ref="B56:C56"/>
    <mergeCell ref="B59:C59"/>
    <mergeCell ref="G22:H22"/>
    <mergeCell ref="B47:C47"/>
    <mergeCell ref="B48:C48"/>
    <mergeCell ref="B49:C49"/>
    <mergeCell ref="B50:C50"/>
    <mergeCell ref="B51:C51"/>
    <mergeCell ref="G8:H8"/>
    <mergeCell ref="G9:H9"/>
    <mergeCell ref="D10:E10"/>
    <mergeCell ref="G20:H20"/>
    <mergeCell ref="B21:C21"/>
    <mergeCell ref="D21:E21"/>
    <mergeCell ref="G21:H21"/>
    <mergeCell ref="A3:F3"/>
    <mergeCell ref="A4:F4"/>
    <mergeCell ref="A5:F5"/>
    <mergeCell ref="C6:D6"/>
    <mergeCell ref="C7:D7"/>
    <mergeCell ref="G7:H7"/>
  </mergeCells>
  <conditionalFormatting sqref="E69:E74 E76:E78">
    <cfRule type="expression" dxfId="32" priority="23">
      <formula>#REF!=1</formula>
    </cfRule>
  </conditionalFormatting>
  <conditionalFormatting sqref="F46">
    <cfRule type="cellIs" dxfId="31" priority="33" operator="equal">
      <formula>"KIỂM TRA LẠI"</formula>
    </cfRule>
  </conditionalFormatting>
  <conditionalFormatting sqref="F58">
    <cfRule type="cellIs" dxfId="30" priority="24" operator="equal">
      <formula>"KIỂM TRA LẠI"</formula>
    </cfRule>
  </conditionalFormatting>
  <conditionalFormatting sqref="G27">
    <cfRule type="cellIs" dxfId="29" priority="29" operator="equal">
      <formula>"KIỂM TRA LẠI"</formula>
    </cfRule>
  </conditionalFormatting>
  <conditionalFormatting sqref="L36:L37 Y44:AC45 M54:R59 M60:Q65 P86:P97">
    <cfRule type="expression" dxfId="28" priority="30">
      <formula>#REF!=1</formula>
    </cfRule>
  </conditionalFormatting>
  <conditionalFormatting sqref="M61:M65">
    <cfRule type="expression" dxfId="27" priority="14">
      <formula>#REF!=1</formula>
    </cfRule>
  </conditionalFormatting>
  <conditionalFormatting sqref="M86:N86 M87:O89 M90:N90 M91:O93 M94:N94 M95:O97">
    <cfRule type="expression" dxfId="26" priority="31">
      <formula>#REF!=1</formula>
    </cfRule>
  </conditionalFormatting>
  <conditionalFormatting sqref="M98:P109">
    <cfRule type="expression" dxfId="25" priority="1">
      <formula>#REF!=1</formula>
    </cfRule>
  </conditionalFormatting>
  <conditionalFormatting sqref="M80:R81">
    <cfRule type="expression" dxfId="24" priority="2">
      <formula>#REF!=1</formula>
    </cfRule>
  </conditionalFormatting>
  <conditionalFormatting sqref="M114:S115">
    <cfRule type="expression" dxfId="23" priority="22">
      <formula>#REF!=1</formula>
    </cfRule>
  </conditionalFormatting>
  <conditionalFormatting sqref="N61:Q65">
    <cfRule type="expression" dxfId="22" priority="15">
      <formula>#REF!=1</formula>
    </cfRule>
  </conditionalFormatting>
  <conditionalFormatting sqref="O86">
    <cfRule type="expression" dxfId="21" priority="28">
      <formula>#REF!=1</formula>
    </cfRule>
  </conditionalFormatting>
  <conditionalFormatting sqref="O90">
    <cfRule type="expression" dxfId="20" priority="27">
      <formula>#REF!=1</formula>
    </cfRule>
  </conditionalFormatting>
  <conditionalFormatting sqref="O94">
    <cfRule type="expression" dxfId="19" priority="26">
      <formula>#REF!=1</formula>
    </cfRule>
  </conditionalFormatting>
  <conditionalFormatting sqref="Q86:Q102">
    <cfRule type="expression" dxfId="18" priority="4">
      <formula>#REF!=1</formula>
    </cfRule>
  </conditionalFormatting>
  <conditionalFormatting sqref="Q103:R109">
    <cfRule type="expression" dxfId="17" priority="6">
      <formula>#REF!=1</formula>
    </cfRule>
  </conditionalFormatting>
  <conditionalFormatting sqref="R82:R102">
    <cfRule type="expression" dxfId="16" priority="5">
      <formula>#REF!=1</formula>
    </cfRule>
  </conditionalFormatting>
  <conditionalFormatting sqref="U7 W45:W46 H47:I47 H56 A57:C57 E57 G57 A69:C74 A75 A76:B77 A78:C78 M82:Q85">
    <cfRule type="expression" dxfId="15" priority="32">
      <formula>#REF!=1</formula>
    </cfRule>
  </conditionalFormatting>
  <conditionalFormatting sqref="U80:X81">
    <cfRule type="expression" dxfId="14" priority="3">
      <formula>#REF!=1</formula>
    </cfRule>
  </conditionalFormatting>
  <conditionalFormatting sqref="X44:X53">
    <cfRule type="expression" dxfId="13" priority="11">
      <formula>#REF!=1</formula>
    </cfRule>
  </conditionalFormatting>
  <conditionalFormatting sqref="X49:Z49 X52:Z52">
    <cfRule type="expression" dxfId="12" priority="21">
      <formula>#REF!=1</formula>
    </cfRule>
  </conditionalFormatting>
  <conditionalFormatting sqref="X54:Z54">
    <cfRule type="expression" dxfId="11" priority="20">
      <formula>#REF!=1</formula>
    </cfRule>
  </conditionalFormatting>
  <conditionalFormatting sqref="X58:Z58">
    <cfRule type="expression" dxfId="10" priority="25">
      <formula>#REF!=1</formula>
    </cfRule>
  </conditionalFormatting>
  <conditionalFormatting sqref="X55:AA58">
    <cfRule type="expression" dxfId="9" priority="16">
      <formula>#REF!=1</formula>
    </cfRule>
  </conditionalFormatting>
  <conditionalFormatting sqref="Y50:Y54">
    <cfRule type="expression" dxfId="8" priority="7">
      <formula>#REF!=1</formula>
    </cfRule>
  </conditionalFormatting>
  <conditionalFormatting sqref="Y48:Z48">
    <cfRule type="expression" dxfId="7" priority="18">
      <formula>#REF!=1</formula>
    </cfRule>
  </conditionalFormatting>
  <conditionalFormatting sqref="Y50:Z52">
    <cfRule type="expression" dxfId="6" priority="17">
      <formula>#REF!=1</formula>
    </cfRule>
  </conditionalFormatting>
  <conditionalFormatting sqref="Y44:AA49">
    <cfRule type="expression" dxfId="5" priority="10">
      <formula>#REF!=1</formula>
    </cfRule>
  </conditionalFormatting>
  <conditionalFormatting sqref="Z46">
    <cfRule type="expression" dxfId="4" priority="8">
      <formula>#REF!=1</formula>
    </cfRule>
  </conditionalFormatting>
  <conditionalFormatting sqref="Z50:Z51">
    <cfRule type="expression" dxfId="3" priority="12">
      <formula>#REF!=1</formula>
    </cfRule>
  </conditionalFormatting>
  <conditionalFormatting sqref="Z53:Z54">
    <cfRule type="expression" dxfId="2" priority="19">
      <formula>#REF!=1</formula>
    </cfRule>
  </conditionalFormatting>
  <conditionalFormatting sqref="AA50:AA54">
    <cfRule type="expression" dxfId="1" priority="13">
      <formula>#REF!=1</formula>
    </cfRule>
  </conditionalFormatting>
  <conditionalFormatting sqref="AB44:AC58">
    <cfRule type="expression" dxfId="0" priority="9">
      <formula>#REF!=1</formula>
    </cfRule>
  </conditionalFormatting>
  <dataValidations count="10">
    <dataValidation type="list" allowBlank="1" showInputMessage="1" showErrorMessage="1" sqref="WVH982999:WVO982999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F983016 F917480 F851944 F786408 F720872 F655336 F589800 F524264 F458728 F393192 F327656 F262120 F196584 F131048 F65512 WLL1:WLS2 WBP1:WBW2 VRT1:VSA2 VHX1:VIE2 UYB1:UYI2 UOF1:UOM2 UEJ1:UEQ2 TUN1:TUU2 TKR1:TKY2 TAV1:TBC2 SQZ1:SRG2 SHD1:SHK2 RXH1:RXO2 RNL1:RNS2 RDP1:RDW2 QTT1:QUA2 QJX1:QKE2 QAB1:QAI2 PQF1:PQM2 PGJ1:PGQ2 OWN1:OWU2 OMR1:OMY2 OCV1:ODC2 NSZ1:NTG2 NJD1:NJK2 MZH1:MZO2 MPL1:MPS2 MFP1:MFW2 LVT1:LWA2 LLX1:LME2 LCB1:LCI2 KSF1:KSM2 KIJ1:KIQ2 JYN1:JYU2 JOR1:JOY2 JEV1:JFC2 IUZ1:IVG2 ILD1:ILK2 IBH1:IBO2 HRL1:HRS2 HHP1:HHW2 GXT1:GYA2 GNX1:GOE2 GEB1:GEI2 FUF1:FUM2 FKJ1:FKQ2 FAN1:FAU2 EQR1:EQY2 EGV1:EHC2 DWZ1:DXG2 DND1:DNK2 DDH1:DDO2 CTL1:CTS2 CJP1:CJW2 BZT1:CAA2 BPX1:BQE2 BGB1:BGI2 AWF1:AWM2 AMJ1:AMQ2 ACN1:ACU2 SR1:SY2 IV1:JC2 WVH1:WVO2 B65504:E65504 A65507 B131040:E131040 A131043 B196576:E196576 A196579 B262112:E262112 A262115 B327648:E327648 A327651 B393184:E393184 A393187 B458720:E458720 A458723 B524256:E524256 A524259 B589792:E589792 A589795 B655328:E655328 A655331 B720864:E720864 A720867 B786400:E786400 A786403 B851936:E851936 A851939 B917472:E917472 A917475 B983008:E983008 A983011" xr:uid="{10767583-AC5D-4E25-B1A4-A989B00A0885}">
      <formula1>$P$3:$P$7</formula1>
    </dataValidation>
    <dataValidation type="list" allowBlank="1" showInputMessage="1" showErrorMessage="1" sqref="F8" xr:uid="{A50A4B57-2B3E-4205-AA60-B3044F965261}">
      <formula1>$M$8:$M$22</formula1>
    </dataValidation>
    <dataValidation type="list" allowBlank="1" showInputMessage="1" showErrorMessage="1" sqref="F10" xr:uid="{0471C729-8BD1-4815-BA92-B10CC9013FD6}">
      <formula1>$I$6:$I$9</formula1>
    </dataValidation>
    <dataValidation type="list" allowBlank="1" showInputMessage="1" showErrorMessage="1" sqref="F21" xr:uid="{34257981-D6BD-4935-88CB-82E0625D048A}">
      <formula1>$I$10:$I$11</formula1>
    </dataValidation>
    <dataValidation type="list" allowBlank="1" showInputMessage="1" showErrorMessage="1" sqref="F9" xr:uid="{EE504160-7D9E-48EA-8D95-FCB4CCB1730E}">
      <formula1>"Cá nhân, Tổ chức"</formula1>
    </dataValidation>
    <dataValidation allowBlank="1" showInputMessage="1" showErrorMessage="1" sqref="WVP983029:WVP983066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JD65525:JD65562" xr:uid="{BACFF99D-2277-41BF-8AF1-E122CCDB508F}"/>
    <dataValidation allowBlank="1" showInputMessage="1" showErrorMessage="1" prompt="Số tiền" sqref="WVS983024:WVS983025 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xr:uid="{57C97844-CFE1-4D76-8374-FEB9186666D4}"/>
    <dataValidation allowBlank="1" showInputMessage="1" showErrorMessage="1" prompt="Ngày cần kiểm tra" sqref="WVT983024 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xr:uid="{592499CD-CD18-4EE5-BDCE-C521D08B9C5B}"/>
    <dataValidation allowBlank="1" showInputMessage="1" showErrorMessage="1" promptTitle="Ô dữ liệu" prompt="CẤM XÓA" sqref="WVR983029:WVR983067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JF65525:JF65563" xr:uid="{0F00656E-19E8-48C8-B889-FD36552C98EF}"/>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WVT983025 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xr:uid="{E2D712E8-CDB5-4F44-B99E-B3ECC46D6F2E}"/>
  </dataValidations>
  <printOptions horizontalCentered="1"/>
  <pageMargins left="0.31496062992125984" right="0.15748031496062992" top="0.39370078740157483" bottom="0.78740157480314965" header="0.15748031496062992" footer="0.31496062992125984"/>
  <pageSetup paperSize="9" scale="62" orientation="portrait" r:id="rId1"/>
  <headerFoot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D2035-D706-4F53-9ACA-F5348DC5A87F}">
  <sheetPr>
    <tabColor rgb="FFFFFF00"/>
    <pageSetUpPr fitToPage="1"/>
  </sheetPr>
  <dimension ref="A1:AM115"/>
  <sheetViews>
    <sheetView showGridLines="0" zoomScale="70" zoomScaleNormal="70" zoomScaleSheetLayoutView="85" workbookViewId="0">
      <selection activeCell="A85" sqref="A85"/>
    </sheetView>
  </sheetViews>
  <sheetFormatPr defaultRowHeight="13.8"/>
  <cols>
    <col min="1" max="1" width="6" style="486" customWidth="1"/>
    <col min="2" max="2" width="24.5546875" style="486" customWidth="1"/>
    <col min="3" max="3" width="34.6640625" style="486" customWidth="1"/>
    <col min="4" max="4" width="10.77734375" style="486" customWidth="1"/>
    <col min="5" max="5" width="19" style="486" customWidth="1"/>
    <col min="6" max="7" width="21.21875" style="486" customWidth="1"/>
    <col min="8" max="8" width="18.77734375" style="486" customWidth="1"/>
    <col min="9" max="9" width="16.77734375" style="486" customWidth="1"/>
    <col min="10" max="10" width="29.44140625" style="486" customWidth="1"/>
    <col min="11" max="11" width="12.44140625" style="486" customWidth="1"/>
    <col min="12" max="12" width="17.77734375" style="486" customWidth="1"/>
    <col min="13" max="13" width="26.77734375" style="488" customWidth="1"/>
    <col min="14" max="14" width="17" style="489" customWidth="1"/>
    <col min="15" max="15" width="15.5546875" style="486" customWidth="1"/>
    <col min="16" max="16" width="16.44140625" style="486" customWidth="1"/>
    <col min="17" max="17" width="19.44140625" style="486" customWidth="1"/>
    <col min="18" max="18" width="15.21875" style="522" bestFit="1" customWidth="1"/>
    <col min="19" max="19" width="16.21875" style="486" customWidth="1"/>
    <col min="20" max="20" width="23.21875" style="486" customWidth="1"/>
    <col min="21" max="21" width="17.77734375" style="486" customWidth="1"/>
    <col min="22" max="22" width="17.21875" style="486" customWidth="1"/>
    <col min="23" max="23" width="19" style="486" customWidth="1"/>
    <col min="24" max="24" width="16.5546875" style="486" customWidth="1"/>
    <col min="25" max="25" width="20.77734375" style="486" customWidth="1"/>
    <col min="26" max="255" width="8.88671875" style="486"/>
    <col min="256" max="256" width="9.77734375" style="486" customWidth="1"/>
    <col min="257" max="257" width="16" style="486" customWidth="1"/>
    <col min="258" max="258" width="17.5546875" style="486" customWidth="1"/>
    <col min="259" max="259" width="16.21875" style="486" customWidth="1"/>
    <col min="260" max="260" width="6.21875" style="486" customWidth="1"/>
    <col min="261" max="261" width="17.21875" style="486" customWidth="1"/>
    <col min="262" max="262" width="15.77734375" style="486" customWidth="1"/>
    <col min="263" max="263" width="13.21875" style="486" customWidth="1"/>
    <col min="264" max="264" width="6.21875" style="486" customWidth="1"/>
    <col min="265" max="265" width="8.21875" style="486" customWidth="1"/>
    <col min="266" max="266" width="17" style="486" customWidth="1"/>
    <col min="267" max="267" width="16.5546875" style="486" customWidth="1"/>
    <col min="268" max="268" width="15.5546875" style="486" customWidth="1"/>
    <col min="269" max="269" width="17" style="486" customWidth="1"/>
    <col min="270" max="270" width="16.5546875" style="486" customWidth="1"/>
    <col min="271" max="271" width="15.5546875" style="486" customWidth="1"/>
    <col min="272" max="272" width="0" style="486" hidden="1" customWidth="1"/>
    <col min="273" max="276" width="8" style="486" customWidth="1"/>
    <col min="277" max="511" width="8.88671875" style="486"/>
    <col min="512" max="512" width="9.77734375" style="486" customWidth="1"/>
    <col min="513" max="513" width="16" style="486" customWidth="1"/>
    <col min="514" max="514" width="17.5546875" style="486" customWidth="1"/>
    <col min="515" max="515" width="16.21875" style="486" customWidth="1"/>
    <col min="516" max="516" width="6.21875" style="486" customWidth="1"/>
    <col min="517" max="517" width="17.21875" style="486" customWidth="1"/>
    <col min="518" max="518" width="15.77734375" style="486" customWidth="1"/>
    <col min="519" max="519" width="13.21875" style="486" customWidth="1"/>
    <col min="520" max="520" width="6.21875" style="486" customWidth="1"/>
    <col min="521" max="521" width="8.21875" style="486" customWidth="1"/>
    <col min="522" max="522" width="17" style="486" customWidth="1"/>
    <col min="523" max="523" width="16.5546875" style="486" customWidth="1"/>
    <col min="524" max="524" width="15.5546875" style="486" customWidth="1"/>
    <col min="525" max="525" width="17" style="486" customWidth="1"/>
    <col min="526" max="526" width="16.5546875" style="486" customWidth="1"/>
    <col min="527" max="527" width="15.5546875" style="486" customWidth="1"/>
    <col min="528" max="528" width="0" style="486" hidden="1" customWidth="1"/>
    <col min="529" max="532" width="8" style="486" customWidth="1"/>
    <col min="533" max="767" width="8.88671875" style="486"/>
    <col min="768" max="768" width="9.77734375" style="486" customWidth="1"/>
    <col min="769" max="769" width="16" style="486" customWidth="1"/>
    <col min="770" max="770" width="17.5546875" style="486" customWidth="1"/>
    <col min="771" max="771" width="16.21875" style="486" customWidth="1"/>
    <col min="772" max="772" width="6.21875" style="486" customWidth="1"/>
    <col min="773" max="773" width="17.21875" style="486" customWidth="1"/>
    <col min="774" max="774" width="15.77734375" style="486" customWidth="1"/>
    <col min="775" max="775" width="13.21875" style="486" customWidth="1"/>
    <col min="776" max="776" width="6.21875" style="486" customWidth="1"/>
    <col min="777" max="777" width="8.21875" style="486" customWidth="1"/>
    <col min="778" max="778" width="17" style="486" customWidth="1"/>
    <col min="779" max="779" width="16.5546875" style="486" customWidth="1"/>
    <col min="780" max="780" width="15.5546875" style="486" customWidth="1"/>
    <col min="781" max="781" width="17" style="486" customWidth="1"/>
    <col min="782" max="782" width="16.5546875" style="486" customWidth="1"/>
    <col min="783" max="783" width="15.5546875" style="486" customWidth="1"/>
    <col min="784" max="784" width="0" style="486" hidden="1" customWidth="1"/>
    <col min="785" max="788" width="8" style="486" customWidth="1"/>
    <col min="789" max="1023" width="8.88671875" style="486"/>
    <col min="1024" max="1024" width="9.77734375" style="486" customWidth="1"/>
    <col min="1025" max="1025" width="16" style="486" customWidth="1"/>
    <col min="1026" max="1026" width="17.5546875" style="486" customWidth="1"/>
    <col min="1027" max="1027" width="16.21875" style="486" customWidth="1"/>
    <col min="1028" max="1028" width="6.21875" style="486" customWidth="1"/>
    <col min="1029" max="1029" width="17.21875" style="486" customWidth="1"/>
    <col min="1030" max="1030" width="15.77734375" style="486" customWidth="1"/>
    <col min="1031" max="1031" width="13.21875" style="486" customWidth="1"/>
    <col min="1032" max="1032" width="6.21875" style="486" customWidth="1"/>
    <col min="1033" max="1033" width="8.21875" style="486" customWidth="1"/>
    <col min="1034" max="1034" width="17" style="486" customWidth="1"/>
    <col min="1035" max="1035" width="16.5546875" style="486" customWidth="1"/>
    <col min="1036" max="1036" width="15.5546875" style="486" customWidth="1"/>
    <col min="1037" max="1037" width="17" style="486" customWidth="1"/>
    <col min="1038" max="1038" width="16.5546875" style="486" customWidth="1"/>
    <col min="1039" max="1039" width="15.5546875" style="486" customWidth="1"/>
    <col min="1040" max="1040" width="0" style="486" hidden="1" customWidth="1"/>
    <col min="1041" max="1044" width="8" style="486" customWidth="1"/>
    <col min="1045" max="1279" width="8.88671875" style="486"/>
    <col min="1280" max="1280" width="9.77734375" style="486" customWidth="1"/>
    <col min="1281" max="1281" width="16" style="486" customWidth="1"/>
    <col min="1282" max="1282" width="17.5546875" style="486" customWidth="1"/>
    <col min="1283" max="1283" width="16.21875" style="486" customWidth="1"/>
    <col min="1284" max="1284" width="6.21875" style="486" customWidth="1"/>
    <col min="1285" max="1285" width="17.21875" style="486" customWidth="1"/>
    <col min="1286" max="1286" width="15.77734375" style="486" customWidth="1"/>
    <col min="1287" max="1287" width="13.21875" style="486" customWidth="1"/>
    <col min="1288" max="1288" width="6.21875" style="486" customWidth="1"/>
    <col min="1289" max="1289" width="8.21875" style="486" customWidth="1"/>
    <col min="1290" max="1290" width="17" style="486" customWidth="1"/>
    <col min="1291" max="1291" width="16.5546875" style="486" customWidth="1"/>
    <col min="1292" max="1292" width="15.5546875" style="486" customWidth="1"/>
    <col min="1293" max="1293" width="17" style="486" customWidth="1"/>
    <col min="1294" max="1294" width="16.5546875" style="486" customWidth="1"/>
    <col min="1295" max="1295" width="15.5546875" style="486" customWidth="1"/>
    <col min="1296" max="1296" width="0" style="486" hidden="1" customWidth="1"/>
    <col min="1297" max="1300" width="8" style="486" customWidth="1"/>
    <col min="1301" max="1535" width="8.88671875" style="486"/>
    <col min="1536" max="1536" width="9.77734375" style="486" customWidth="1"/>
    <col min="1537" max="1537" width="16" style="486" customWidth="1"/>
    <col min="1538" max="1538" width="17.5546875" style="486" customWidth="1"/>
    <col min="1539" max="1539" width="16.21875" style="486" customWidth="1"/>
    <col min="1540" max="1540" width="6.21875" style="486" customWidth="1"/>
    <col min="1541" max="1541" width="17.21875" style="486" customWidth="1"/>
    <col min="1542" max="1542" width="15.77734375" style="486" customWidth="1"/>
    <col min="1543" max="1543" width="13.21875" style="486" customWidth="1"/>
    <col min="1544" max="1544" width="6.21875" style="486" customWidth="1"/>
    <col min="1545" max="1545" width="8.21875" style="486" customWidth="1"/>
    <col min="1546" max="1546" width="17" style="486" customWidth="1"/>
    <col min="1547" max="1547" width="16.5546875" style="486" customWidth="1"/>
    <col min="1548" max="1548" width="15.5546875" style="486" customWidth="1"/>
    <col min="1549" max="1549" width="17" style="486" customWidth="1"/>
    <col min="1550" max="1550" width="16.5546875" style="486" customWidth="1"/>
    <col min="1551" max="1551" width="15.5546875" style="486" customWidth="1"/>
    <col min="1552" max="1552" width="0" style="486" hidden="1" customWidth="1"/>
    <col min="1553" max="1556" width="8" style="486" customWidth="1"/>
    <col min="1557" max="1791" width="8.88671875" style="486"/>
    <col min="1792" max="1792" width="9.77734375" style="486" customWidth="1"/>
    <col min="1793" max="1793" width="16" style="486" customWidth="1"/>
    <col min="1794" max="1794" width="17.5546875" style="486" customWidth="1"/>
    <col min="1795" max="1795" width="16.21875" style="486" customWidth="1"/>
    <col min="1796" max="1796" width="6.21875" style="486" customWidth="1"/>
    <col min="1797" max="1797" width="17.21875" style="486" customWidth="1"/>
    <col min="1798" max="1798" width="15.77734375" style="486" customWidth="1"/>
    <col min="1799" max="1799" width="13.21875" style="486" customWidth="1"/>
    <col min="1800" max="1800" width="6.21875" style="486" customWidth="1"/>
    <col min="1801" max="1801" width="8.21875" style="486" customWidth="1"/>
    <col min="1802" max="1802" width="17" style="486" customWidth="1"/>
    <col min="1803" max="1803" width="16.5546875" style="486" customWidth="1"/>
    <col min="1804" max="1804" width="15.5546875" style="486" customWidth="1"/>
    <col min="1805" max="1805" width="17" style="486" customWidth="1"/>
    <col min="1806" max="1806" width="16.5546875" style="486" customWidth="1"/>
    <col min="1807" max="1807" width="15.5546875" style="486" customWidth="1"/>
    <col min="1808" max="1808" width="0" style="486" hidden="1" customWidth="1"/>
    <col min="1809" max="1812" width="8" style="486" customWidth="1"/>
    <col min="1813" max="2047" width="8.88671875" style="486"/>
    <col min="2048" max="2048" width="9.77734375" style="486" customWidth="1"/>
    <col min="2049" max="2049" width="16" style="486" customWidth="1"/>
    <col min="2050" max="2050" width="17.5546875" style="486" customWidth="1"/>
    <col min="2051" max="2051" width="16.21875" style="486" customWidth="1"/>
    <col min="2052" max="2052" width="6.21875" style="486" customWidth="1"/>
    <col min="2053" max="2053" width="17.21875" style="486" customWidth="1"/>
    <col min="2054" max="2054" width="15.77734375" style="486" customWidth="1"/>
    <col min="2055" max="2055" width="13.21875" style="486" customWidth="1"/>
    <col min="2056" max="2056" width="6.21875" style="486" customWidth="1"/>
    <col min="2057" max="2057" width="8.21875" style="486" customWidth="1"/>
    <col min="2058" max="2058" width="17" style="486" customWidth="1"/>
    <col min="2059" max="2059" width="16.5546875" style="486" customWidth="1"/>
    <col min="2060" max="2060" width="15.5546875" style="486" customWidth="1"/>
    <col min="2061" max="2061" width="17" style="486" customWidth="1"/>
    <col min="2062" max="2062" width="16.5546875" style="486" customWidth="1"/>
    <col min="2063" max="2063" width="15.5546875" style="486" customWidth="1"/>
    <col min="2064" max="2064" width="0" style="486" hidden="1" customWidth="1"/>
    <col min="2065" max="2068" width="8" style="486" customWidth="1"/>
    <col min="2069" max="2303" width="8.88671875" style="486"/>
    <col min="2304" max="2304" width="9.77734375" style="486" customWidth="1"/>
    <col min="2305" max="2305" width="16" style="486" customWidth="1"/>
    <col min="2306" max="2306" width="17.5546875" style="486" customWidth="1"/>
    <col min="2307" max="2307" width="16.21875" style="486" customWidth="1"/>
    <col min="2308" max="2308" width="6.21875" style="486" customWidth="1"/>
    <col min="2309" max="2309" width="17.21875" style="486" customWidth="1"/>
    <col min="2310" max="2310" width="15.77734375" style="486" customWidth="1"/>
    <col min="2311" max="2311" width="13.21875" style="486" customWidth="1"/>
    <col min="2312" max="2312" width="6.21875" style="486" customWidth="1"/>
    <col min="2313" max="2313" width="8.21875" style="486" customWidth="1"/>
    <col min="2314" max="2314" width="17" style="486" customWidth="1"/>
    <col min="2315" max="2315" width="16.5546875" style="486" customWidth="1"/>
    <col min="2316" max="2316" width="15.5546875" style="486" customWidth="1"/>
    <col min="2317" max="2317" width="17" style="486" customWidth="1"/>
    <col min="2318" max="2318" width="16.5546875" style="486" customWidth="1"/>
    <col min="2319" max="2319" width="15.5546875" style="486" customWidth="1"/>
    <col min="2320" max="2320" width="0" style="486" hidden="1" customWidth="1"/>
    <col min="2321" max="2324" width="8" style="486" customWidth="1"/>
    <col min="2325" max="2559" width="8.88671875" style="486"/>
    <col min="2560" max="2560" width="9.77734375" style="486" customWidth="1"/>
    <col min="2561" max="2561" width="16" style="486" customWidth="1"/>
    <col min="2562" max="2562" width="17.5546875" style="486" customWidth="1"/>
    <col min="2563" max="2563" width="16.21875" style="486" customWidth="1"/>
    <col min="2564" max="2564" width="6.21875" style="486" customWidth="1"/>
    <col min="2565" max="2565" width="17.21875" style="486" customWidth="1"/>
    <col min="2566" max="2566" width="15.77734375" style="486" customWidth="1"/>
    <col min="2567" max="2567" width="13.21875" style="486" customWidth="1"/>
    <col min="2568" max="2568" width="6.21875" style="486" customWidth="1"/>
    <col min="2569" max="2569" width="8.21875" style="486" customWidth="1"/>
    <col min="2570" max="2570" width="17" style="486" customWidth="1"/>
    <col min="2571" max="2571" width="16.5546875" style="486" customWidth="1"/>
    <col min="2572" max="2572" width="15.5546875" style="486" customWidth="1"/>
    <col min="2573" max="2573" width="17" style="486" customWidth="1"/>
    <col min="2574" max="2574" width="16.5546875" style="486" customWidth="1"/>
    <col min="2575" max="2575" width="15.5546875" style="486" customWidth="1"/>
    <col min="2576" max="2576" width="0" style="486" hidden="1" customWidth="1"/>
    <col min="2577" max="2580" width="8" style="486" customWidth="1"/>
    <col min="2581" max="2815" width="8.88671875" style="486"/>
    <col min="2816" max="2816" width="9.77734375" style="486" customWidth="1"/>
    <col min="2817" max="2817" width="16" style="486" customWidth="1"/>
    <col min="2818" max="2818" width="17.5546875" style="486" customWidth="1"/>
    <col min="2819" max="2819" width="16.21875" style="486" customWidth="1"/>
    <col min="2820" max="2820" width="6.21875" style="486" customWidth="1"/>
    <col min="2821" max="2821" width="17.21875" style="486" customWidth="1"/>
    <col min="2822" max="2822" width="15.77734375" style="486" customWidth="1"/>
    <col min="2823" max="2823" width="13.21875" style="486" customWidth="1"/>
    <col min="2824" max="2824" width="6.21875" style="486" customWidth="1"/>
    <col min="2825" max="2825" width="8.21875" style="486" customWidth="1"/>
    <col min="2826" max="2826" width="17" style="486" customWidth="1"/>
    <col min="2827" max="2827" width="16.5546875" style="486" customWidth="1"/>
    <col min="2828" max="2828" width="15.5546875" style="486" customWidth="1"/>
    <col min="2829" max="2829" width="17" style="486" customWidth="1"/>
    <col min="2830" max="2830" width="16.5546875" style="486" customWidth="1"/>
    <col min="2831" max="2831" width="15.5546875" style="486" customWidth="1"/>
    <col min="2832" max="2832" width="0" style="486" hidden="1" customWidth="1"/>
    <col min="2833" max="2836" width="8" style="486" customWidth="1"/>
    <col min="2837" max="3071" width="8.88671875" style="486"/>
    <col min="3072" max="3072" width="9.77734375" style="486" customWidth="1"/>
    <col min="3073" max="3073" width="16" style="486" customWidth="1"/>
    <col min="3074" max="3074" width="17.5546875" style="486" customWidth="1"/>
    <col min="3075" max="3075" width="16.21875" style="486" customWidth="1"/>
    <col min="3076" max="3076" width="6.21875" style="486" customWidth="1"/>
    <col min="3077" max="3077" width="17.21875" style="486" customWidth="1"/>
    <col min="3078" max="3078" width="15.77734375" style="486" customWidth="1"/>
    <col min="3079" max="3079" width="13.21875" style="486" customWidth="1"/>
    <col min="3080" max="3080" width="6.21875" style="486" customWidth="1"/>
    <col min="3081" max="3081" width="8.21875" style="486" customWidth="1"/>
    <col min="3082" max="3082" width="17" style="486" customWidth="1"/>
    <col min="3083" max="3083" width="16.5546875" style="486" customWidth="1"/>
    <col min="3084" max="3084" width="15.5546875" style="486" customWidth="1"/>
    <col min="3085" max="3085" width="17" style="486" customWidth="1"/>
    <col min="3086" max="3086" width="16.5546875" style="486" customWidth="1"/>
    <col min="3087" max="3087" width="15.5546875" style="486" customWidth="1"/>
    <col min="3088" max="3088" width="0" style="486" hidden="1" customWidth="1"/>
    <col min="3089" max="3092" width="8" style="486" customWidth="1"/>
    <col min="3093" max="3327" width="8.88671875" style="486"/>
    <col min="3328" max="3328" width="9.77734375" style="486" customWidth="1"/>
    <col min="3329" max="3329" width="16" style="486" customWidth="1"/>
    <col min="3330" max="3330" width="17.5546875" style="486" customWidth="1"/>
    <col min="3331" max="3331" width="16.21875" style="486" customWidth="1"/>
    <col min="3332" max="3332" width="6.21875" style="486" customWidth="1"/>
    <col min="3333" max="3333" width="17.21875" style="486" customWidth="1"/>
    <col min="3334" max="3334" width="15.77734375" style="486" customWidth="1"/>
    <col min="3335" max="3335" width="13.21875" style="486" customWidth="1"/>
    <col min="3336" max="3336" width="6.21875" style="486" customWidth="1"/>
    <col min="3337" max="3337" width="8.21875" style="486" customWidth="1"/>
    <col min="3338" max="3338" width="17" style="486" customWidth="1"/>
    <col min="3339" max="3339" width="16.5546875" style="486" customWidth="1"/>
    <col min="3340" max="3340" width="15.5546875" style="486" customWidth="1"/>
    <col min="3341" max="3341" width="17" style="486" customWidth="1"/>
    <col min="3342" max="3342" width="16.5546875" style="486" customWidth="1"/>
    <col min="3343" max="3343" width="15.5546875" style="486" customWidth="1"/>
    <col min="3344" max="3344" width="0" style="486" hidden="1" customWidth="1"/>
    <col min="3345" max="3348" width="8" style="486" customWidth="1"/>
    <col min="3349" max="3583" width="8.88671875" style="486"/>
    <col min="3584" max="3584" width="9.77734375" style="486" customWidth="1"/>
    <col min="3585" max="3585" width="16" style="486" customWidth="1"/>
    <col min="3586" max="3586" width="17.5546875" style="486" customWidth="1"/>
    <col min="3587" max="3587" width="16.21875" style="486" customWidth="1"/>
    <col min="3588" max="3588" width="6.21875" style="486" customWidth="1"/>
    <col min="3589" max="3589" width="17.21875" style="486" customWidth="1"/>
    <col min="3590" max="3590" width="15.77734375" style="486" customWidth="1"/>
    <col min="3591" max="3591" width="13.21875" style="486" customWidth="1"/>
    <col min="3592" max="3592" width="6.21875" style="486" customWidth="1"/>
    <col min="3593" max="3593" width="8.21875" style="486" customWidth="1"/>
    <col min="3594" max="3594" width="17" style="486" customWidth="1"/>
    <col min="3595" max="3595" width="16.5546875" style="486" customWidth="1"/>
    <col min="3596" max="3596" width="15.5546875" style="486" customWidth="1"/>
    <col min="3597" max="3597" width="17" style="486" customWidth="1"/>
    <col min="3598" max="3598" width="16.5546875" style="486" customWidth="1"/>
    <col min="3599" max="3599" width="15.5546875" style="486" customWidth="1"/>
    <col min="3600" max="3600" width="0" style="486" hidden="1" customWidth="1"/>
    <col min="3601" max="3604" width="8" style="486" customWidth="1"/>
    <col min="3605" max="3839" width="8.88671875" style="486"/>
    <col min="3840" max="3840" width="9.77734375" style="486" customWidth="1"/>
    <col min="3841" max="3841" width="16" style="486" customWidth="1"/>
    <col min="3842" max="3842" width="17.5546875" style="486" customWidth="1"/>
    <col min="3843" max="3843" width="16.21875" style="486" customWidth="1"/>
    <col min="3844" max="3844" width="6.21875" style="486" customWidth="1"/>
    <col min="3845" max="3845" width="17.21875" style="486" customWidth="1"/>
    <col min="3846" max="3846" width="15.77734375" style="486" customWidth="1"/>
    <col min="3847" max="3847" width="13.21875" style="486" customWidth="1"/>
    <col min="3848" max="3848" width="6.21875" style="486" customWidth="1"/>
    <col min="3849" max="3849" width="8.21875" style="486" customWidth="1"/>
    <col min="3850" max="3850" width="17" style="486" customWidth="1"/>
    <col min="3851" max="3851" width="16.5546875" style="486" customWidth="1"/>
    <col min="3852" max="3852" width="15.5546875" style="486" customWidth="1"/>
    <col min="3853" max="3853" width="17" style="486" customWidth="1"/>
    <col min="3854" max="3854" width="16.5546875" style="486" customWidth="1"/>
    <col min="3855" max="3855" width="15.5546875" style="486" customWidth="1"/>
    <col min="3856" max="3856" width="0" style="486" hidden="1" customWidth="1"/>
    <col min="3857" max="3860" width="8" style="486" customWidth="1"/>
    <col min="3861" max="4095" width="8.88671875" style="486"/>
    <col min="4096" max="4096" width="9.77734375" style="486" customWidth="1"/>
    <col min="4097" max="4097" width="16" style="486" customWidth="1"/>
    <col min="4098" max="4098" width="17.5546875" style="486" customWidth="1"/>
    <col min="4099" max="4099" width="16.21875" style="486" customWidth="1"/>
    <col min="4100" max="4100" width="6.21875" style="486" customWidth="1"/>
    <col min="4101" max="4101" width="17.21875" style="486" customWidth="1"/>
    <col min="4102" max="4102" width="15.77734375" style="486" customWidth="1"/>
    <col min="4103" max="4103" width="13.21875" style="486" customWidth="1"/>
    <col min="4104" max="4104" width="6.21875" style="486" customWidth="1"/>
    <col min="4105" max="4105" width="8.21875" style="486" customWidth="1"/>
    <col min="4106" max="4106" width="17" style="486" customWidth="1"/>
    <col min="4107" max="4107" width="16.5546875" style="486" customWidth="1"/>
    <col min="4108" max="4108" width="15.5546875" style="486" customWidth="1"/>
    <col min="4109" max="4109" width="17" style="486" customWidth="1"/>
    <col min="4110" max="4110" width="16.5546875" style="486" customWidth="1"/>
    <col min="4111" max="4111" width="15.5546875" style="486" customWidth="1"/>
    <col min="4112" max="4112" width="0" style="486" hidden="1" customWidth="1"/>
    <col min="4113" max="4116" width="8" style="486" customWidth="1"/>
    <col min="4117" max="4351" width="8.88671875" style="486"/>
    <col min="4352" max="4352" width="9.77734375" style="486" customWidth="1"/>
    <col min="4353" max="4353" width="16" style="486" customWidth="1"/>
    <col min="4354" max="4354" width="17.5546875" style="486" customWidth="1"/>
    <col min="4355" max="4355" width="16.21875" style="486" customWidth="1"/>
    <col min="4356" max="4356" width="6.21875" style="486" customWidth="1"/>
    <col min="4357" max="4357" width="17.21875" style="486" customWidth="1"/>
    <col min="4358" max="4358" width="15.77734375" style="486" customWidth="1"/>
    <col min="4359" max="4359" width="13.21875" style="486" customWidth="1"/>
    <col min="4360" max="4360" width="6.21875" style="486" customWidth="1"/>
    <col min="4361" max="4361" width="8.21875" style="486" customWidth="1"/>
    <col min="4362" max="4362" width="17" style="486" customWidth="1"/>
    <col min="4363" max="4363" width="16.5546875" style="486" customWidth="1"/>
    <col min="4364" max="4364" width="15.5546875" style="486" customWidth="1"/>
    <col min="4365" max="4365" width="17" style="486" customWidth="1"/>
    <col min="4366" max="4366" width="16.5546875" style="486" customWidth="1"/>
    <col min="4367" max="4367" width="15.5546875" style="486" customWidth="1"/>
    <col min="4368" max="4368" width="0" style="486" hidden="1" customWidth="1"/>
    <col min="4369" max="4372" width="8" style="486" customWidth="1"/>
    <col min="4373" max="4607" width="8.88671875" style="486"/>
    <col min="4608" max="4608" width="9.77734375" style="486" customWidth="1"/>
    <col min="4609" max="4609" width="16" style="486" customWidth="1"/>
    <col min="4610" max="4610" width="17.5546875" style="486" customWidth="1"/>
    <col min="4611" max="4611" width="16.21875" style="486" customWidth="1"/>
    <col min="4612" max="4612" width="6.21875" style="486" customWidth="1"/>
    <col min="4613" max="4613" width="17.21875" style="486" customWidth="1"/>
    <col min="4614" max="4614" width="15.77734375" style="486" customWidth="1"/>
    <col min="4615" max="4615" width="13.21875" style="486" customWidth="1"/>
    <col min="4616" max="4616" width="6.21875" style="486" customWidth="1"/>
    <col min="4617" max="4617" width="8.21875" style="486" customWidth="1"/>
    <col min="4618" max="4618" width="17" style="486" customWidth="1"/>
    <col min="4619" max="4619" width="16.5546875" style="486" customWidth="1"/>
    <col min="4620" max="4620" width="15.5546875" style="486" customWidth="1"/>
    <col min="4621" max="4621" width="17" style="486" customWidth="1"/>
    <col min="4622" max="4622" width="16.5546875" style="486" customWidth="1"/>
    <col min="4623" max="4623" width="15.5546875" style="486" customWidth="1"/>
    <col min="4624" max="4624" width="0" style="486" hidden="1" customWidth="1"/>
    <col min="4625" max="4628" width="8" style="486" customWidth="1"/>
    <col min="4629" max="4863" width="8.88671875" style="486"/>
    <col min="4864" max="4864" width="9.77734375" style="486" customWidth="1"/>
    <col min="4865" max="4865" width="16" style="486" customWidth="1"/>
    <col min="4866" max="4866" width="17.5546875" style="486" customWidth="1"/>
    <col min="4867" max="4867" width="16.21875" style="486" customWidth="1"/>
    <col min="4868" max="4868" width="6.21875" style="486" customWidth="1"/>
    <col min="4869" max="4869" width="17.21875" style="486" customWidth="1"/>
    <col min="4870" max="4870" width="15.77734375" style="486" customWidth="1"/>
    <col min="4871" max="4871" width="13.21875" style="486" customWidth="1"/>
    <col min="4872" max="4872" width="6.21875" style="486" customWidth="1"/>
    <col min="4873" max="4873" width="8.21875" style="486" customWidth="1"/>
    <col min="4874" max="4874" width="17" style="486" customWidth="1"/>
    <col min="4875" max="4875" width="16.5546875" style="486" customWidth="1"/>
    <col min="4876" max="4876" width="15.5546875" style="486" customWidth="1"/>
    <col min="4877" max="4877" width="17" style="486" customWidth="1"/>
    <col min="4878" max="4878" width="16.5546875" style="486" customWidth="1"/>
    <col min="4879" max="4879" width="15.5546875" style="486" customWidth="1"/>
    <col min="4880" max="4880" width="0" style="486" hidden="1" customWidth="1"/>
    <col min="4881" max="4884" width="8" style="486" customWidth="1"/>
    <col min="4885" max="5119" width="8.88671875" style="486"/>
    <col min="5120" max="5120" width="9.77734375" style="486" customWidth="1"/>
    <col min="5121" max="5121" width="16" style="486" customWidth="1"/>
    <col min="5122" max="5122" width="17.5546875" style="486" customWidth="1"/>
    <col min="5123" max="5123" width="16.21875" style="486" customWidth="1"/>
    <col min="5124" max="5124" width="6.21875" style="486" customWidth="1"/>
    <col min="5125" max="5125" width="17.21875" style="486" customWidth="1"/>
    <col min="5126" max="5126" width="15.77734375" style="486" customWidth="1"/>
    <col min="5127" max="5127" width="13.21875" style="486" customWidth="1"/>
    <col min="5128" max="5128" width="6.21875" style="486" customWidth="1"/>
    <col min="5129" max="5129" width="8.21875" style="486" customWidth="1"/>
    <col min="5130" max="5130" width="17" style="486" customWidth="1"/>
    <col min="5131" max="5131" width="16.5546875" style="486" customWidth="1"/>
    <col min="5132" max="5132" width="15.5546875" style="486" customWidth="1"/>
    <col min="5133" max="5133" width="17" style="486" customWidth="1"/>
    <col min="5134" max="5134" width="16.5546875" style="486" customWidth="1"/>
    <col min="5135" max="5135" width="15.5546875" style="486" customWidth="1"/>
    <col min="5136" max="5136" width="0" style="486" hidden="1" customWidth="1"/>
    <col min="5137" max="5140" width="8" style="486" customWidth="1"/>
    <col min="5141" max="5375" width="8.88671875" style="486"/>
    <col min="5376" max="5376" width="9.77734375" style="486" customWidth="1"/>
    <col min="5377" max="5377" width="16" style="486" customWidth="1"/>
    <col min="5378" max="5378" width="17.5546875" style="486" customWidth="1"/>
    <col min="5379" max="5379" width="16.21875" style="486" customWidth="1"/>
    <col min="5380" max="5380" width="6.21875" style="486" customWidth="1"/>
    <col min="5381" max="5381" width="17.21875" style="486" customWidth="1"/>
    <col min="5382" max="5382" width="15.77734375" style="486" customWidth="1"/>
    <col min="5383" max="5383" width="13.21875" style="486" customWidth="1"/>
    <col min="5384" max="5384" width="6.21875" style="486" customWidth="1"/>
    <col min="5385" max="5385" width="8.21875" style="486" customWidth="1"/>
    <col min="5386" max="5386" width="17" style="486" customWidth="1"/>
    <col min="5387" max="5387" width="16.5546875" style="486" customWidth="1"/>
    <col min="5388" max="5388" width="15.5546875" style="486" customWidth="1"/>
    <col min="5389" max="5389" width="17" style="486" customWidth="1"/>
    <col min="5390" max="5390" width="16.5546875" style="486" customWidth="1"/>
    <col min="5391" max="5391" width="15.5546875" style="486" customWidth="1"/>
    <col min="5392" max="5392" width="0" style="486" hidden="1" customWidth="1"/>
    <col min="5393" max="5396" width="8" style="486" customWidth="1"/>
    <col min="5397" max="5631" width="8.88671875" style="486"/>
    <col min="5632" max="5632" width="9.77734375" style="486" customWidth="1"/>
    <col min="5633" max="5633" width="16" style="486" customWidth="1"/>
    <col min="5634" max="5634" width="17.5546875" style="486" customWidth="1"/>
    <col min="5635" max="5635" width="16.21875" style="486" customWidth="1"/>
    <col min="5636" max="5636" width="6.21875" style="486" customWidth="1"/>
    <col min="5637" max="5637" width="17.21875" style="486" customWidth="1"/>
    <col min="5638" max="5638" width="15.77734375" style="486" customWidth="1"/>
    <col min="5639" max="5639" width="13.21875" style="486" customWidth="1"/>
    <col min="5640" max="5640" width="6.21875" style="486" customWidth="1"/>
    <col min="5641" max="5641" width="8.21875" style="486" customWidth="1"/>
    <col min="5642" max="5642" width="17" style="486" customWidth="1"/>
    <col min="5643" max="5643" width="16.5546875" style="486" customWidth="1"/>
    <col min="5644" max="5644" width="15.5546875" style="486" customWidth="1"/>
    <col min="5645" max="5645" width="17" style="486" customWidth="1"/>
    <col min="5646" max="5646" width="16.5546875" style="486" customWidth="1"/>
    <col min="5647" max="5647" width="15.5546875" style="486" customWidth="1"/>
    <col min="5648" max="5648" width="0" style="486" hidden="1" customWidth="1"/>
    <col min="5649" max="5652" width="8" style="486" customWidth="1"/>
    <col min="5653" max="5887" width="8.88671875" style="486"/>
    <col min="5888" max="5888" width="9.77734375" style="486" customWidth="1"/>
    <col min="5889" max="5889" width="16" style="486" customWidth="1"/>
    <col min="5890" max="5890" width="17.5546875" style="486" customWidth="1"/>
    <col min="5891" max="5891" width="16.21875" style="486" customWidth="1"/>
    <col min="5892" max="5892" width="6.21875" style="486" customWidth="1"/>
    <col min="5893" max="5893" width="17.21875" style="486" customWidth="1"/>
    <col min="5894" max="5894" width="15.77734375" style="486" customWidth="1"/>
    <col min="5895" max="5895" width="13.21875" style="486" customWidth="1"/>
    <col min="5896" max="5896" width="6.21875" style="486" customWidth="1"/>
    <col min="5897" max="5897" width="8.21875" style="486" customWidth="1"/>
    <col min="5898" max="5898" width="17" style="486" customWidth="1"/>
    <col min="5899" max="5899" width="16.5546875" style="486" customWidth="1"/>
    <col min="5900" max="5900" width="15.5546875" style="486" customWidth="1"/>
    <col min="5901" max="5901" width="17" style="486" customWidth="1"/>
    <col min="5902" max="5902" width="16.5546875" style="486" customWidth="1"/>
    <col min="5903" max="5903" width="15.5546875" style="486" customWidth="1"/>
    <col min="5904" max="5904" width="0" style="486" hidden="1" customWidth="1"/>
    <col min="5905" max="5908" width="8" style="486" customWidth="1"/>
    <col min="5909" max="6143" width="8.88671875" style="486"/>
    <col min="6144" max="6144" width="9.77734375" style="486" customWidth="1"/>
    <col min="6145" max="6145" width="16" style="486" customWidth="1"/>
    <col min="6146" max="6146" width="17.5546875" style="486" customWidth="1"/>
    <col min="6147" max="6147" width="16.21875" style="486" customWidth="1"/>
    <col min="6148" max="6148" width="6.21875" style="486" customWidth="1"/>
    <col min="6149" max="6149" width="17.21875" style="486" customWidth="1"/>
    <col min="6150" max="6150" width="15.77734375" style="486" customWidth="1"/>
    <col min="6151" max="6151" width="13.21875" style="486" customWidth="1"/>
    <col min="6152" max="6152" width="6.21875" style="486" customWidth="1"/>
    <col min="6153" max="6153" width="8.21875" style="486" customWidth="1"/>
    <col min="6154" max="6154" width="17" style="486" customWidth="1"/>
    <col min="6155" max="6155" width="16.5546875" style="486" customWidth="1"/>
    <col min="6156" max="6156" width="15.5546875" style="486" customWidth="1"/>
    <col min="6157" max="6157" width="17" style="486" customWidth="1"/>
    <col min="6158" max="6158" width="16.5546875" style="486" customWidth="1"/>
    <col min="6159" max="6159" width="15.5546875" style="486" customWidth="1"/>
    <col min="6160" max="6160" width="0" style="486" hidden="1" customWidth="1"/>
    <col min="6161" max="6164" width="8" style="486" customWidth="1"/>
    <col min="6165" max="6399" width="8.88671875" style="486"/>
    <col min="6400" max="6400" width="9.77734375" style="486" customWidth="1"/>
    <col min="6401" max="6401" width="16" style="486" customWidth="1"/>
    <col min="6402" max="6402" width="17.5546875" style="486" customWidth="1"/>
    <col min="6403" max="6403" width="16.21875" style="486" customWidth="1"/>
    <col min="6404" max="6404" width="6.21875" style="486" customWidth="1"/>
    <col min="6405" max="6405" width="17.21875" style="486" customWidth="1"/>
    <col min="6406" max="6406" width="15.77734375" style="486" customWidth="1"/>
    <col min="6407" max="6407" width="13.21875" style="486" customWidth="1"/>
    <col min="6408" max="6408" width="6.21875" style="486" customWidth="1"/>
    <col min="6409" max="6409" width="8.21875" style="486" customWidth="1"/>
    <col min="6410" max="6410" width="17" style="486" customWidth="1"/>
    <col min="6411" max="6411" width="16.5546875" style="486" customWidth="1"/>
    <col min="6412" max="6412" width="15.5546875" style="486" customWidth="1"/>
    <col min="6413" max="6413" width="17" style="486" customWidth="1"/>
    <col min="6414" max="6414" width="16.5546875" style="486" customWidth="1"/>
    <col min="6415" max="6415" width="15.5546875" style="486" customWidth="1"/>
    <col min="6416" max="6416" width="0" style="486" hidden="1" customWidth="1"/>
    <col min="6417" max="6420" width="8" style="486" customWidth="1"/>
    <col min="6421" max="6655" width="8.88671875" style="486"/>
    <col min="6656" max="6656" width="9.77734375" style="486" customWidth="1"/>
    <col min="6657" max="6657" width="16" style="486" customWidth="1"/>
    <col min="6658" max="6658" width="17.5546875" style="486" customWidth="1"/>
    <col min="6659" max="6659" width="16.21875" style="486" customWidth="1"/>
    <col min="6660" max="6660" width="6.21875" style="486" customWidth="1"/>
    <col min="6661" max="6661" width="17.21875" style="486" customWidth="1"/>
    <col min="6662" max="6662" width="15.77734375" style="486" customWidth="1"/>
    <col min="6663" max="6663" width="13.21875" style="486" customWidth="1"/>
    <col min="6664" max="6664" width="6.21875" style="486" customWidth="1"/>
    <col min="6665" max="6665" width="8.21875" style="486" customWidth="1"/>
    <col min="6666" max="6666" width="17" style="486" customWidth="1"/>
    <col min="6667" max="6667" width="16.5546875" style="486" customWidth="1"/>
    <col min="6668" max="6668" width="15.5546875" style="486" customWidth="1"/>
    <col min="6669" max="6669" width="17" style="486" customWidth="1"/>
    <col min="6670" max="6670" width="16.5546875" style="486" customWidth="1"/>
    <col min="6671" max="6671" width="15.5546875" style="486" customWidth="1"/>
    <col min="6672" max="6672" width="0" style="486" hidden="1" customWidth="1"/>
    <col min="6673" max="6676" width="8" style="486" customWidth="1"/>
    <col min="6677" max="6911" width="8.88671875" style="486"/>
    <col min="6912" max="6912" width="9.77734375" style="486" customWidth="1"/>
    <col min="6913" max="6913" width="16" style="486" customWidth="1"/>
    <col min="6914" max="6914" width="17.5546875" style="486" customWidth="1"/>
    <col min="6915" max="6915" width="16.21875" style="486" customWidth="1"/>
    <col min="6916" max="6916" width="6.21875" style="486" customWidth="1"/>
    <col min="6917" max="6917" width="17.21875" style="486" customWidth="1"/>
    <col min="6918" max="6918" width="15.77734375" style="486" customWidth="1"/>
    <col min="6919" max="6919" width="13.21875" style="486" customWidth="1"/>
    <col min="6920" max="6920" width="6.21875" style="486" customWidth="1"/>
    <col min="6921" max="6921" width="8.21875" style="486" customWidth="1"/>
    <col min="6922" max="6922" width="17" style="486" customWidth="1"/>
    <col min="6923" max="6923" width="16.5546875" style="486" customWidth="1"/>
    <col min="6924" max="6924" width="15.5546875" style="486" customWidth="1"/>
    <col min="6925" max="6925" width="17" style="486" customWidth="1"/>
    <col min="6926" max="6926" width="16.5546875" style="486" customWidth="1"/>
    <col min="6927" max="6927" width="15.5546875" style="486" customWidth="1"/>
    <col min="6928" max="6928" width="0" style="486" hidden="1" customWidth="1"/>
    <col min="6929" max="6932" width="8" style="486" customWidth="1"/>
    <col min="6933" max="7167" width="8.88671875" style="486"/>
    <col min="7168" max="7168" width="9.77734375" style="486" customWidth="1"/>
    <col min="7169" max="7169" width="16" style="486" customWidth="1"/>
    <col min="7170" max="7170" width="17.5546875" style="486" customWidth="1"/>
    <col min="7171" max="7171" width="16.21875" style="486" customWidth="1"/>
    <col min="7172" max="7172" width="6.21875" style="486" customWidth="1"/>
    <col min="7173" max="7173" width="17.21875" style="486" customWidth="1"/>
    <col min="7174" max="7174" width="15.77734375" style="486" customWidth="1"/>
    <col min="7175" max="7175" width="13.21875" style="486" customWidth="1"/>
    <col min="7176" max="7176" width="6.21875" style="486" customWidth="1"/>
    <col min="7177" max="7177" width="8.21875" style="486" customWidth="1"/>
    <col min="7178" max="7178" width="17" style="486" customWidth="1"/>
    <col min="7179" max="7179" width="16.5546875" style="486" customWidth="1"/>
    <col min="7180" max="7180" width="15.5546875" style="486" customWidth="1"/>
    <col min="7181" max="7181" width="17" style="486" customWidth="1"/>
    <col min="7182" max="7182" width="16.5546875" style="486" customWidth="1"/>
    <col min="7183" max="7183" width="15.5546875" style="486" customWidth="1"/>
    <col min="7184" max="7184" width="0" style="486" hidden="1" customWidth="1"/>
    <col min="7185" max="7188" width="8" style="486" customWidth="1"/>
    <col min="7189" max="7423" width="8.88671875" style="486"/>
    <col min="7424" max="7424" width="9.77734375" style="486" customWidth="1"/>
    <col min="7425" max="7425" width="16" style="486" customWidth="1"/>
    <col min="7426" max="7426" width="17.5546875" style="486" customWidth="1"/>
    <col min="7427" max="7427" width="16.21875" style="486" customWidth="1"/>
    <col min="7428" max="7428" width="6.21875" style="486" customWidth="1"/>
    <col min="7429" max="7429" width="17.21875" style="486" customWidth="1"/>
    <col min="7430" max="7430" width="15.77734375" style="486" customWidth="1"/>
    <col min="7431" max="7431" width="13.21875" style="486" customWidth="1"/>
    <col min="7432" max="7432" width="6.21875" style="486" customWidth="1"/>
    <col min="7433" max="7433" width="8.21875" style="486" customWidth="1"/>
    <col min="7434" max="7434" width="17" style="486" customWidth="1"/>
    <col min="7435" max="7435" width="16.5546875" style="486" customWidth="1"/>
    <col min="7436" max="7436" width="15.5546875" style="486" customWidth="1"/>
    <col min="7437" max="7437" width="17" style="486" customWidth="1"/>
    <col min="7438" max="7438" width="16.5546875" style="486" customWidth="1"/>
    <col min="7439" max="7439" width="15.5546875" style="486" customWidth="1"/>
    <col min="7440" max="7440" width="0" style="486" hidden="1" customWidth="1"/>
    <col min="7441" max="7444" width="8" style="486" customWidth="1"/>
    <col min="7445" max="7679" width="8.88671875" style="486"/>
    <col min="7680" max="7680" width="9.77734375" style="486" customWidth="1"/>
    <col min="7681" max="7681" width="16" style="486" customWidth="1"/>
    <col min="7682" max="7682" width="17.5546875" style="486" customWidth="1"/>
    <col min="7683" max="7683" width="16.21875" style="486" customWidth="1"/>
    <col min="7684" max="7684" width="6.21875" style="486" customWidth="1"/>
    <col min="7685" max="7685" width="17.21875" style="486" customWidth="1"/>
    <col min="7686" max="7686" width="15.77734375" style="486" customWidth="1"/>
    <col min="7687" max="7687" width="13.21875" style="486" customWidth="1"/>
    <col min="7688" max="7688" width="6.21875" style="486" customWidth="1"/>
    <col min="7689" max="7689" width="8.21875" style="486" customWidth="1"/>
    <col min="7690" max="7690" width="17" style="486" customWidth="1"/>
    <col min="7691" max="7691" width="16.5546875" style="486" customWidth="1"/>
    <col min="7692" max="7692" width="15.5546875" style="486" customWidth="1"/>
    <col min="7693" max="7693" width="17" style="486" customWidth="1"/>
    <col min="7694" max="7694" width="16.5546875" style="486" customWidth="1"/>
    <col min="7695" max="7695" width="15.5546875" style="486" customWidth="1"/>
    <col min="7696" max="7696" width="0" style="486" hidden="1" customWidth="1"/>
    <col min="7697" max="7700" width="8" style="486" customWidth="1"/>
    <col min="7701" max="7935" width="8.88671875" style="486"/>
    <col min="7936" max="7936" width="9.77734375" style="486" customWidth="1"/>
    <col min="7937" max="7937" width="16" style="486" customWidth="1"/>
    <col min="7938" max="7938" width="17.5546875" style="486" customWidth="1"/>
    <col min="7939" max="7939" width="16.21875" style="486" customWidth="1"/>
    <col min="7940" max="7940" width="6.21875" style="486" customWidth="1"/>
    <col min="7941" max="7941" width="17.21875" style="486" customWidth="1"/>
    <col min="7942" max="7942" width="15.77734375" style="486" customWidth="1"/>
    <col min="7943" max="7943" width="13.21875" style="486" customWidth="1"/>
    <col min="7944" max="7944" width="6.21875" style="486" customWidth="1"/>
    <col min="7945" max="7945" width="8.21875" style="486" customWidth="1"/>
    <col min="7946" max="7946" width="17" style="486" customWidth="1"/>
    <col min="7947" max="7947" width="16.5546875" style="486" customWidth="1"/>
    <col min="7948" max="7948" width="15.5546875" style="486" customWidth="1"/>
    <col min="7949" max="7949" width="17" style="486" customWidth="1"/>
    <col min="7950" max="7950" width="16.5546875" style="486" customWidth="1"/>
    <col min="7951" max="7951" width="15.5546875" style="486" customWidth="1"/>
    <col min="7952" max="7952" width="0" style="486" hidden="1" customWidth="1"/>
    <col min="7953" max="7956" width="8" style="486" customWidth="1"/>
    <col min="7957" max="8191" width="8.88671875" style="486"/>
    <col min="8192" max="8192" width="9.77734375" style="486" customWidth="1"/>
    <col min="8193" max="8193" width="16" style="486" customWidth="1"/>
    <col min="8194" max="8194" width="17.5546875" style="486" customWidth="1"/>
    <col min="8195" max="8195" width="16.21875" style="486" customWidth="1"/>
    <col min="8196" max="8196" width="6.21875" style="486" customWidth="1"/>
    <col min="8197" max="8197" width="17.21875" style="486" customWidth="1"/>
    <col min="8198" max="8198" width="15.77734375" style="486" customWidth="1"/>
    <col min="8199" max="8199" width="13.21875" style="486" customWidth="1"/>
    <col min="8200" max="8200" width="6.21875" style="486" customWidth="1"/>
    <col min="8201" max="8201" width="8.21875" style="486" customWidth="1"/>
    <col min="8202" max="8202" width="17" style="486" customWidth="1"/>
    <col min="8203" max="8203" width="16.5546875" style="486" customWidth="1"/>
    <col min="8204" max="8204" width="15.5546875" style="486" customWidth="1"/>
    <col min="8205" max="8205" width="17" style="486" customWidth="1"/>
    <col min="8206" max="8206" width="16.5546875" style="486" customWidth="1"/>
    <col min="8207" max="8207" width="15.5546875" style="486" customWidth="1"/>
    <col min="8208" max="8208" width="0" style="486" hidden="1" customWidth="1"/>
    <col min="8209" max="8212" width="8" style="486" customWidth="1"/>
    <col min="8213" max="8447" width="8.88671875" style="486"/>
    <col min="8448" max="8448" width="9.77734375" style="486" customWidth="1"/>
    <col min="8449" max="8449" width="16" style="486" customWidth="1"/>
    <col min="8450" max="8450" width="17.5546875" style="486" customWidth="1"/>
    <col min="8451" max="8451" width="16.21875" style="486" customWidth="1"/>
    <col min="8452" max="8452" width="6.21875" style="486" customWidth="1"/>
    <col min="8453" max="8453" width="17.21875" style="486" customWidth="1"/>
    <col min="8454" max="8454" width="15.77734375" style="486" customWidth="1"/>
    <col min="8455" max="8455" width="13.21875" style="486" customWidth="1"/>
    <col min="8456" max="8456" width="6.21875" style="486" customWidth="1"/>
    <col min="8457" max="8457" width="8.21875" style="486" customWidth="1"/>
    <col min="8458" max="8458" width="17" style="486" customWidth="1"/>
    <col min="8459" max="8459" width="16.5546875" style="486" customWidth="1"/>
    <col min="8460" max="8460" width="15.5546875" style="486" customWidth="1"/>
    <col min="8461" max="8461" width="17" style="486" customWidth="1"/>
    <col min="8462" max="8462" width="16.5546875" style="486" customWidth="1"/>
    <col min="8463" max="8463" width="15.5546875" style="486" customWidth="1"/>
    <col min="8464" max="8464" width="0" style="486" hidden="1" customWidth="1"/>
    <col min="8465" max="8468" width="8" style="486" customWidth="1"/>
    <col min="8469" max="8703" width="8.88671875" style="486"/>
    <col min="8704" max="8704" width="9.77734375" style="486" customWidth="1"/>
    <col min="8705" max="8705" width="16" style="486" customWidth="1"/>
    <col min="8706" max="8706" width="17.5546875" style="486" customWidth="1"/>
    <col min="8707" max="8707" width="16.21875" style="486" customWidth="1"/>
    <col min="8708" max="8708" width="6.21875" style="486" customWidth="1"/>
    <col min="8709" max="8709" width="17.21875" style="486" customWidth="1"/>
    <col min="8710" max="8710" width="15.77734375" style="486" customWidth="1"/>
    <col min="8711" max="8711" width="13.21875" style="486" customWidth="1"/>
    <col min="8712" max="8712" width="6.21875" style="486" customWidth="1"/>
    <col min="8713" max="8713" width="8.21875" style="486" customWidth="1"/>
    <col min="8714" max="8714" width="17" style="486" customWidth="1"/>
    <col min="8715" max="8715" width="16.5546875" style="486" customWidth="1"/>
    <col min="8716" max="8716" width="15.5546875" style="486" customWidth="1"/>
    <col min="8717" max="8717" width="17" style="486" customWidth="1"/>
    <col min="8718" max="8718" width="16.5546875" style="486" customWidth="1"/>
    <col min="8719" max="8719" width="15.5546875" style="486" customWidth="1"/>
    <col min="8720" max="8720" width="0" style="486" hidden="1" customWidth="1"/>
    <col min="8721" max="8724" width="8" style="486" customWidth="1"/>
    <col min="8725" max="8959" width="8.88671875" style="486"/>
    <col min="8960" max="8960" width="9.77734375" style="486" customWidth="1"/>
    <col min="8961" max="8961" width="16" style="486" customWidth="1"/>
    <col min="8962" max="8962" width="17.5546875" style="486" customWidth="1"/>
    <col min="8963" max="8963" width="16.21875" style="486" customWidth="1"/>
    <col min="8964" max="8964" width="6.21875" style="486" customWidth="1"/>
    <col min="8965" max="8965" width="17.21875" style="486" customWidth="1"/>
    <col min="8966" max="8966" width="15.77734375" style="486" customWidth="1"/>
    <col min="8967" max="8967" width="13.21875" style="486" customWidth="1"/>
    <col min="8968" max="8968" width="6.21875" style="486" customWidth="1"/>
    <col min="8969" max="8969" width="8.21875" style="486" customWidth="1"/>
    <col min="8970" max="8970" width="17" style="486" customWidth="1"/>
    <col min="8971" max="8971" width="16.5546875" style="486" customWidth="1"/>
    <col min="8972" max="8972" width="15.5546875" style="486" customWidth="1"/>
    <col min="8973" max="8973" width="17" style="486" customWidth="1"/>
    <col min="8974" max="8974" width="16.5546875" style="486" customWidth="1"/>
    <col min="8975" max="8975" width="15.5546875" style="486" customWidth="1"/>
    <col min="8976" max="8976" width="0" style="486" hidden="1" customWidth="1"/>
    <col min="8977" max="8980" width="8" style="486" customWidth="1"/>
    <col min="8981" max="9215" width="8.88671875" style="486"/>
    <col min="9216" max="9216" width="9.77734375" style="486" customWidth="1"/>
    <col min="9217" max="9217" width="16" style="486" customWidth="1"/>
    <col min="9218" max="9218" width="17.5546875" style="486" customWidth="1"/>
    <col min="9219" max="9219" width="16.21875" style="486" customWidth="1"/>
    <col min="9220" max="9220" width="6.21875" style="486" customWidth="1"/>
    <col min="9221" max="9221" width="17.21875" style="486" customWidth="1"/>
    <col min="9222" max="9222" width="15.77734375" style="486" customWidth="1"/>
    <col min="9223" max="9223" width="13.21875" style="486" customWidth="1"/>
    <col min="9224" max="9224" width="6.21875" style="486" customWidth="1"/>
    <col min="9225" max="9225" width="8.21875" style="486" customWidth="1"/>
    <col min="9226" max="9226" width="17" style="486" customWidth="1"/>
    <col min="9227" max="9227" width="16.5546875" style="486" customWidth="1"/>
    <col min="9228" max="9228" width="15.5546875" style="486" customWidth="1"/>
    <col min="9229" max="9229" width="17" style="486" customWidth="1"/>
    <col min="9230" max="9230" width="16.5546875" style="486" customWidth="1"/>
    <col min="9231" max="9231" width="15.5546875" style="486" customWidth="1"/>
    <col min="9232" max="9232" width="0" style="486" hidden="1" customWidth="1"/>
    <col min="9233" max="9236" width="8" style="486" customWidth="1"/>
    <col min="9237" max="9471" width="8.88671875" style="486"/>
    <col min="9472" max="9472" width="9.77734375" style="486" customWidth="1"/>
    <col min="9473" max="9473" width="16" style="486" customWidth="1"/>
    <col min="9474" max="9474" width="17.5546875" style="486" customWidth="1"/>
    <col min="9475" max="9475" width="16.21875" style="486" customWidth="1"/>
    <col min="9476" max="9476" width="6.21875" style="486" customWidth="1"/>
    <col min="9477" max="9477" width="17.21875" style="486" customWidth="1"/>
    <col min="9478" max="9478" width="15.77734375" style="486" customWidth="1"/>
    <col min="9479" max="9479" width="13.21875" style="486" customWidth="1"/>
    <col min="9480" max="9480" width="6.21875" style="486" customWidth="1"/>
    <col min="9481" max="9481" width="8.21875" style="486" customWidth="1"/>
    <col min="9482" max="9482" width="17" style="486" customWidth="1"/>
    <col min="9483" max="9483" width="16.5546875" style="486" customWidth="1"/>
    <col min="9484" max="9484" width="15.5546875" style="486" customWidth="1"/>
    <col min="9485" max="9485" width="17" style="486" customWidth="1"/>
    <col min="9486" max="9486" width="16.5546875" style="486" customWidth="1"/>
    <col min="9487" max="9487" width="15.5546875" style="486" customWidth="1"/>
    <col min="9488" max="9488" width="0" style="486" hidden="1" customWidth="1"/>
    <col min="9489" max="9492" width="8" style="486" customWidth="1"/>
    <col min="9493" max="9727" width="8.88671875" style="486"/>
    <col min="9728" max="9728" width="9.77734375" style="486" customWidth="1"/>
    <col min="9729" max="9729" width="16" style="486" customWidth="1"/>
    <col min="9730" max="9730" width="17.5546875" style="486" customWidth="1"/>
    <col min="9731" max="9731" width="16.21875" style="486" customWidth="1"/>
    <col min="9732" max="9732" width="6.21875" style="486" customWidth="1"/>
    <col min="9733" max="9733" width="17.21875" style="486" customWidth="1"/>
    <col min="9734" max="9734" width="15.77734375" style="486" customWidth="1"/>
    <col min="9735" max="9735" width="13.21875" style="486" customWidth="1"/>
    <col min="9736" max="9736" width="6.21875" style="486" customWidth="1"/>
    <col min="9737" max="9737" width="8.21875" style="486" customWidth="1"/>
    <col min="9738" max="9738" width="17" style="486" customWidth="1"/>
    <col min="9739" max="9739" width="16.5546875" style="486" customWidth="1"/>
    <col min="9740" max="9740" width="15.5546875" style="486" customWidth="1"/>
    <col min="9741" max="9741" width="17" style="486" customWidth="1"/>
    <col min="9742" max="9742" width="16.5546875" style="486" customWidth="1"/>
    <col min="9743" max="9743" width="15.5546875" style="486" customWidth="1"/>
    <col min="9744" max="9744" width="0" style="486" hidden="1" customWidth="1"/>
    <col min="9745" max="9748" width="8" style="486" customWidth="1"/>
    <col min="9749" max="9983" width="8.88671875" style="486"/>
    <col min="9984" max="9984" width="9.77734375" style="486" customWidth="1"/>
    <col min="9985" max="9985" width="16" style="486" customWidth="1"/>
    <col min="9986" max="9986" width="17.5546875" style="486" customWidth="1"/>
    <col min="9987" max="9987" width="16.21875" style="486" customWidth="1"/>
    <col min="9988" max="9988" width="6.21875" style="486" customWidth="1"/>
    <col min="9989" max="9989" width="17.21875" style="486" customWidth="1"/>
    <col min="9990" max="9990" width="15.77734375" style="486" customWidth="1"/>
    <col min="9991" max="9991" width="13.21875" style="486" customWidth="1"/>
    <col min="9992" max="9992" width="6.21875" style="486" customWidth="1"/>
    <col min="9993" max="9993" width="8.21875" style="486" customWidth="1"/>
    <col min="9994" max="9994" width="17" style="486" customWidth="1"/>
    <col min="9995" max="9995" width="16.5546875" style="486" customWidth="1"/>
    <col min="9996" max="9996" width="15.5546875" style="486" customWidth="1"/>
    <col min="9997" max="9997" width="17" style="486" customWidth="1"/>
    <col min="9998" max="9998" width="16.5546875" style="486" customWidth="1"/>
    <col min="9999" max="9999" width="15.5546875" style="486" customWidth="1"/>
    <col min="10000" max="10000" width="0" style="486" hidden="1" customWidth="1"/>
    <col min="10001" max="10004" width="8" style="486" customWidth="1"/>
    <col min="10005" max="10239" width="8.88671875" style="486"/>
    <col min="10240" max="10240" width="9.77734375" style="486" customWidth="1"/>
    <col min="10241" max="10241" width="16" style="486" customWidth="1"/>
    <col min="10242" max="10242" width="17.5546875" style="486" customWidth="1"/>
    <col min="10243" max="10243" width="16.21875" style="486" customWidth="1"/>
    <col min="10244" max="10244" width="6.21875" style="486" customWidth="1"/>
    <col min="10245" max="10245" width="17.21875" style="486" customWidth="1"/>
    <col min="10246" max="10246" width="15.77734375" style="486" customWidth="1"/>
    <col min="10247" max="10247" width="13.21875" style="486" customWidth="1"/>
    <col min="10248" max="10248" width="6.21875" style="486" customWidth="1"/>
    <col min="10249" max="10249" width="8.21875" style="486" customWidth="1"/>
    <col min="10250" max="10250" width="17" style="486" customWidth="1"/>
    <col min="10251" max="10251" width="16.5546875" style="486" customWidth="1"/>
    <col min="10252" max="10252" width="15.5546875" style="486" customWidth="1"/>
    <col min="10253" max="10253" width="17" style="486" customWidth="1"/>
    <col min="10254" max="10254" width="16.5546875" style="486" customWidth="1"/>
    <col min="10255" max="10255" width="15.5546875" style="486" customWidth="1"/>
    <col min="10256" max="10256" width="0" style="486" hidden="1" customWidth="1"/>
    <col min="10257" max="10260" width="8" style="486" customWidth="1"/>
    <col min="10261" max="10495" width="8.88671875" style="486"/>
    <col min="10496" max="10496" width="9.77734375" style="486" customWidth="1"/>
    <col min="10497" max="10497" width="16" style="486" customWidth="1"/>
    <col min="10498" max="10498" width="17.5546875" style="486" customWidth="1"/>
    <col min="10499" max="10499" width="16.21875" style="486" customWidth="1"/>
    <col min="10500" max="10500" width="6.21875" style="486" customWidth="1"/>
    <col min="10501" max="10501" width="17.21875" style="486" customWidth="1"/>
    <col min="10502" max="10502" width="15.77734375" style="486" customWidth="1"/>
    <col min="10503" max="10503" width="13.21875" style="486" customWidth="1"/>
    <col min="10504" max="10504" width="6.21875" style="486" customWidth="1"/>
    <col min="10505" max="10505" width="8.21875" style="486" customWidth="1"/>
    <col min="10506" max="10506" width="17" style="486" customWidth="1"/>
    <col min="10507" max="10507" width="16.5546875" style="486" customWidth="1"/>
    <col min="10508" max="10508" width="15.5546875" style="486" customWidth="1"/>
    <col min="10509" max="10509" width="17" style="486" customWidth="1"/>
    <col min="10510" max="10510" width="16.5546875" style="486" customWidth="1"/>
    <col min="10511" max="10511" width="15.5546875" style="486" customWidth="1"/>
    <col min="10512" max="10512" width="0" style="486" hidden="1" customWidth="1"/>
    <col min="10513" max="10516" width="8" style="486" customWidth="1"/>
    <col min="10517" max="10751" width="8.88671875" style="486"/>
    <col min="10752" max="10752" width="9.77734375" style="486" customWidth="1"/>
    <col min="10753" max="10753" width="16" style="486" customWidth="1"/>
    <col min="10754" max="10754" width="17.5546875" style="486" customWidth="1"/>
    <col min="10755" max="10755" width="16.21875" style="486" customWidth="1"/>
    <col min="10756" max="10756" width="6.21875" style="486" customWidth="1"/>
    <col min="10757" max="10757" width="17.21875" style="486" customWidth="1"/>
    <col min="10758" max="10758" width="15.77734375" style="486" customWidth="1"/>
    <col min="10759" max="10759" width="13.21875" style="486" customWidth="1"/>
    <col min="10760" max="10760" width="6.21875" style="486" customWidth="1"/>
    <col min="10761" max="10761" width="8.21875" style="486" customWidth="1"/>
    <col min="10762" max="10762" width="17" style="486" customWidth="1"/>
    <col min="10763" max="10763" width="16.5546875" style="486" customWidth="1"/>
    <col min="10764" max="10764" width="15.5546875" style="486" customWidth="1"/>
    <col min="10765" max="10765" width="17" style="486" customWidth="1"/>
    <col min="10766" max="10766" width="16.5546875" style="486" customWidth="1"/>
    <col min="10767" max="10767" width="15.5546875" style="486" customWidth="1"/>
    <col min="10768" max="10768" width="0" style="486" hidden="1" customWidth="1"/>
    <col min="10769" max="10772" width="8" style="486" customWidth="1"/>
    <col min="10773" max="11007" width="8.88671875" style="486"/>
    <col min="11008" max="11008" width="9.77734375" style="486" customWidth="1"/>
    <col min="11009" max="11009" width="16" style="486" customWidth="1"/>
    <col min="11010" max="11010" width="17.5546875" style="486" customWidth="1"/>
    <col min="11011" max="11011" width="16.21875" style="486" customWidth="1"/>
    <col min="11012" max="11012" width="6.21875" style="486" customWidth="1"/>
    <col min="11013" max="11013" width="17.21875" style="486" customWidth="1"/>
    <col min="11014" max="11014" width="15.77734375" style="486" customWidth="1"/>
    <col min="11015" max="11015" width="13.21875" style="486" customWidth="1"/>
    <col min="11016" max="11016" width="6.21875" style="486" customWidth="1"/>
    <col min="11017" max="11017" width="8.21875" style="486" customWidth="1"/>
    <col min="11018" max="11018" width="17" style="486" customWidth="1"/>
    <col min="11019" max="11019" width="16.5546875" style="486" customWidth="1"/>
    <col min="11020" max="11020" width="15.5546875" style="486" customWidth="1"/>
    <col min="11021" max="11021" width="17" style="486" customWidth="1"/>
    <col min="11022" max="11022" width="16.5546875" style="486" customWidth="1"/>
    <col min="11023" max="11023" width="15.5546875" style="486" customWidth="1"/>
    <col min="11024" max="11024" width="0" style="486" hidden="1" customWidth="1"/>
    <col min="11025" max="11028" width="8" style="486" customWidth="1"/>
    <col min="11029" max="11263" width="8.88671875" style="486"/>
    <col min="11264" max="11264" width="9.77734375" style="486" customWidth="1"/>
    <col min="11265" max="11265" width="16" style="486" customWidth="1"/>
    <col min="11266" max="11266" width="17.5546875" style="486" customWidth="1"/>
    <col min="11267" max="11267" width="16.21875" style="486" customWidth="1"/>
    <col min="11268" max="11268" width="6.21875" style="486" customWidth="1"/>
    <col min="11269" max="11269" width="17.21875" style="486" customWidth="1"/>
    <col min="11270" max="11270" width="15.77734375" style="486" customWidth="1"/>
    <col min="11271" max="11271" width="13.21875" style="486" customWidth="1"/>
    <col min="11272" max="11272" width="6.21875" style="486" customWidth="1"/>
    <col min="11273" max="11273" width="8.21875" style="486" customWidth="1"/>
    <col min="11274" max="11274" width="17" style="486" customWidth="1"/>
    <col min="11275" max="11275" width="16.5546875" style="486" customWidth="1"/>
    <col min="11276" max="11276" width="15.5546875" style="486" customWidth="1"/>
    <col min="11277" max="11277" width="17" style="486" customWidth="1"/>
    <col min="11278" max="11278" width="16.5546875" style="486" customWidth="1"/>
    <col min="11279" max="11279" width="15.5546875" style="486" customWidth="1"/>
    <col min="11280" max="11280" width="0" style="486" hidden="1" customWidth="1"/>
    <col min="11281" max="11284" width="8" style="486" customWidth="1"/>
    <col min="11285" max="11519" width="8.88671875" style="486"/>
    <col min="11520" max="11520" width="9.77734375" style="486" customWidth="1"/>
    <col min="11521" max="11521" width="16" style="486" customWidth="1"/>
    <col min="11522" max="11522" width="17.5546875" style="486" customWidth="1"/>
    <col min="11523" max="11523" width="16.21875" style="486" customWidth="1"/>
    <col min="11524" max="11524" width="6.21875" style="486" customWidth="1"/>
    <col min="11525" max="11525" width="17.21875" style="486" customWidth="1"/>
    <col min="11526" max="11526" width="15.77734375" style="486" customWidth="1"/>
    <col min="11527" max="11527" width="13.21875" style="486" customWidth="1"/>
    <col min="11528" max="11528" width="6.21875" style="486" customWidth="1"/>
    <col min="11529" max="11529" width="8.21875" style="486" customWidth="1"/>
    <col min="11530" max="11530" width="17" style="486" customWidth="1"/>
    <col min="11531" max="11531" width="16.5546875" style="486" customWidth="1"/>
    <col min="11532" max="11532" width="15.5546875" style="486" customWidth="1"/>
    <col min="11533" max="11533" width="17" style="486" customWidth="1"/>
    <col min="11534" max="11534" width="16.5546875" style="486" customWidth="1"/>
    <col min="11535" max="11535" width="15.5546875" style="486" customWidth="1"/>
    <col min="11536" max="11536" width="0" style="486" hidden="1" customWidth="1"/>
    <col min="11537" max="11540" width="8" style="486" customWidth="1"/>
    <col min="11541" max="11775" width="8.88671875" style="486"/>
    <col min="11776" max="11776" width="9.77734375" style="486" customWidth="1"/>
    <col min="11777" max="11777" width="16" style="486" customWidth="1"/>
    <col min="11778" max="11778" width="17.5546875" style="486" customWidth="1"/>
    <col min="11779" max="11779" width="16.21875" style="486" customWidth="1"/>
    <col min="11780" max="11780" width="6.21875" style="486" customWidth="1"/>
    <col min="11781" max="11781" width="17.21875" style="486" customWidth="1"/>
    <col min="11782" max="11782" width="15.77734375" style="486" customWidth="1"/>
    <col min="11783" max="11783" width="13.21875" style="486" customWidth="1"/>
    <col min="11784" max="11784" width="6.21875" style="486" customWidth="1"/>
    <col min="11785" max="11785" width="8.21875" style="486" customWidth="1"/>
    <col min="11786" max="11786" width="17" style="486" customWidth="1"/>
    <col min="11787" max="11787" width="16.5546875" style="486" customWidth="1"/>
    <col min="11788" max="11788" width="15.5546875" style="486" customWidth="1"/>
    <col min="11789" max="11789" width="17" style="486" customWidth="1"/>
    <col min="11790" max="11790" width="16.5546875" style="486" customWidth="1"/>
    <col min="11791" max="11791" width="15.5546875" style="486" customWidth="1"/>
    <col min="11792" max="11792" width="0" style="486" hidden="1" customWidth="1"/>
    <col min="11793" max="11796" width="8" style="486" customWidth="1"/>
    <col min="11797" max="12031" width="8.88671875" style="486"/>
    <col min="12032" max="12032" width="9.77734375" style="486" customWidth="1"/>
    <col min="12033" max="12033" width="16" style="486" customWidth="1"/>
    <col min="12034" max="12034" width="17.5546875" style="486" customWidth="1"/>
    <col min="12035" max="12035" width="16.21875" style="486" customWidth="1"/>
    <col min="12036" max="12036" width="6.21875" style="486" customWidth="1"/>
    <col min="12037" max="12037" width="17.21875" style="486" customWidth="1"/>
    <col min="12038" max="12038" width="15.77734375" style="486" customWidth="1"/>
    <col min="12039" max="12039" width="13.21875" style="486" customWidth="1"/>
    <col min="12040" max="12040" width="6.21875" style="486" customWidth="1"/>
    <col min="12041" max="12041" width="8.21875" style="486" customWidth="1"/>
    <col min="12042" max="12042" width="17" style="486" customWidth="1"/>
    <col min="12043" max="12043" width="16.5546875" style="486" customWidth="1"/>
    <col min="12044" max="12044" width="15.5546875" style="486" customWidth="1"/>
    <col min="12045" max="12045" width="17" style="486" customWidth="1"/>
    <col min="12046" max="12046" width="16.5546875" style="486" customWidth="1"/>
    <col min="12047" max="12047" width="15.5546875" style="486" customWidth="1"/>
    <col min="12048" max="12048" width="0" style="486" hidden="1" customWidth="1"/>
    <col min="12049" max="12052" width="8" style="486" customWidth="1"/>
    <col min="12053" max="12287" width="8.88671875" style="486"/>
    <col min="12288" max="12288" width="9.77734375" style="486" customWidth="1"/>
    <col min="12289" max="12289" width="16" style="486" customWidth="1"/>
    <col min="12290" max="12290" width="17.5546875" style="486" customWidth="1"/>
    <col min="12291" max="12291" width="16.21875" style="486" customWidth="1"/>
    <col min="12292" max="12292" width="6.21875" style="486" customWidth="1"/>
    <col min="12293" max="12293" width="17.21875" style="486" customWidth="1"/>
    <col min="12294" max="12294" width="15.77734375" style="486" customWidth="1"/>
    <col min="12295" max="12295" width="13.21875" style="486" customWidth="1"/>
    <col min="12296" max="12296" width="6.21875" style="486" customWidth="1"/>
    <col min="12297" max="12297" width="8.21875" style="486" customWidth="1"/>
    <col min="12298" max="12298" width="17" style="486" customWidth="1"/>
    <col min="12299" max="12299" width="16.5546875" style="486" customWidth="1"/>
    <col min="12300" max="12300" width="15.5546875" style="486" customWidth="1"/>
    <col min="12301" max="12301" width="17" style="486" customWidth="1"/>
    <col min="12302" max="12302" width="16.5546875" style="486" customWidth="1"/>
    <col min="12303" max="12303" width="15.5546875" style="486" customWidth="1"/>
    <col min="12304" max="12304" width="0" style="486" hidden="1" customWidth="1"/>
    <col min="12305" max="12308" width="8" style="486" customWidth="1"/>
    <col min="12309" max="12543" width="8.88671875" style="486"/>
    <col min="12544" max="12544" width="9.77734375" style="486" customWidth="1"/>
    <col min="12545" max="12545" width="16" style="486" customWidth="1"/>
    <col min="12546" max="12546" width="17.5546875" style="486" customWidth="1"/>
    <col min="12547" max="12547" width="16.21875" style="486" customWidth="1"/>
    <col min="12548" max="12548" width="6.21875" style="486" customWidth="1"/>
    <col min="12549" max="12549" width="17.21875" style="486" customWidth="1"/>
    <col min="12550" max="12550" width="15.77734375" style="486" customWidth="1"/>
    <col min="12551" max="12551" width="13.21875" style="486" customWidth="1"/>
    <col min="12552" max="12552" width="6.21875" style="486" customWidth="1"/>
    <col min="12553" max="12553" width="8.21875" style="486" customWidth="1"/>
    <col min="12554" max="12554" width="17" style="486" customWidth="1"/>
    <col min="12555" max="12555" width="16.5546875" style="486" customWidth="1"/>
    <col min="12556" max="12556" width="15.5546875" style="486" customWidth="1"/>
    <col min="12557" max="12557" width="17" style="486" customWidth="1"/>
    <col min="12558" max="12558" width="16.5546875" style="486" customWidth="1"/>
    <col min="12559" max="12559" width="15.5546875" style="486" customWidth="1"/>
    <col min="12560" max="12560" width="0" style="486" hidden="1" customWidth="1"/>
    <col min="12561" max="12564" width="8" style="486" customWidth="1"/>
    <col min="12565" max="12799" width="8.88671875" style="486"/>
    <col min="12800" max="12800" width="9.77734375" style="486" customWidth="1"/>
    <col min="12801" max="12801" width="16" style="486" customWidth="1"/>
    <col min="12802" max="12802" width="17.5546875" style="486" customWidth="1"/>
    <col min="12803" max="12803" width="16.21875" style="486" customWidth="1"/>
    <col min="12804" max="12804" width="6.21875" style="486" customWidth="1"/>
    <col min="12805" max="12805" width="17.21875" style="486" customWidth="1"/>
    <col min="12806" max="12806" width="15.77734375" style="486" customWidth="1"/>
    <col min="12807" max="12807" width="13.21875" style="486" customWidth="1"/>
    <col min="12808" max="12808" width="6.21875" style="486" customWidth="1"/>
    <col min="12809" max="12809" width="8.21875" style="486" customWidth="1"/>
    <col min="12810" max="12810" width="17" style="486" customWidth="1"/>
    <col min="12811" max="12811" width="16.5546875" style="486" customWidth="1"/>
    <col min="12812" max="12812" width="15.5546875" style="486" customWidth="1"/>
    <col min="12813" max="12813" width="17" style="486" customWidth="1"/>
    <col min="12814" max="12814" width="16.5546875" style="486" customWidth="1"/>
    <col min="12815" max="12815" width="15.5546875" style="486" customWidth="1"/>
    <col min="12816" max="12816" width="0" style="486" hidden="1" customWidth="1"/>
    <col min="12817" max="12820" width="8" style="486" customWidth="1"/>
    <col min="12821" max="13055" width="8.88671875" style="486"/>
    <col min="13056" max="13056" width="9.77734375" style="486" customWidth="1"/>
    <col min="13057" max="13057" width="16" style="486" customWidth="1"/>
    <col min="13058" max="13058" width="17.5546875" style="486" customWidth="1"/>
    <col min="13059" max="13059" width="16.21875" style="486" customWidth="1"/>
    <col min="13060" max="13060" width="6.21875" style="486" customWidth="1"/>
    <col min="13061" max="13061" width="17.21875" style="486" customWidth="1"/>
    <col min="13062" max="13062" width="15.77734375" style="486" customWidth="1"/>
    <col min="13063" max="13063" width="13.21875" style="486" customWidth="1"/>
    <col min="13064" max="13064" width="6.21875" style="486" customWidth="1"/>
    <col min="13065" max="13065" width="8.21875" style="486" customWidth="1"/>
    <col min="13066" max="13066" width="17" style="486" customWidth="1"/>
    <col min="13067" max="13067" width="16.5546875" style="486" customWidth="1"/>
    <col min="13068" max="13068" width="15.5546875" style="486" customWidth="1"/>
    <col min="13069" max="13069" width="17" style="486" customWidth="1"/>
    <col min="13070" max="13070" width="16.5546875" style="486" customWidth="1"/>
    <col min="13071" max="13071" width="15.5546875" style="486" customWidth="1"/>
    <col min="13072" max="13072" width="0" style="486" hidden="1" customWidth="1"/>
    <col min="13073" max="13076" width="8" style="486" customWidth="1"/>
    <col min="13077" max="13311" width="8.88671875" style="486"/>
    <col min="13312" max="13312" width="9.77734375" style="486" customWidth="1"/>
    <col min="13313" max="13313" width="16" style="486" customWidth="1"/>
    <col min="13314" max="13314" width="17.5546875" style="486" customWidth="1"/>
    <col min="13315" max="13315" width="16.21875" style="486" customWidth="1"/>
    <col min="13316" max="13316" width="6.21875" style="486" customWidth="1"/>
    <col min="13317" max="13317" width="17.21875" style="486" customWidth="1"/>
    <col min="13318" max="13318" width="15.77734375" style="486" customWidth="1"/>
    <col min="13319" max="13319" width="13.21875" style="486" customWidth="1"/>
    <col min="13320" max="13320" width="6.21875" style="486" customWidth="1"/>
    <col min="13321" max="13321" width="8.21875" style="486" customWidth="1"/>
    <col min="13322" max="13322" width="17" style="486" customWidth="1"/>
    <col min="13323" max="13323" width="16.5546875" style="486" customWidth="1"/>
    <col min="13324" max="13324" width="15.5546875" style="486" customWidth="1"/>
    <col min="13325" max="13325" width="17" style="486" customWidth="1"/>
    <col min="13326" max="13326" width="16.5546875" style="486" customWidth="1"/>
    <col min="13327" max="13327" width="15.5546875" style="486" customWidth="1"/>
    <col min="13328" max="13328" width="0" style="486" hidden="1" customWidth="1"/>
    <col min="13329" max="13332" width="8" style="486" customWidth="1"/>
    <col min="13333" max="13567" width="8.88671875" style="486"/>
    <col min="13568" max="13568" width="9.77734375" style="486" customWidth="1"/>
    <col min="13569" max="13569" width="16" style="486" customWidth="1"/>
    <col min="13570" max="13570" width="17.5546875" style="486" customWidth="1"/>
    <col min="13571" max="13571" width="16.21875" style="486" customWidth="1"/>
    <col min="13572" max="13572" width="6.21875" style="486" customWidth="1"/>
    <col min="13573" max="13573" width="17.21875" style="486" customWidth="1"/>
    <col min="13574" max="13574" width="15.77734375" style="486" customWidth="1"/>
    <col min="13575" max="13575" width="13.21875" style="486" customWidth="1"/>
    <col min="13576" max="13576" width="6.21875" style="486" customWidth="1"/>
    <col min="13577" max="13577" width="8.21875" style="486" customWidth="1"/>
    <col min="13578" max="13578" width="17" style="486" customWidth="1"/>
    <col min="13579" max="13579" width="16.5546875" style="486" customWidth="1"/>
    <col min="13580" max="13580" width="15.5546875" style="486" customWidth="1"/>
    <col min="13581" max="13581" width="17" style="486" customWidth="1"/>
    <col min="13582" max="13582" width="16.5546875" style="486" customWidth="1"/>
    <col min="13583" max="13583" width="15.5546875" style="486" customWidth="1"/>
    <col min="13584" max="13584" width="0" style="486" hidden="1" customWidth="1"/>
    <col min="13585" max="13588" width="8" style="486" customWidth="1"/>
    <col min="13589" max="13823" width="8.88671875" style="486"/>
    <col min="13824" max="13824" width="9.77734375" style="486" customWidth="1"/>
    <col min="13825" max="13825" width="16" style="486" customWidth="1"/>
    <col min="13826" max="13826" width="17.5546875" style="486" customWidth="1"/>
    <col min="13827" max="13827" width="16.21875" style="486" customWidth="1"/>
    <col min="13828" max="13828" width="6.21875" style="486" customWidth="1"/>
    <col min="13829" max="13829" width="17.21875" style="486" customWidth="1"/>
    <col min="13830" max="13830" width="15.77734375" style="486" customWidth="1"/>
    <col min="13831" max="13831" width="13.21875" style="486" customWidth="1"/>
    <col min="13832" max="13832" width="6.21875" style="486" customWidth="1"/>
    <col min="13833" max="13833" width="8.21875" style="486" customWidth="1"/>
    <col min="13834" max="13834" width="17" style="486" customWidth="1"/>
    <col min="13835" max="13835" width="16.5546875" style="486" customWidth="1"/>
    <col min="13836" max="13836" width="15.5546875" style="486" customWidth="1"/>
    <col min="13837" max="13837" width="17" style="486" customWidth="1"/>
    <col min="13838" max="13838" width="16.5546875" style="486" customWidth="1"/>
    <col min="13839" max="13839" width="15.5546875" style="486" customWidth="1"/>
    <col min="13840" max="13840" width="0" style="486" hidden="1" customWidth="1"/>
    <col min="13841" max="13844" width="8" style="486" customWidth="1"/>
    <col min="13845" max="14079" width="8.88671875" style="486"/>
    <col min="14080" max="14080" width="9.77734375" style="486" customWidth="1"/>
    <col min="14081" max="14081" width="16" style="486" customWidth="1"/>
    <col min="14082" max="14082" width="17.5546875" style="486" customWidth="1"/>
    <col min="14083" max="14083" width="16.21875" style="486" customWidth="1"/>
    <col min="14084" max="14084" width="6.21875" style="486" customWidth="1"/>
    <col min="14085" max="14085" width="17.21875" style="486" customWidth="1"/>
    <col min="14086" max="14086" width="15.77734375" style="486" customWidth="1"/>
    <col min="14087" max="14087" width="13.21875" style="486" customWidth="1"/>
    <col min="14088" max="14088" width="6.21875" style="486" customWidth="1"/>
    <col min="14089" max="14089" width="8.21875" style="486" customWidth="1"/>
    <col min="14090" max="14090" width="17" style="486" customWidth="1"/>
    <col min="14091" max="14091" width="16.5546875" style="486" customWidth="1"/>
    <col min="14092" max="14092" width="15.5546875" style="486" customWidth="1"/>
    <col min="14093" max="14093" width="17" style="486" customWidth="1"/>
    <col min="14094" max="14094" width="16.5546875" style="486" customWidth="1"/>
    <col min="14095" max="14095" width="15.5546875" style="486" customWidth="1"/>
    <col min="14096" max="14096" width="0" style="486" hidden="1" customWidth="1"/>
    <col min="14097" max="14100" width="8" style="486" customWidth="1"/>
    <col min="14101" max="14335" width="8.88671875" style="486"/>
    <col min="14336" max="14336" width="9.77734375" style="486" customWidth="1"/>
    <col min="14337" max="14337" width="16" style="486" customWidth="1"/>
    <col min="14338" max="14338" width="17.5546875" style="486" customWidth="1"/>
    <col min="14339" max="14339" width="16.21875" style="486" customWidth="1"/>
    <col min="14340" max="14340" width="6.21875" style="486" customWidth="1"/>
    <col min="14341" max="14341" width="17.21875" style="486" customWidth="1"/>
    <col min="14342" max="14342" width="15.77734375" style="486" customWidth="1"/>
    <col min="14343" max="14343" width="13.21875" style="486" customWidth="1"/>
    <col min="14344" max="14344" width="6.21875" style="486" customWidth="1"/>
    <col min="14345" max="14345" width="8.21875" style="486" customWidth="1"/>
    <col min="14346" max="14346" width="17" style="486" customWidth="1"/>
    <col min="14347" max="14347" width="16.5546875" style="486" customWidth="1"/>
    <col min="14348" max="14348" width="15.5546875" style="486" customWidth="1"/>
    <col min="14349" max="14349" width="17" style="486" customWidth="1"/>
    <col min="14350" max="14350" width="16.5546875" style="486" customWidth="1"/>
    <col min="14351" max="14351" width="15.5546875" style="486" customWidth="1"/>
    <col min="14352" max="14352" width="0" style="486" hidden="1" customWidth="1"/>
    <col min="14353" max="14356" width="8" style="486" customWidth="1"/>
    <col min="14357" max="14591" width="8.88671875" style="486"/>
    <col min="14592" max="14592" width="9.77734375" style="486" customWidth="1"/>
    <col min="14593" max="14593" width="16" style="486" customWidth="1"/>
    <col min="14594" max="14594" width="17.5546875" style="486" customWidth="1"/>
    <col min="14595" max="14595" width="16.21875" style="486" customWidth="1"/>
    <col min="14596" max="14596" width="6.21875" style="486" customWidth="1"/>
    <col min="14597" max="14597" width="17.21875" style="486" customWidth="1"/>
    <col min="14598" max="14598" width="15.77734375" style="486" customWidth="1"/>
    <col min="14599" max="14599" width="13.21875" style="486" customWidth="1"/>
    <col min="14600" max="14600" width="6.21875" style="486" customWidth="1"/>
    <col min="14601" max="14601" width="8.21875" style="486" customWidth="1"/>
    <col min="14602" max="14602" width="17" style="486" customWidth="1"/>
    <col min="14603" max="14603" width="16.5546875" style="486" customWidth="1"/>
    <col min="14604" max="14604" width="15.5546875" style="486" customWidth="1"/>
    <col min="14605" max="14605" width="17" style="486" customWidth="1"/>
    <col min="14606" max="14606" width="16.5546875" style="486" customWidth="1"/>
    <col min="14607" max="14607" width="15.5546875" style="486" customWidth="1"/>
    <col min="14608" max="14608" width="0" style="486" hidden="1" customWidth="1"/>
    <col min="14609" max="14612" width="8" style="486" customWidth="1"/>
    <col min="14613" max="14847" width="8.88671875" style="486"/>
    <col min="14848" max="14848" width="9.77734375" style="486" customWidth="1"/>
    <col min="14849" max="14849" width="16" style="486" customWidth="1"/>
    <col min="14850" max="14850" width="17.5546875" style="486" customWidth="1"/>
    <col min="14851" max="14851" width="16.21875" style="486" customWidth="1"/>
    <col min="14852" max="14852" width="6.21875" style="486" customWidth="1"/>
    <col min="14853" max="14853" width="17.21875" style="486" customWidth="1"/>
    <col min="14854" max="14854" width="15.77734375" style="486" customWidth="1"/>
    <col min="14855" max="14855" width="13.21875" style="486" customWidth="1"/>
    <col min="14856" max="14856" width="6.21875" style="486" customWidth="1"/>
    <col min="14857" max="14857" width="8.21875" style="486" customWidth="1"/>
    <col min="14858" max="14858" width="17" style="486" customWidth="1"/>
    <col min="14859" max="14859" width="16.5546875" style="486" customWidth="1"/>
    <col min="14860" max="14860" width="15.5546875" style="486" customWidth="1"/>
    <col min="14861" max="14861" width="17" style="486" customWidth="1"/>
    <col min="14862" max="14862" width="16.5546875" style="486" customWidth="1"/>
    <col min="14863" max="14863" width="15.5546875" style="486" customWidth="1"/>
    <col min="14864" max="14864" width="0" style="486" hidden="1" customWidth="1"/>
    <col min="14865" max="14868" width="8" style="486" customWidth="1"/>
    <col min="14869" max="15103" width="8.88671875" style="486"/>
    <col min="15104" max="15104" width="9.77734375" style="486" customWidth="1"/>
    <col min="15105" max="15105" width="16" style="486" customWidth="1"/>
    <col min="15106" max="15106" width="17.5546875" style="486" customWidth="1"/>
    <col min="15107" max="15107" width="16.21875" style="486" customWidth="1"/>
    <col min="15108" max="15108" width="6.21875" style="486" customWidth="1"/>
    <col min="15109" max="15109" width="17.21875" style="486" customWidth="1"/>
    <col min="15110" max="15110" width="15.77734375" style="486" customWidth="1"/>
    <col min="15111" max="15111" width="13.21875" style="486" customWidth="1"/>
    <col min="15112" max="15112" width="6.21875" style="486" customWidth="1"/>
    <col min="15113" max="15113" width="8.21875" style="486" customWidth="1"/>
    <col min="15114" max="15114" width="17" style="486" customWidth="1"/>
    <col min="15115" max="15115" width="16.5546875" style="486" customWidth="1"/>
    <col min="15116" max="15116" width="15.5546875" style="486" customWidth="1"/>
    <col min="15117" max="15117" width="17" style="486" customWidth="1"/>
    <col min="15118" max="15118" width="16.5546875" style="486" customWidth="1"/>
    <col min="15119" max="15119" width="15.5546875" style="486" customWidth="1"/>
    <col min="15120" max="15120" width="0" style="486" hidden="1" customWidth="1"/>
    <col min="15121" max="15124" width="8" style="486" customWidth="1"/>
    <col min="15125" max="15359" width="8.88671875" style="486"/>
    <col min="15360" max="15360" width="9.77734375" style="486" customWidth="1"/>
    <col min="15361" max="15361" width="16" style="486" customWidth="1"/>
    <col min="15362" max="15362" width="17.5546875" style="486" customWidth="1"/>
    <col min="15363" max="15363" width="16.21875" style="486" customWidth="1"/>
    <col min="15364" max="15364" width="6.21875" style="486" customWidth="1"/>
    <col min="15365" max="15365" width="17.21875" style="486" customWidth="1"/>
    <col min="15366" max="15366" width="15.77734375" style="486" customWidth="1"/>
    <col min="15367" max="15367" width="13.21875" style="486" customWidth="1"/>
    <col min="15368" max="15368" width="6.21875" style="486" customWidth="1"/>
    <col min="15369" max="15369" width="8.21875" style="486" customWidth="1"/>
    <col min="15370" max="15370" width="17" style="486" customWidth="1"/>
    <col min="15371" max="15371" width="16.5546875" style="486" customWidth="1"/>
    <col min="15372" max="15372" width="15.5546875" style="486" customWidth="1"/>
    <col min="15373" max="15373" width="17" style="486" customWidth="1"/>
    <col min="15374" max="15374" width="16.5546875" style="486" customWidth="1"/>
    <col min="15375" max="15375" width="15.5546875" style="486" customWidth="1"/>
    <col min="15376" max="15376" width="0" style="486" hidden="1" customWidth="1"/>
    <col min="15377" max="15380" width="8" style="486" customWidth="1"/>
    <col min="15381" max="15615" width="8.88671875" style="486"/>
    <col min="15616" max="15616" width="9.77734375" style="486" customWidth="1"/>
    <col min="15617" max="15617" width="16" style="486" customWidth="1"/>
    <col min="15618" max="15618" width="17.5546875" style="486" customWidth="1"/>
    <col min="15619" max="15619" width="16.21875" style="486" customWidth="1"/>
    <col min="15620" max="15620" width="6.21875" style="486" customWidth="1"/>
    <col min="15621" max="15621" width="17.21875" style="486" customWidth="1"/>
    <col min="15622" max="15622" width="15.77734375" style="486" customWidth="1"/>
    <col min="15623" max="15623" width="13.21875" style="486" customWidth="1"/>
    <col min="15624" max="15624" width="6.21875" style="486" customWidth="1"/>
    <col min="15625" max="15625" width="8.21875" style="486" customWidth="1"/>
    <col min="15626" max="15626" width="17" style="486" customWidth="1"/>
    <col min="15627" max="15627" width="16.5546875" style="486" customWidth="1"/>
    <col min="15628" max="15628" width="15.5546875" style="486" customWidth="1"/>
    <col min="15629" max="15629" width="17" style="486" customWidth="1"/>
    <col min="15630" max="15630" width="16.5546875" style="486" customWidth="1"/>
    <col min="15631" max="15631" width="15.5546875" style="486" customWidth="1"/>
    <col min="15632" max="15632" width="0" style="486" hidden="1" customWidth="1"/>
    <col min="15633" max="15636" width="8" style="486" customWidth="1"/>
    <col min="15637" max="15871" width="8.88671875" style="486"/>
    <col min="15872" max="15872" width="9.77734375" style="486" customWidth="1"/>
    <col min="15873" max="15873" width="16" style="486" customWidth="1"/>
    <col min="15874" max="15874" width="17.5546875" style="486" customWidth="1"/>
    <col min="15875" max="15875" width="16.21875" style="486" customWidth="1"/>
    <col min="15876" max="15876" width="6.21875" style="486" customWidth="1"/>
    <col min="15877" max="15877" width="17.21875" style="486" customWidth="1"/>
    <col min="15878" max="15878" width="15.77734375" style="486" customWidth="1"/>
    <col min="15879" max="15879" width="13.21875" style="486" customWidth="1"/>
    <col min="15880" max="15880" width="6.21875" style="486" customWidth="1"/>
    <col min="15881" max="15881" width="8.21875" style="486" customWidth="1"/>
    <col min="15882" max="15882" width="17" style="486" customWidth="1"/>
    <col min="15883" max="15883" width="16.5546875" style="486" customWidth="1"/>
    <col min="15884" max="15884" width="15.5546875" style="486" customWidth="1"/>
    <col min="15885" max="15885" width="17" style="486" customWidth="1"/>
    <col min="15886" max="15886" width="16.5546875" style="486" customWidth="1"/>
    <col min="15887" max="15887" width="15.5546875" style="486" customWidth="1"/>
    <col min="15888" max="15888" width="0" style="486" hidden="1" customWidth="1"/>
    <col min="15889" max="15892" width="8" style="486" customWidth="1"/>
    <col min="15893" max="16127" width="8.88671875" style="486"/>
    <col min="16128" max="16128" width="9.77734375" style="486" customWidth="1"/>
    <col min="16129" max="16129" width="16" style="486" customWidth="1"/>
    <col min="16130" max="16130" width="17.5546875" style="486" customWidth="1"/>
    <col min="16131" max="16131" width="16.21875" style="486" customWidth="1"/>
    <col min="16132" max="16132" width="6.21875" style="486" customWidth="1"/>
    <col min="16133" max="16133" width="17.21875" style="486" customWidth="1"/>
    <col min="16134" max="16134" width="15.77734375" style="486" customWidth="1"/>
    <col min="16135" max="16135" width="13.21875" style="486" customWidth="1"/>
    <col min="16136" max="16136" width="6.21875" style="486" customWidth="1"/>
    <col min="16137" max="16137" width="8.21875" style="486" customWidth="1"/>
    <col min="16138" max="16138" width="17" style="486" customWidth="1"/>
    <col min="16139" max="16139" width="16.5546875" style="486" customWidth="1"/>
    <col min="16140" max="16140" width="15.5546875" style="486" customWidth="1"/>
    <col min="16141" max="16141" width="17" style="486" customWidth="1"/>
    <col min="16142" max="16142" width="16.5546875" style="486" customWidth="1"/>
    <col min="16143" max="16143" width="15.5546875" style="486" customWidth="1"/>
    <col min="16144" max="16144" width="0" style="486" hidden="1" customWidth="1"/>
    <col min="16145" max="16148" width="8" style="486" customWidth="1"/>
    <col min="16149" max="16384" width="8.88671875" style="486"/>
  </cols>
  <sheetData>
    <row r="1" spans="1:22" ht="16.5" customHeight="1">
      <c r="A1" s="97" t="s">
        <v>134</v>
      </c>
      <c r="B1" s="484"/>
      <c r="C1" s="484"/>
      <c r="D1" s="484"/>
      <c r="E1" s="484"/>
      <c r="F1" s="485"/>
      <c r="K1" s="487"/>
      <c r="R1" s="486"/>
    </row>
    <row r="2" spans="1:22" ht="27" customHeight="1">
      <c r="A2" s="97"/>
      <c r="B2" s="484"/>
      <c r="C2" s="484"/>
      <c r="D2" s="484"/>
      <c r="E2" s="484"/>
      <c r="F2" s="485"/>
      <c r="K2" s="487"/>
      <c r="R2" s="486"/>
    </row>
    <row r="3" spans="1:22" ht="21.75" customHeight="1">
      <c r="A3" s="663" t="s">
        <v>5</v>
      </c>
      <c r="B3" s="663"/>
      <c r="C3" s="663"/>
      <c r="D3" s="663"/>
      <c r="E3" s="663"/>
      <c r="F3" s="663"/>
      <c r="G3" s="487"/>
      <c r="H3" s="487"/>
      <c r="I3" s="487"/>
      <c r="J3" s="490" t="s">
        <v>23</v>
      </c>
      <c r="K3" s="105"/>
      <c r="L3" s="106"/>
      <c r="R3" s="486"/>
    </row>
    <row r="4" spans="1:22" ht="24" customHeight="1">
      <c r="A4" s="663" t="s">
        <v>142</v>
      </c>
      <c r="B4" s="663"/>
      <c r="C4" s="663"/>
      <c r="D4" s="663"/>
      <c r="E4" s="663"/>
      <c r="F4" s="663"/>
      <c r="G4" s="487"/>
      <c r="H4" s="487"/>
      <c r="I4" s="487"/>
      <c r="J4" s="487"/>
      <c r="L4" s="491"/>
      <c r="R4" s="486"/>
    </row>
    <row r="5" spans="1:22" ht="20.25" customHeight="1">
      <c r="A5" s="664" t="s">
        <v>170</v>
      </c>
      <c r="B5" s="664"/>
      <c r="C5" s="664"/>
      <c r="D5" s="664"/>
      <c r="E5" s="664"/>
      <c r="F5" s="664"/>
      <c r="G5" s="492"/>
      <c r="H5" s="487"/>
      <c r="I5" s="486" t="s">
        <v>86</v>
      </c>
      <c r="J5" s="493"/>
      <c r="L5" s="491"/>
      <c r="R5" s="486"/>
    </row>
    <row r="6" spans="1:22" ht="30.75" customHeight="1">
      <c r="A6" s="494"/>
      <c r="C6" s="665"/>
      <c r="D6" s="665"/>
      <c r="E6" s="496"/>
      <c r="F6" s="497"/>
      <c r="G6" s="497"/>
      <c r="I6" s="498">
        <v>1</v>
      </c>
      <c r="J6" s="499" t="s">
        <v>117</v>
      </c>
      <c r="R6" s="486"/>
    </row>
    <row r="7" spans="1:22">
      <c r="A7" s="494"/>
      <c r="B7" s="500"/>
      <c r="C7" s="665"/>
      <c r="D7" s="665"/>
      <c r="E7" s="495"/>
      <c r="F7" s="496"/>
      <c r="G7" s="662"/>
      <c r="H7" s="662"/>
      <c r="I7" s="498">
        <v>2</v>
      </c>
      <c r="J7" s="498" t="s">
        <v>120</v>
      </c>
      <c r="M7" s="486"/>
      <c r="N7" s="489" t="s">
        <v>42</v>
      </c>
      <c r="O7" s="489" t="s">
        <v>118</v>
      </c>
      <c r="R7" s="486"/>
      <c r="U7" s="117"/>
      <c r="V7" s="502"/>
    </row>
    <row r="8" spans="1:22" ht="25.5" customHeight="1">
      <c r="A8" s="500"/>
      <c r="E8" s="119" t="s">
        <v>116</v>
      </c>
      <c r="F8" s="120" t="s">
        <v>135</v>
      </c>
      <c r="G8" s="666" t="s">
        <v>26</v>
      </c>
      <c r="H8" s="662"/>
      <c r="I8" s="498">
        <v>3</v>
      </c>
      <c r="J8" s="498" t="s">
        <v>92</v>
      </c>
      <c r="M8" s="503" t="s">
        <v>135</v>
      </c>
      <c r="N8" s="504">
        <f ca="1">TODAY()+30</f>
        <v>45582</v>
      </c>
      <c r="O8" s="123">
        <v>0.11</v>
      </c>
      <c r="Q8" s="505"/>
      <c r="R8" s="125"/>
    </row>
    <row r="9" spans="1:22" ht="36.75" customHeight="1">
      <c r="A9" s="506"/>
      <c r="B9" s="507" t="s">
        <v>103</v>
      </c>
      <c r="C9" s="508"/>
      <c r="D9" s="508"/>
      <c r="E9" s="509"/>
      <c r="F9" s="130" t="s">
        <v>91</v>
      </c>
      <c r="G9" s="666" t="s">
        <v>26</v>
      </c>
      <c r="H9" s="662"/>
      <c r="I9" s="510">
        <v>4</v>
      </c>
      <c r="J9" s="511" t="s">
        <v>152</v>
      </c>
      <c r="M9" s="503" t="s">
        <v>136</v>
      </c>
      <c r="N9" s="504">
        <f ca="1">TODAY()+30</f>
        <v>45582</v>
      </c>
      <c r="O9" s="123">
        <v>0.11</v>
      </c>
      <c r="Q9" s="133"/>
      <c r="R9" s="486"/>
    </row>
    <row r="10" spans="1:22" ht="43.5" customHeight="1">
      <c r="A10" s="512"/>
      <c r="B10" s="507" t="s">
        <v>104</v>
      </c>
      <c r="C10" s="509"/>
      <c r="D10" s="667" t="str">
        <f>VLOOKUP($F$10,$I$6:$K$9,2,0)</f>
        <v>TT sớm 100% bằng vốn tự có trong 15 ngày kể từ khi kí HĐMB</v>
      </c>
      <c r="E10" s="667"/>
      <c r="F10" s="135">
        <v>4</v>
      </c>
      <c r="G10" s="501"/>
      <c r="H10" s="501"/>
      <c r="I10" s="513">
        <v>0</v>
      </c>
      <c r="J10" s="514"/>
      <c r="M10" s="503"/>
      <c r="N10" s="504"/>
      <c r="O10" s="123"/>
      <c r="Q10" s="515"/>
      <c r="R10" s="125"/>
    </row>
    <row r="11" spans="1:22" ht="17.25" customHeight="1">
      <c r="A11" s="139">
        <v>1</v>
      </c>
      <c r="B11" s="140" t="s">
        <v>0</v>
      </c>
      <c r="C11" s="141"/>
      <c r="D11" s="141"/>
      <c r="E11" s="142"/>
      <c r="F11" s="143"/>
      <c r="G11" s="514" t="s">
        <v>97</v>
      </c>
      <c r="I11" s="516">
        <v>0.01</v>
      </c>
      <c r="J11" s="514"/>
      <c r="M11" s="503"/>
      <c r="N11" s="504"/>
      <c r="O11" s="123"/>
      <c r="Q11" s="517"/>
      <c r="R11" s="125"/>
    </row>
    <row r="12" spans="1:22" ht="17.25" customHeight="1">
      <c r="A12" s="146">
        <v>2</v>
      </c>
      <c r="B12" s="147" t="s">
        <v>27</v>
      </c>
      <c r="C12" s="148"/>
      <c r="D12" s="148"/>
      <c r="E12" s="149"/>
      <c r="F12" s="150" t="s">
        <v>169</v>
      </c>
      <c r="G12" s="514" t="s">
        <v>96</v>
      </c>
      <c r="H12" s="518"/>
      <c r="I12" s="519"/>
      <c r="L12" s="493"/>
      <c r="M12" s="503"/>
      <c r="N12" s="504"/>
      <c r="O12" s="123"/>
      <c r="R12" s="125"/>
    </row>
    <row r="13" spans="1:22" ht="17.25" customHeight="1">
      <c r="A13" s="146">
        <v>3</v>
      </c>
      <c r="B13" s="147" t="s">
        <v>28</v>
      </c>
      <c r="C13" s="148"/>
      <c r="D13" s="148"/>
      <c r="E13" s="149"/>
      <c r="F13" s="153"/>
      <c r="I13" s="520" t="s">
        <v>121</v>
      </c>
      <c r="J13" s="521">
        <v>22866119</v>
      </c>
      <c r="M13" s="503"/>
      <c r="N13" s="504"/>
      <c r="O13" s="123"/>
      <c r="R13" s="125"/>
    </row>
    <row r="14" spans="1:22" ht="17.25" customHeight="1">
      <c r="A14" s="156">
        <v>3.1</v>
      </c>
      <c r="B14" s="157" t="s">
        <v>37</v>
      </c>
      <c r="C14" s="158"/>
      <c r="D14" s="158"/>
      <c r="E14" s="159"/>
      <c r="F14" s="160">
        <f>VLOOKUP(F12,[2]Sheet1!$B:$C,2,0)</f>
        <v>67.5</v>
      </c>
      <c r="G14" s="497" t="s">
        <v>97</v>
      </c>
      <c r="H14" s="522"/>
      <c r="L14" s="523"/>
      <c r="M14" s="503"/>
      <c r="N14" s="504"/>
      <c r="O14" s="123"/>
      <c r="R14" s="125"/>
    </row>
    <row r="15" spans="1:22" ht="17.25" customHeight="1">
      <c r="A15" s="156">
        <v>3.2</v>
      </c>
      <c r="B15" s="157" t="s">
        <v>81</v>
      </c>
      <c r="C15" s="158"/>
      <c r="D15" s="158"/>
      <c r="E15" s="159"/>
      <c r="F15" s="472">
        <f>VLOOKUP(F12,[2]Sheet1!$B:$D,3,0)</f>
        <v>243.2</v>
      </c>
      <c r="G15" s="497" t="s">
        <v>122</v>
      </c>
      <c r="L15" s="524"/>
      <c r="M15" s="503"/>
      <c r="N15" s="504"/>
      <c r="O15" s="123"/>
      <c r="R15" s="125"/>
    </row>
    <row r="16" spans="1:22" ht="17.25" customHeight="1">
      <c r="A16" s="156">
        <v>3.3</v>
      </c>
      <c r="B16" s="157" t="s">
        <v>29</v>
      </c>
      <c r="C16" s="158"/>
      <c r="D16" s="158"/>
      <c r="E16" s="159"/>
      <c r="F16" s="525">
        <f>F17/F15</f>
        <v>19622144.000822369</v>
      </c>
      <c r="G16" s="497" t="s">
        <v>97</v>
      </c>
      <c r="H16" s="525"/>
      <c r="M16" s="503"/>
      <c r="N16" s="504"/>
      <c r="O16" s="123"/>
      <c r="R16" s="125"/>
    </row>
    <row r="17" spans="1:22" ht="17.25" customHeight="1">
      <c r="A17" s="165"/>
      <c r="B17" s="147" t="s">
        <v>171</v>
      </c>
      <c r="C17" s="166"/>
      <c r="D17" s="166"/>
      <c r="E17" s="167"/>
      <c r="F17" s="168">
        <f>VLOOKUP(F12,[3]Sheet1!$B:$H,7,0)</f>
        <v>4772105421</v>
      </c>
      <c r="G17" s="526"/>
      <c r="H17" s="527">
        <f>VLOOKUP(F12,[3]Sheet1!$B:$I,8,0)</f>
        <v>0</v>
      </c>
      <c r="I17" s="528"/>
      <c r="J17" s="529"/>
      <c r="K17" s="530"/>
      <c r="L17" s="530"/>
      <c r="M17" s="503"/>
      <c r="N17" s="504"/>
      <c r="O17" s="123"/>
      <c r="R17" s="125"/>
    </row>
    <row r="18" spans="1:22" ht="17.25" customHeight="1">
      <c r="A18" s="165"/>
      <c r="B18" s="147" t="s">
        <v>172</v>
      </c>
      <c r="C18" s="166"/>
      <c r="D18" s="166"/>
      <c r="E18" s="167"/>
      <c r="F18" s="531">
        <f>ROUND(F17+(F17-F14*J13)*10%,0)</f>
        <v>5094969660</v>
      </c>
      <c r="G18" s="526"/>
      <c r="H18" s="527"/>
      <c r="I18" s="528"/>
      <c r="J18" s="529"/>
      <c r="K18" s="530"/>
      <c r="L18" s="530"/>
      <c r="M18" s="503"/>
      <c r="N18" s="504"/>
      <c r="O18" s="123"/>
      <c r="R18" s="125"/>
    </row>
    <row r="19" spans="1:22" ht="17.25" customHeight="1">
      <c r="A19" s="173"/>
      <c r="B19" s="147" t="s">
        <v>34</v>
      </c>
      <c r="C19" s="174"/>
      <c r="D19" s="174"/>
      <c r="E19" s="175"/>
      <c r="F19" s="532"/>
      <c r="G19" s="526"/>
      <c r="H19" s="527"/>
      <c r="I19" s="528"/>
      <c r="J19" s="529"/>
      <c r="K19" s="533"/>
      <c r="L19" s="533"/>
      <c r="M19" s="503"/>
      <c r="N19" s="504"/>
      <c r="O19" s="123"/>
      <c r="Q19" s="514"/>
      <c r="R19" s="125"/>
    </row>
    <row r="20" spans="1:22" ht="17.25" customHeight="1">
      <c r="A20" s="165"/>
      <c r="B20" s="178" t="s">
        <v>161</v>
      </c>
      <c r="C20" s="174"/>
      <c r="D20" s="174"/>
      <c r="E20" s="175"/>
      <c r="F20" s="534">
        <f>IF($F$17&gt;10000000000,100000000,IF($F$17&lt;7000000000,50000000,70000000))</f>
        <v>50000000</v>
      </c>
      <c r="G20" s="666" t="s">
        <v>173</v>
      </c>
      <c r="H20" s="662"/>
      <c r="I20" s="535"/>
      <c r="M20" s="503"/>
      <c r="N20" s="504"/>
      <c r="O20" s="123"/>
      <c r="R20" s="125"/>
    </row>
    <row r="21" spans="1:22" ht="17.25" customHeight="1">
      <c r="A21" s="165"/>
      <c r="B21" s="668" t="s">
        <v>105</v>
      </c>
      <c r="C21" s="668"/>
      <c r="D21" s="669" t="s">
        <v>174</v>
      </c>
      <c r="E21" s="669"/>
      <c r="F21" s="536">
        <f>IF(D21="Có",0,1%)</f>
        <v>0.01</v>
      </c>
      <c r="G21" s="666" t="s">
        <v>26</v>
      </c>
      <c r="H21" s="662"/>
      <c r="I21" s="537"/>
      <c r="M21" s="503"/>
      <c r="N21" s="504"/>
      <c r="O21" s="123"/>
      <c r="R21" s="125"/>
    </row>
    <row r="22" spans="1:22" s="537" customFormat="1" ht="19.5" customHeight="1">
      <c r="A22" s="165"/>
      <c r="B22" s="178" t="s">
        <v>106</v>
      </c>
      <c r="C22" s="174"/>
      <c r="D22" s="174"/>
      <c r="E22" s="175"/>
      <c r="F22" s="538">
        <f>+IF($F$10=4,11%,0)</f>
        <v>0.11</v>
      </c>
      <c r="G22" s="666"/>
      <c r="H22" s="662"/>
      <c r="I22" s="539"/>
      <c r="J22" s="529"/>
      <c r="K22" s="530"/>
      <c r="L22" s="530"/>
      <c r="M22" s="503"/>
      <c r="N22" s="504"/>
      <c r="O22" s="123"/>
      <c r="Q22" s="486"/>
      <c r="R22" s="502"/>
    </row>
    <row r="23" spans="1:22" s="537" customFormat="1" ht="17.25" customHeight="1">
      <c r="A23" s="165"/>
      <c r="B23" s="178" t="s">
        <v>107</v>
      </c>
      <c r="C23" s="174"/>
      <c r="D23" s="174"/>
      <c r="E23" s="175"/>
      <c r="F23" s="538">
        <f>+IF(OR($F$10=1, $F$10=2),5%,0)</f>
        <v>0</v>
      </c>
      <c r="I23" s="535"/>
      <c r="J23" s="529"/>
      <c r="K23" s="533"/>
      <c r="L23" s="533"/>
      <c r="M23" s="486"/>
      <c r="N23" s="489"/>
      <c r="O23" s="540"/>
      <c r="U23" s="505"/>
      <c r="V23" s="125"/>
    </row>
    <row r="24" spans="1:22" s="537" customFormat="1" ht="17.25" customHeight="1">
      <c r="A24" s="165"/>
      <c r="B24" s="178" t="s">
        <v>108</v>
      </c>
      <c r="C24" s="174"/>
      <c r="D24" s="174"/>
      <c r="E24" s="175"/>
      <c r="F24" s="536">
        <v>0</v>
      </c>
      <c r="G24" s="541" t="s">
        <v>109</v>
      </c>
      <c r="J24" s="529"/>
      <c r="K24" s="533"/>
      <c r="L24" s="533"/>
      <c r="M24" s="486"/>
      <c r="N24" s="489"/>
      <c r="O24" s="540"/>
      <c r="U24" s="515"/>
      <c r="V24" s="184"/>
    </row>
    <row r="25" spans="1:22" s="537" customFormat="1" ht="17.25" customHeight="1">
      <c r="A25" s="156"/>
      <c r="B25" s="147" t="s">
        <v>31</v>
      </c>
      <c r="C25" s="174"/>
      <c r="D25" s="174"/>
      <c r="E25" s="175"/>
      <c r="F25" s="542">
        <f>ROUND((F16-(F20/F15))*(1-F21)*(1-F22)*(1-F23)*(1-F24),0)</f>
        <v>17107924</v>
      </c>
      <c r="G25" s="543"/>
      <c r="H25" s="486"/>
      <c r="I25" s="527">
        <f>F17-F20</f>
        <v>4722105421</v>
      </c>
      <c r="J25" s="486"/>
      <c r="K25" s="486"/>
      <c r="L25" s="486"/>
      <c r="M25" s="486"/>
      <c r="N25" s="489"/>
      <c r="O25" s="540"/>
      <c r="U25" s="515"/>
      <c r="V25" s="187"/>
    </row>
    <row r="26" spans="1:22" ht="17.25" customHeight="1">
      <c r="A26" s="156"/>
      <c r="B26" s="157" t="s">
        <v>30</v>
      </c>
      <c r="C26" s="158"/>
      <c r="D26" s="158"/>
      <c r="E26" s="159"/>
      <c r="F26" s="544">
        <f>ROUND(F25+(F25-$J$13*F14/F15)*10%,0)</f>
        <v>18184069</v>
      </c>
      <c r="G26" s="545" t="s">
        <v>158</v>
      </c>
      <c r="H26" s="522"/>
      <c r="I26" s="528">
        <f>I25*F21</f>
        <v>47221054.210000001</v>
      </c>
      <c r="M26" s="486"/>
      <c r="N26" s="488"/>
      <c r="O26" s="489"/>
      <c r="R26" s="486"/>
      <c r="V26" s="187"/>
    </row>
    <row r="27" spans="1:22" ht="17.25" customHeight="1">
      <c r="A27" s="190">
        <v>4</v>
      </c>
      <c r="B27" s="147" t="s">
        <v>175</v>
      </c>
      <c r="C27" s="148"/>
      <c r="D27" s="148"/>
      <c r="E27" s="149"/>
      <c r="F27" s="546"/>
      <c r="G27" s="547"/>
      <c r="H27" s="527"/>
      <c r="I27" s="528"/>
      <c r="M27" s="486"/>
      <c r="N27" s="488"/>
      <c r="O27" s="489"/>
      <c r="R27" s="486"/>
      <c r="V27" s="187"/>
    </row>
    <row r="28" spans="1:22" ht="17.25" customHeight="1">
      <c r="A28" s="193"/>
      <c r="B28" s="194" t="s">
        <v>172</v>
      </c>
      <c r="C28" s="195"/>
      <c r="D28" s="195"/>
      <c r="E28" s="548"/>
      <c r="F28" s="546">
        <f>ROUND(+F29+F30,0)</f>
        <v>4422365525</v>
      </c>
      <c r="G28" s="497" t="b">
        <f>SUM(F29:F30)=F28</f>
        <v>1</v>
      </c>
      <c r="J28" s="549" t="s">
        <v>128</v>
      </c>
      <c r="M28" s="486"/>
      <c r="N28" s="486"/>
      <c r="O28" s="488"/>
      <c r="R28" s="486"/>
      <c r="V28" s="187"/>
    </row>
    <row r="29" spans="1:22" ht="22.05" customHeight="1">
      <c r="A29" s="198"/>
      <c r="B29" s="199" t="s">
        <v>176</v>
      </c>
      <c r="C29" s="200"/>
      <c r="D29" s="200"/>
      <c r="E29" s="201"/>
      <c r="F29" s="550">
        <f>ROUND(+F25*F15,0)</f>
        <v>4160647117</v>
      </c>
      <c r="G29" s="551" t="b">
        <f>F25*F15=F29</f>
        <v>0</v>
      </c>
      <c r="H29" s="522"/>
      <c r="J29" s="552" t="s">
        <v>129</v>
      </c>
      <c r="K29" s="552" t="s">
        <v>130</v>
      </c>
      <c r="L29" s="552" t="s">
        <v>131</v>
      </c>
      <c r="M29" s="553" t="s">
        <v>132</v>
      </c>
      <c r="N29" s="554" t="s">
        <v>133</v>
      </c>
      <c r="O29" s="553" t="s">
        <v>56</v>
      </c>
      <c r="R29" s="486"/>
      <c r="V29" s="187"/>
    </row>
    <row r="30" spans="1:22" ht="17.25" customHeight="1">
      <c r="A30" s="207"/>
      <c r="B30" s="199" t="s">
        <v>4</v>
      </c>
      <c r="C30" s="200"/>
      <c r="D30" s="200"/>
      <c r="E30" s="201"/>
      <c r="F30" s="550">
        <f>ROUND((F29-J13*F14)*10%,0)</f>
        <v>261718408</v>
      </c>
      <c r="G30" s="551"/>
      <c r="H30" s="555"/>
      <c r="J30" s="556" t="s">
        <v>177</v>
      </c>
      <c r="K30" s="557"/>
      <c r="L30" s="556"/>
      <c r="M30" s="558"/>
      <c r="N30" s="559"/>
      <c r="O30" s="560">
        <f t="shared" ref="O30:O35" si="0">0.05%*N30*M30</f>
        <v>0</v>
      </c>
      <c r="R30" s="486"/>
      <c r="V30" s="187"/>
    </row>
    <row r="31" spans="1:22" ht="17.25" hidden="1" customHeight="1">
      <c r="A31" s="214">
        <v>6</v>
      </c>
      <c r="B31" s="215" t="s">
        <v>69</v>
      </c>
      <c r="C31" s="195"/>
      <c r="D31" s="195"/>
      <c r="E31" s="216"/>
      <c r="F31" s="561">
        <f>F32+F33-F34</f>
        <v>0</v>
      </c>
      <c r="G31" s="218"/>
      <c r="H31" s="562"/>
      <c r="J31" s="556">
        <v>45318</v>
      </c>
      <c r="K31" s="557">
        <f>J31+1</f>
        <v>45319</v>
      </c>
      <c r="L31" s="556">
        <v>45350</v>
      </c>
      <c r="M31" s="558">
        <f>L31-K31</f>
        <v>31</v>
      </c>
      <c r="N31" s="563">
        <f>924309979-300000000</f>
        <v>624309979</v>
      </c>
      <c r="O31" s="560">
        <f t="shared" si="0"/>
        <v>9676804.6745000016</v>
      </c>
      <c r="P31" s="522"/>
      <c r="R31" s="486"/>
      <c r="V31" s="564"/>
    </row>
    <row r="32" spans="1:22" ht="17.25" hidden="1" customHeight="1">
      <c r="A32" s="214"/>
      <c r="B32" s="221" t="s">
        <v>74</v>
      </c>
      <c r="C32" s="195"/>
      <c r="D32" s="195"/>
      <c r="E32" s="216"/>
      <c r="F32" s="222">
        <f>IF($F$10=2,SUM(V81:V105),0)</f>
        <v>0</v>
      </c>
      <c r="G32" s="218" t="s">
        <v>65</v>
      </c>
      <c r="J32" s="556"/>
      <c r="K32" s="557">
        <f>J32+1</f>
        <v>1</v>
      </c>
      <c r="L32" s="556"/>
      <c r="M32" s="558">
        <f>L32-K32</f>
        <v>-1</v>
      </c>
      <c r="N32" s="563"/>
      <c r="O32" s="560">
        <f t="shared" si="0"/>
        <v>0</v>
      </c>
      <c r="R32" s="486"/>
    </row>
    <row r="33" spans="1:37" ht="17.25" hidden="1" customHeight="1">
      <c r="A33" s="214"/>
      <c r="B33" s="221" t="s">
        <v>75</v>
      </c>
      <c r="C33" s="195"/>
      <c r="D33" s="195"/>
      <c r="E33" s="216"/>
      <c r="F33" s="222">
        <f>IF($F$10=2,SUM(V106:V109),0)</f>
        <v>0</v>
      </c>
      <c r="G33" s="218" t="s">
        <v>66</v>
      </c>
      <c r="J33" s="556"/>
      <c r="K33" s="557">
        <f>J33+1</f>
        <v>1</v>
      </c>
      <c r="L33" s="556"/>
      <c r="M33" s="558">
        <f>L33-K33</f>
        <v>-1</v>
      </c>
      <c r="N33" s="563"/>
      <c r="O33" s="560">
        <f t="shared" si="0"/>
        <v>0</v>
      </c>
      <c r="R33" s="486"/>
    </row>
    <row r="34" spans="1:37" ht="17.25" hidden="1" customHeight="1">
      <c r="A34" s="214"/>
      <c r="B34" s="221" t="s">
        <v>71</v>
      </c>
      <c r="C34" s="195"/>
      <c r="D34" s="195"/>
      <c r="E34" s="216"/>
      <c r="F34" s="222">
        <f>IF($F$9="Cá nhân",F33*5%,0)</f>
        <v>0</v>
      </c>
      <c r="G34" s="223"/>
      <c r="J34" s="556"/>
      <c r="K34" s="557">
        <f>J34+1</f>
        <v>1</v>
      </c>
      <c r="L34" s="556"/>
      <c r="M34" s="558">
        <f>L34-K34</f>
        <v>-1</v>
      </c>
      <c r="N34" s="563"/>
      <c r="O34" s="560">
        <f t="shared" si="0"/>
        <v>0</v>
      </c>
      <c r="R34" s="486"/>
    </row>
    <row r="35" spans="1:37" ht="17.25" hidden="1" customHeight="1">
      <c r="A35" s="190"/>
      <c r="B35" s="221" t="s">
        <v>76</v>
      </c>
      <c r="C35" s="195"/>
      <c r="D35" s="195"/>
      <c r="E35" s="216"/>
      <c r="F35" s="224">
        <f>+F28-F31</f>
        <v>4422365525</v>
      </c>
      <c r="G35" s="225"/>
      <c r="J35" s="556"/>
      <c r="K35" s="557">
        <f>J35+1</f>
        <v>1</v>
      </c>
      <c r="L35" s="556"/>
      <c r="M35" s="558">
        <f>L35-K35</f>
        <v>-1</v>
      </c>
      <c r="N35" s="563"/>
      <c r="O35" s="560">
        <f t="shared" si="0"/>
        <v>0</v>
      </c>
      <c r="R35" s="486"/>
    </row>
    <row r="36" spans="1:37" ht="17.25" hidden="1" customHeight="1">
      <c r="A36" s="190"/>
      <c r="B36" s="178" t="s">
        <v>141</v>
      </c>
      <c r="C36" s="195"/>
      <c r="D36" s="195"/>
      <c r="E36" s="216"/>
      <c r="F36" s="224" t="e">
        <f>+F35+#REF!</f>
        <v>#REF!</v>
      </c>
      <c r="G36" s="225"/>
      <c r="J36" s="565"/>
      <c r="L36" s="226"/>
      <c r="M36" s="486"/>
      <c r="N36" s="488"/>
      <c r="O36" s="527"/>
      <c r="R36" s="486"/>
    </row>
    <row r="37" spans="1:37" ht="17.25" hidden="1" customHeight="1">
      <c r="A37" s="214">
        <v>7</v>
      </c>
      <c r="B37" s="215" t="s">
        <v>77</v>
      </c>
      <c r="C37" s="195"/>
      <c r="D37" s="195"/>
      <c r="E37" s="216"/>
      <c r="F37" s="561">
        <f>IF($F$10=3,F28*25%,IF(F10=4,F28*25%+F30*5%,IF(F10=2,SUM(U106:U109),0)))</f>
        <v>1118677301.6500001</v>
      </c>
      <c r="G37" s="566"/>
      <c r="J37" s="525"/>
      <c r="L37" s="226"/>
      <c r="M37" s="567"/>
      <c r="N37" s="488"/>
      <c r="O37" s="489"/>
      <c r="R37" s="486"/>
    </row>
    <row r="38" spans="1:37" ht="17.25" hidden="1" customHeight="1">
      <c r="A38" s="214">
        <v>8</v>
      </c>
      <c r="B38" s="215" t="s">
        <v>73</v>
      </c>
      <c r="C38" s="230"/>
      <c r="D38" s="230"/>
      <c r="E38" s="231"/>
      <c r="F38" s="561">
        <f>$F$29*5%</f>
        <v>208032355.85000002</v>
      </c>
      <c r="G38" s="566"/>
      <c r="L38" s="525"/>
      <c r="M38" s="525"/>
      <c r="N38" s="488"/>
      <c r="O38" s="489"/>
      <c r="R38" s="486"/>
    </row>
    <row r="39" spans="1:37" ht="17.25" hidden="1" customHeight="1">
      <c r="A39" s="232"/>
      <c r="B39" s="221" t="s">
        <v>70</v>
      </c>
      <c r="C39" s="230"/>
      <c r="D39" s="230"/>
      <c r="E39" s="231"/>
      <c r="F39" s="222">
        <f>U115</f>
        <v>19629135.179835614</v>
      </c>
      <c r="G39" s="566"/>
      <c r="J39" s="493"/>
      <c r="M39" s="486"/>
      <c r="N39" s="486"/>
      <c r="O39" s="568"/>
      <c r="R39" s="486"/>
    </row>
    <row r="40" spans="1:37" ht="17.25" hidden="1" customHeight="1">
      <c r="A40" s="232"/>
      <c r="B40" s="221" t="s">
        <v>71</v>
      </c>
      <c r="C40" s="230"/>
      <c r="D40" s="230"/>
      <c r="E40" s="231"/>
      <c r="F40" s="222">
        <f>IF($F$9="Cá nhân",F39*5%,0)</f>
        <v>981456.75899178069</v>
      </c>
      <c r="G40" s="566"/>
      <c r="J40" s="569"/>
      <c r="K40" s="569"/>
      <c r="L40" s="569"/>
      <c r="M40" s="570"/>
      <c r="N40" s="571"/>
      <c r="O40" s="570"/>
      <c r="R40" s="486"/>
    </row>
    <row r="41" spans="1:37" ht="17.25" hidden="1" customHeight="1">
      <c r="A41" s="237"/>
      <c r="B41" s="238" t="s">
        <v>72</v>
      </c>
      <c r="C41" s="239"/>
      <c r="D41" s="239"/>
      <c r="E41" s="240"/>
      <c r="F41" s="241">
        <f>+F39-F40</f>
        <v>18647678.420843832</v>
      </c>
      <c r="G41" s="218"/>
      <c r="J41" s="569"/>
      <c r="K41" s="489"/>
      <c r="L41" s="569"/>
      <c r="M41" s="570"/>
      <c r="N41" s="572"/>
      <c r="O41" s="573"/>
      <c r="R41" s="486"/>
    </row>
    <row r="42" spans="1:37" ht="17.25" customHeight="1">
      <c r="A42" s="214">
        <v>9</v>
      </c>
      <c r="B42" s="215" t="s">
        <v>99</v>
      </c>
      <c r="C42" s="243"/>
      <c r="D42" s="243"/>
      <c r="E42" s="574"/>
      <c r="F42" s="245"/>
      <c r="G42" s="218"/>
      <c r="J42" s="569"/>
      <c r="K42" s="489"/>
      <c r="L42" s="569"/>
      <c r="M42" s="570"/>
      <c r="N42" s="571"/>
      <c r="O42" s="573"/>
      <c r="R42" s="486"/>
    </row>
    <row r="43" spans="1:37" ht="20.25" customHeight="1">
      <c r="A43" s="231"/>
      <c r="B43" s="221" t="s">
        <v>100</v>
      </c>
      <c r="C43" s="246"/>
      <c r="D43" s="230"/>
      <c r="E43" s="230"/>
      <c r="F43" s="247">
        <f>+$E$54</f>
        <v>45657</v>
      </c>
      <c r="G43" s="218"/>
      <c r="J43" s="569"/>
      <c r="K43" s="489"/>
      <c r="L43" s="569"/>
      <c r="M43" s="570"/>
      <c r="N43" s="571"/>
      <c r="O43" s="573"/>
      <c r="R43" s="486"/>
    </row>
    <row r="44" spans="1:37" ht="20.25" customHeight="1">
      <c r="A44" s="240"/>
      <c r="B44" s="238" t="s">
        <v>101</v>
      </c>
      <c r="C44" s="248"/>
      <c r="D44" s="239"/>
      <c r="E44" s="239"/>
      <c r="F44" s="249">
        <f>+$E$55</f>
        <v>45838</v>
      </c>
      <c r="G44" s="218"/>
      <c r="J44" s="575"/>
      <c r="K44" s="575"/>
      <c r="L44" s="251"/>
      <c r="M44" s="486"/>
      <c r="N44" s="517"/>
      <c r="O44" s="527"/>
      <c r="R44" s="486"/>
      <c r="W44" s="491"/>
      <c r="X44" s="252"/>
      <c r="Y44" s="253"/>
      <c r="Z44" s="254"/>
      <c r="AA44" s="255"/>
      <c r="AB44" s="255"/>
      <c r="AC44" s="256"/>
      <c r="AD44" s="257"/>
      <c r="AE44" s="576"/>
    </row>
    <row r="45" spans="1:37" ht="17.25" customHeight="1">
      <c r="A45" s="259"/>
      <c r="B45" s="260"/>
      <c r="C45" s="243"/>
      <c r="D45" s="243"/>
      <c r="E45" s="577"/>
      <c r="F45" s="218"/>
      <c r="J45" s="578"/>
      <c r="K45" s="578"/>
      <c r="L45" s="579"/>
      <c r="M45" s="486"/>
      <c r="N45" s="580"/>
      <c r="O45" s="489"/>
      <c r="R45" s="486"/>
      <c r="W45" s="581"/>
      <c r="X45" s="252"/>
      <c r="Y45" s="253"/>
      <c r="Z45" s="254"/>
      <c r="AA45" s="255"/>
      <c r="AB45" s="255"/>
      <c r="AC45" s="256"/>
      <c r="AD45" s="257"/>
      <c r="AE45" s="576"/>
    </row>
    <row r="46" spans="1:37" s="522" customFormat="1" ht="18" hidden="1" customHeight="1">
      <c r="A46" s="266">
        <v>10</v>
      </c>
      <c r="B46" s="267" t="s">
        <v>35</v>
      </c>
      <c r="C46" s="582"/>
      <c r="D46" s="582"/>
      <c r="E46" s="526"/>
      <c r="F46" s="583"/>
      <c r="G46" s="486"/>
      <c r="H46" s="486"/>
      <c r="I46" s="486"/>
      <c r="J46" s="517"/>
      <c r="K46" s="517"/>
      <c r="L46" s="517"/>
      <c r="M46" s="486"/>
      <c r="N46" s="568"/>
      <c r="O46" s="489"/>
      <c r="P46" s="486"/>
      <c r="Q46" s="486"/>
      <c r="R46" s="486"/>
      <c r="S46" s="486"/>
      <c r="T46" s="486"/>
      <c r="U46" s="486"/>
      <c r="V46" s="486"/>
      <c r="W46" s="581"/>
      <c r="X46" s="252"/>
      <c r="Y46" s="253"/>
      <c r="Z46" s="254"/>
      <c r="AA46" s="255"/>
      <c r="AB46" s="255"/>
      <c r="AC46" s="256"/>
      <c r="AD46" s="257"/>
      <c r="AE46" s="576"/>
      <c r="AF46" s="486"/>
      <c r="AG46" s="486"/>
      <c r="AH46" s="486"/>
      <c r="AI46" s="486"/>
      <c r="AJ46" s="486"/>
      <c r="AK46" s="486"/>
    </row>
    <row r="47" spans="1:37" s="522" customFormat="1" ht="27.75" hidden="1" customHeight="1">
      <c r="B47" s="670" t="s">
        <v>6</v>
      </c>
      <c r="C47" s="671"/>
      <c r="D47" s="270" t="s">
        <v>25</v>
      </c>
      <c r="E47" s="270" t="s">
        <v>3</v>
      </c>
      <c r="F47" s="270" t="s">
        <v>2</v>
      </c>
      <c r="H47" s="271"/>
      <c r="I47" s="117"/>
      <c r="J47" s="486"/>
      <c r="K47" s="486"/>
      <c r="L47" s="486"/>
      <c r="M47" s="486"/>
      <c r="N47" s="488"/>
      <c r="O47" s="489"/>
      <c r="P47" s="486"/>
      <c r="Q47" s="486"/>
      <c r="R47" s="486"/>
      <c r="S47" s="486"/>
      <c r="T47" s="486"/>
      <c r="U47" s="486"/>
      <c r="V47" s="486"/>
      <c r="W47" s="584"/>
      <c r="X47" s="252"/>
      <c r="Y47" s="253"/>
      <c r="Z47" s="254"/>
      <c r="AA47" s="255"/>
      <c r="AB47" s="255"/>
      <c r="AC47" s="256"/>
      <c r="AD47" s="257"/>
      <c r="AE47" s="576"/>
      <c r="AF47" s="486"/>
      <c r="AG47" s="486"/>
      <c r="AH47" s="486"/>
      <c r="AI47" s="486"/>
      <c r="AJ47" s="486"/>
      <c r="AK47" s="486"/>
    </row>
    <row r="48" spans="1:37" s="522" customFormat="1" ht="23.25" hidden="1" customHeight="1">
      <c r="A48" s="486"/>
      <c r="B48" s="672" t="s">
        <v>159</v>
      </c>
      <c r="C48" s="673"/>
      <c r="D48" s="273"/>
      <c r="E48" s="274">
        <v>45541</v>
      </c>
      <c r="F48" s="585">
        <v>200000000</v>
      </c>
      <c r="G48" s="551" t="s">
        <v>143</v>
      </c>
      <c r="H48" s="486"/>
      <c r="I48" s="564"/>
      <c r="J48" s="125"/>
      <c r="K48" s="486"/>
      <c r="L48" s="486"/>
      <c r="M48" s="528"/>
      <c r="N48" s="489"/>
      <c r="O48" s="489"/>
      <c r="P48" s="528"/>
      <c r="Q48" s="528"/>
      <c r="R48" s="528"/>
      <c r="S48" s="528"/>
      <c r="T48" s="486"/>
      <c r="U48" s="486"/>
      <c r="V48" s="486"/>
      <c r="W48" s="584"/>
      <c r="X48" s="252"/>
      <c r="Y48" s="253"/>
      <c r="Z48" s="254"/>
      <c r="AA48" s="255"/>
      <c r="AB48" s="255"/>
      <c r="AC48" s="256"/>
      <c r="AD48" s="257"/>
      <c r="AE48" s="576"/>
      <c r="AF48" s="486"/>
      <c r="AG48" s="486"/>
      <c r="AH48" s="486"/>
      <c r="AI48" s="486"/>
      <c r="AJ48" s="486"/>
      <c r="AK48" s="486"/>
    </row>
    <row r="49" spans="1:39" s="522" customFormat="1" ht="23.25" hidden="1" customHeight="1">
      <c r="B49" s="672" t="s">
        <v>32</v>
      </c>
      <c r="C49" s="673"/>
      <c r="D49" s="273"/>
      <c r="E49" s="276"/>
      <c r="F49" s="277"/>
      <c r="I49" s="517"/>
      <c r="J49" s="251"/>
      <c r="K49" s="486"/>
      <c r="L49" s="486"/>
      <c r="M49" s="486"/>
      <c r="N49" s="489"/>
      <c r="O49" s="489"/>
      <c r="P49" s="486"/>
      <c r="Q49" s="486"/>
      <c r="R49" s="486"/>
      <c r="S49" s="486"/>
      <c r="T49" s="486"/>
      <c r="U49" s="486"/>
      <c r="V49" s="486"/>
      <c r="W49" s="584"/>
      <c r="X49" s="252"/>
      <c r="Y49" s="253"/>
      <c r="Z49" s="254"/>
      <c r="AA49" s="255"/>
      <c r="AB49" s="255"/>
      <c r="AC49" s="256"/>
      <c r="AD49" s="257"/>
      <c r="AE49" s="576"/>
      <c r="AF49" s="486"/>
      <c r="AG49" s="486"/>
      <c r="AH49" s="486"/>
      <c r="AI49" s="486"/>
      <c r="AJ49" s="486"/>
      <c r="AK49" s="486"/>
    </row>
    <row r="50" spans="1:39" s="584" customFormat="1" ht="23.25" hidden="1" customHeight="1">
      <c r="A50" s="522"/>
      <c r="B50" s="674" t="s">
        <v>144</v>
      </c>
      <c r="C50" s="675"/>
      <c r="D50" s="586">
        <v>0.15</v>
      </c>
      <c r="E50" s="274">
        <f>E48+10</f>
        <v>45551</v>
      </c>
      <c r="F50" s="279">
        <f>ROUND(($F$29+$F$30)*D50-F48,0)</f>
        <v>463354829</v>
      </c>
      <c r="G50" s="587" t="s">
        <v>102</v>
      </c>
      <c r="H50" s="522"/>
      <c r="I50" s="517"/>
      <c r="J50" s="125"/>
      <c r="K50" s="486"/>
      <c r="L50" s="486"/>
      <c r="M50" s="486"/>
      <c r="N50" s="489"/>
      <c r="O50" s="489"/>
      <c r="P50" s="486"/>
      <c r="Q50" s="486"/>
      <c r="R50" s="588"/>
      <c r="S50" s="564"/>
      <c r="T50" s="486"/>
      <c r="U50" s="486"/>
      <c r="V50" s="486"/>
      <c r="X50" s="252"/>
      <c r="Y50" s="253"/>
      <c r="Z50" s="254"/>
      <c r="AA50" s="255"/>
      <c r="AB50" s="255"/>
      <c r="AC50" s="256"/>
      <c r="AD50" s="257"/>
      <c r="AE50" s="576"/>
      <c r="AF50" s="486"/>
      <c r="AG50" s="486"/>
      <c r="AH50" s="486"/>
      <c r="AI50" s="486"/>
      <c r="AJ50" s="486"/>
      <c r="AK50" s="486"/>
    </row>
    <row r="51" spans="1:39" s="584" customFormat="1" ht="23.25" hidden="1" customHeight="1">
      <c r="A51" s="522"/>
      <c r="B51" s="676" t="s">
        <v>147</v>
      </c>
      <c r="C51" s="677"/>
      <c r="D51" s="586">
        <v>0.05</v>
      </c>
      <c r="E51" s="282">
        <f>E50</f>
        <v>45551</v>
      </c>
      <c r="F51" s="283">
        <f>ROUND($F$29*D51,0)</f>
        <v>208032356</v>
      </c>
      <c r="H51" s="522"/>
      <c r="I51" s="486"/>
      <c r="J51" s="125"/>
      <c r="K51" s="486"/>
      <c r="L51" s="486"/>
      <c r="M51" s="486"/>
      <c r="N51" s="489"/>
      <c r="O51" s="489"/>
      <c r="P51" s="486"/>
      <c r="Q51" s="486"/>
      <c r="R51" s="486"/>
      <c r="S51" s="517"/>
      <c r="T51" s="486"/>
      <c r="U51" s="486"/>
      <c r="V51" s="486"/>
      <c r="W51" s="486"/>
      <c r="X51" s="252"/>
      <c r="Y51" s="253"/>
      <c r="Z51" s="254"/>
      <c r="AA51" s="255"/>
      <c r="AB51" s="255"/>
      <c r="AC51" s="256"/>
      <c r="AD51" s="257"/>
      <c r="AE51" s="576"/>
      <c r="AF51" s="486"/>
      <c r="AG51" s="486"/>
      <c r="AH51" s="486"/>
      <c r="AI51" s="486"/>
      <c r="AJ51" s="486"/>
      <c r="AK51" s="486"/>
    </row>
    <row r="52" spans="1:39" ht="23.25" hidden="1" customHeight="1">
      <c r="A52" s="584"/>
      <c r="B52" s="674" t="s">
        <v>39</v>
      </c>
      <c r="C52" s="675"/>
      <c r="D52" s="586">
        <v>0.15</v>
      </c>
      <c r="E52" s="589">
        <v>45575</v>
      </c>
      <c r="F52" s="279">
        <f>ROUND(($F$29+$F$30)*D52,0)</f>
        <v>663354829</v>
      </c>
      <c r="G52" s="584"/>
      <c r="H52" s="584"/>
      <c r="J52" s="125"/>
      <c r="M52" s="502"/>
      <c r="O52" s="489"/>
      <c r="R52" s="678"/>
      <c r="S52" s="678"/>
      <c r="X52" s="252"/>
      <c r="Y52" s="253"/>
      <c r="Z52" s="254"/>
      <c r="AA52" s="255"/>
      <c r="AB52" s="255"/>
      <c r="AC52" s="256"/>
      <c r="AD52" s="257"/>
      <c r="AE52" s="576"/>
    </row>
    <row r="53" spans="1:39" ht="23.25" hidden="1" customHeight="1">
      <c r="A53" s="584"/>
      <c r="B53" s="679" t="s">
        <v>40</v>
      </c>
      <c r="C53" s="680"/>
      <c r="D53" s="591">
        <v>0.4</v>
      </c>
      <c r="E53" s="282">
        <v>45606</v>
      </c>
      <c r="F53" s="279">
        <f>ROUND(($F$29+$F$30)*D53,0)</f>
        <v>1768946210</v>
      </c>
      <c r="G53" s="584"/>
      <c r="H53" s="584"/>
      <c r="J53" s="125"/>
      <c r="K53" s="514"/>
      <c r="L53" s="514"/>
      <c r="M53" s="502"/>
      <c r="O53" s="489"/>
      <c r="R53" s="590"/>
      <c r="S53" s="590"/>
      <c r="X53" s="252"/>
      <c r="Y53" s="253"/>
      <c r="Z53" s="254"/>
      <c r="AA53" s="255"/>
      <c r="AB53" s="255"/>
      <c r="AC53" s="256"/>
      <c r="AD53" s="257"/>
      <c r="AE53" s="576"/>
    </row>
    <row r="54" spans="1:39" ht="32.549999999999997" hidden="1" customHeight="1">
      <c r="B54" s="289" t="s">
        <v>145</v>
      </c>
      <c r="C54" s="290" t="s">
        <v>93</v>
      </c>
      <c r="D54" s="586">
        <v>0.25</v>
      </c>
      <c r="E54" s="282">
        <v>45657</v>
      </c>
      <c r="F54" s="291">
        <f>ROUND($F$29+$F$30-F48-F50-F51-F52-F53,0)</f>
        <v>1118677301</v>
      </c>
      <c r="G54" s="592"/>
      <c r="I54" s="514"/>
      <c r="J54" s="125"/>
      <c r="M54" s="285"/>
      <c r="N54" s="286"/>
      <c r="O54" s="286"/>
      <c r="P54" s="255"/>
      <c r="Q54" s="255"/>
      <c r="R54" s="287"/>
      <c r="S54" s="288"/>
      <c r="T54" s="576"/>
      <c r="U54" s="522"/>
      <c r="X54" s="252"/>
      <c r="Y54" s="253"/>
      <c r="Z54" s="254"/>
      <c r="AA54" s="255"/>
      <c r="AB54" s="255"/>
      <c r="AC54" s="256"/>
      <c r="AD54" s="257"/>
      <c r="AE54" s="576"/>
    </row>
    <row r="55" spans="1:39" ht="31.05" hidden="1" customHeight="1">
      <c r="B55" s="681" t="s">
        <v>146</v>
      </c>
      <c r="C55" s="682"/>
      <c r="D55" s="586">
        <v>0.05</v>
      </c>
      <c r="E55" s="282">
        <f>EDATE(E54,6)</f>
        <v>45838</v>
      </c>
      <c r="F55" s="279">
        <f>+D55*F29-F51</f>
        <v>-0.14999997615814209</v>
      </c>
      <c r="G55" s="592"/>
      <c r="J55" s="125"/>
      <c r="K55" s="514"/>
      <c r="L55" s="514"/>
      <c r="M55" s="285"/>
      <c r="N55" s="293"/>
      <c r="O55" s="286"/>
      <c r="P55" s="255"/>
      <c r="Q55" s="255"/>
      <c r="R55" s="287"/>
      <c r="S55" s="288"/>
      <c r="T55" s="576"/>
      <c r="U55" s="522"/>
      <c r="X55" s="252"/>
      <c r="Y55" s="253"/>
      <c r="Z55" s="254"/>
      <c r="AA55" s="255"/>
      <c r="AB55" s="255"/>
      <c r="AC55" s="256"/>
      <c r="AD55" s="257"/>
      <c r="AE55" s="576"/>
      <c r="AG55" s="584"/>
    </row>
    <row r="56" spans="1:39" ht="33" hidden="1" customHeight="1">
      <c r="B56" s="683" t="s">
        <v>13</v>
      </c>
      <c r="C56" s="684"/>
      <c r="D56" s="294">
        <f>SUM(D50:D54)</f>
        <v>1</v>
      </c>
      <c r="E56" s="295"/>
      <c r="F56" s="296">
        <f>F48+F50+F51+F52+F53+F54</f>
        <v>4422365525</v>
      </c>
      <c r="G56" s="584">
        <f>F28-F56</f>
        <v>0</v>
      </c>
      <c r="H56" s="297"/>
      <c r="M56" s="285"/>
      <c r="N56" s="293"/>
      <c r="O56" s="286"/>
      <c r="P56" s="255"/>
      <c r="Q56" s="255"/>
      <c r="R56" s="287"/>
      <c r="S56" s="288"/>
      <c r="T56" s="576"/>
      <c r="U56" s="522"/>
      <c r="X56" s="252"/>
      <c r="Y56" s="298"/>
      <c r="Z56" s="298"/>
      <c r="AA56" s="299"/>
      <c r="AB56" s="299"/>
      <c r="AC56" s="299"/>
      <c r="AD56" s="252"/>
      <c r="AE56" s="299"/>
      <c r="AG56" s="584"/>
    </row>
    <row r="57" spans="1:39" ht="24" hidden="1" customHeight="1">
      <c r="A57" s="300"/>
      <c r="B57" s="300"/>
      <c r="C57" s="301"/>
      <c r="D57" s="514"/>
      <c r="E57" s="301"/>
      <c r="F57" s="514"/>
      <c r="G57" s="271"/>
      <c r="M57" s="252"/>
      <c r="N57" s="253"/>
      <c r="O57" s="254"/>
      <c r="P57" s="255"/>
      <c r="Q57" s="302"/>
      <c r="R57" s="256"/>
      <c r="S57" s="257"/>
      <c r="T57" s="576"/>
      <c r="U57" s="522"/>
      <c r="X57" s="303"/>
      <c r="Y57" s="304"/>
      <c r="Z57" s="305"/>
      <c r="AA57" s="306"/>
      <c r="AB57" s="307"/>
      <c r="AC57" s="593"/>
      <c r="AE57" s="517"/>
      <c r="AG57" s="584"/>
    </row>
    <row r="58" spans="1:39" ht="24" hidden="1" customHeight="1">
      <c r="A58" s="266">
        <v>11</v>
      </c>
      <c r="B58" s="267" t="s">
        <v>62</v>
      </c>
      <c r="C58" s="582"/>
      <c r="D58" s="582"/>
      <c r="E58" s="526"/>
      <c r="F58" s="594"/>
      <c r="M58" s="252"/>
      <c r="N58" s="253"/>
      <c r="O58" s="254"/>
      <c r="P58" s="255"/>
      <c r="Q58" s="255"/>
      <c r="R58" s="256"/>
      <c r="S58" s="257"/>
      <c r="T58" s="576"/>
      <c r="U58" s="522"/>
      <c r="X58" s="252"/>
      <c r="Y58" s="253"/>
      <c r="Z58" s="254"/>
      <c r="AA58" s="255"/>
      <c r="AB58" s="255"/>
      <c r="AC58" s="256"/>
      <c r="AD58" s="257"/>
      <c r="AE58" s="576"/>
      <c r="AG58" s="517"/>
    </row>
    <row r="59" spans="1:39" ht="29.55" hidden="1" customHeight="1">
      <c r="A59" s="522"/>
      <c r="B59" s="670" t="s">
        <v>6</v>
      </c>
      <c r="C59" s="671"/>
      <c r="D59" s="270" t="s">
        <v>25</v>
      </c>
      <c r="E59" s="270" t="s">
        <v>3</v>
      </c>
      <c r="F59" s="270" t="s">
        <v>2</v>
      </c>
      <c r="G59" s="270" t="s">
        <v>63</v>
      </c>
      <c r="H59" s="437" t="s">
        <v>64</v>
      </c>
      <c r="M59" s="252"/>
      <c r="N59" s="253"/>
      <c r="O59" s="254"/>
      <c r="P59" s="255"/>
      <c r="Q59" s="255"/>
      <c r="R59" s="256"/>
      <c r="S59" s="257"/>
      <c r="T59" s="576"/>
      <c r="U59" s="522"/>
      <c r="X59" s="252"/>
      <c r="Y59" s="298"/>
      <c r="Z59" s="298"/>
      <c r="AA59" s="299"/>
      <c r="AB59" s="299"/>
      <c r="AC59" s="299"/>
      <c r="AD59" s="252"/>
      <c r="AE59" s="299"/>
      <c r="AG59" s="517"/>
    </row>
    <row r="60" spans="1:39" ht="24.75" hidden="1" customHeight="1">
      <c r="A60" s="522"/>
      <c r="B60" s="672" t="s">
        <v>159</v>
      </c>
      <c r="C60" s="673"/>
      <c r="D60" s="273"/>
      <c r="E60" s="310">
        <f>E48</f>
        <v>45541</v>
      </c>
      <c r="F60" s="585">
        <f>F48</f>
        <v>200000000</v>
      </c>
      <c r="G60" s="431">
        <f>+F60</f>
        <v>200000000</v>
      </c>
      <c r="H60" s="277"/>
      <c r="J60" s="125"/>
      <c r="M60" s="253"/>
      <c r="N60" s="254"/>
      <c r="O60" s="255"/>
      <c r="P60" s="255"/>
      <c r="Q60" s="256"/>
      <c r="R60" s="257"/>
      <c r="S60" s="576"/>
      <c r="X60" s="303"/>
      <c r="Y60" s="304"/>
      <c r="Z60" s="305"/>
      <c r="AA60" s="306"/>
      <c r="AB60" s="307"/>
      <c r="AC60" s="593"/>
      <c r="AE60" s="517"/>
      <c r="AG60" s="517"/>
    </row>
    <row r="61" spans="1:39" ht="24.75" hidden="1" customHeight="1">
      <c r="A61" s="522"/>
      <c r="B61" s="685" t="s">
        <v>32</v>
      </c>
      <c r="C61" s="686"/>
      <c r="D61" s="595"/>
      <c r="E61" s="282"/>
      <c r="F61" s="277"/>
      <c r="G61" s="277"/>
      <c r="H61" s="277"/>
      <c r="J61" s="184"/>
      <c r="M61" s="253"/>
      <c r="N61" s="254"/>
      <c r="O61" s="255"/>
      <c r="P61" s="255"/>
      <c r="Q61" s="256"/>
      <c r="R61" s="257"/>
      <c r="S61" s="576"/>
      <c r="Y61" s="568"/>
      <c r="Z61" s="489"/>
      <c r="AA61" s="517"/>
      <c r="AB61" s="517"/>
      <c r="AC61" s="517"/>
      <c r="AD61" s="184"/>
      <c r="AE61" s="517"/>
      <c r="AG61" s="517"/>
      <c r="AM61" s="525"/>
    </row>
    <row r="62" spans="1:39" ht="24.75" hidden="1" customHeight="1">
      <c r="B62" s="674" t="s">
        <v>144</v>
      </c>
      <c r="C62" s="675"/>
      <c r="D62" s="595">
        <v>0.15</v>
      </c>
      <c r="E62" s="310">
        <f>E50</f>
        <v>45551</v>
      </c>
      <c r="F62" s="279">
        <f>ROUND(($F$29+$F$30)*D62-F60,0)</f>
        <v>463354829</v>
      </c>
      <c r="G62" s="277">
        <f>+F62</f>
        <v>463354829</v>
      </c>
      <c r="H62" s="277"/>
      <c r="J62" s="187"/>
      <c r="M62" s="253"/>
      <c r="N62" s="254"/>
      <c r="O62" s="255"/>
      <c r="P62" s="255"/>
      <c r="Q62" s="256"/>
      <c r="R62" s="257"/>
      <c r="S62" s="576"/>
    </row>
    <row r="63" spans="1:39" ht="24.75" hidden="1" customHeight="1">
      <c r="B63" s="687" t="s">
        <v>148</v>
      </c>
      <c r="C63" s="688"/>
      <c r="D63" s="595">
        <v>0.05</v>
      </c>
      <c r="E63" s="310">
        <f>E62</f>
        <v>45551</v>
      </c>
      <c r="F63" s="312">
        <f>$F$29*$D$63</f>
        <v>208032355.85000002</v>
      </c>
      <c r="G63" s="283">
        <f>+F63</f>
        <v>208032355.85000002</v>
      </c>
      <c r="H63" s="279"/>
      <c r="J63" s="187"/>
      <c r="M63" s="253"/>
      <c r="N63" s="254"/>
      <c r="O63" s="255"/>
      <c r="P63" s="255"/>
      <c r="Q63" s="256"/>
      <c r="R63" s="257"/>
      <c r="S63" s="576"/>
    </row>
    <row r="64" spans="1:39" ht="24.75" hidden="1" customHeight="1">
      <c r="A64" s="584"/>
      <c r="B64" s="674" t="s">
        <v>115</v>
      </c>
      <c r="C64" s="675"/>
      <c r="D64" s="595">
        <v>0.7</v>
      </c>
      <c r="E64" s="310">
        <f>E62+15</f>
        <v>45566</v>
      </c>
      <c r="F64" s="279">
        <f>($F$29+$F$30)*D64</f>
        <v>3095655867.5</v>
      </c>
      <c r="G64" s="277"/>
      <c r="H64" s="277">
        <f>+F64</f>
        <v>3095655867.5</v>
      </c>
      <c r="J64" s="187"/>
      <c r="M64" s="253"/>
      <c r="N64" s="254"/>
      <c r="O64" s="255"/>
      <c r="P64" s="255"/>
      <c r="Q64" s="256"/>
      <c r="R64" s="257"/>
      <c r="S64" s="576"/>
    </row>
    <row r="65" spans="1:24" ht="24.75" hidden="1" customHeight="1">
      <c r="A65" s="584"/>
      <c r="B65" s="681" t="s">
        <v>110</v>
      </c>
      <c r="C65" s="689"/>
      <c r="D65" s="595">
        <v>0.1</v>
      </c>
      <c r="E65" s="310">
        <f>E64</f>
        <v>45566</v>
      </c>
      <c r="F65" s="279">
        <f>($F$29+$F$30)*D65</f>
        <v>442236552.5</v>
      </c>
      <c r="G65" s="277">
        <f>+F65</f>
        <v>442236552.5</v>
      </c>
      <c r="H65" s="277"/>
      <c r="J65" s="187"/>
      <c r="M65" s="253"/>
      <c r="N65" s="254"/>
      <c r="O65" s="255"/>
      <c r="P65" s="255"/>
      <c r="Q65" s="256"/>
      <c r="R65" s="257"/>
      <c r="S65" s="576"/>
    </row>
    <row r="66" spans="1:24" ht="40.950000000000003" hidden="1" customHeight="1">
      <c r="B66" s="289" t="s">
        <v>94</v>
      </c>
      <c r="C66" s="290" t="s">
        <v>98</v>
      </c>
      <c r="D66" s="595"/>
      <c r="E66" s="310">
        <v>45657</v>
      </c>
      <c r="F66" s="277">
        <f>+F30*D67</f>
        <v>13085920.4</v>
      </c>
      <c r="G66" s="279">
        <f>+F66</f>
        <v>13085920.4</v>
      </c>
      <c r="H66" s="279"/>
      <c r="J66" s="187"/>
      <c r="M66" s="486"/>
      <c r="N66" s="486"/>
      <c r="R66" s="486"/>
    </row>
    <row r="67" spans="1:24" ht="29.55" hidden="1" customHeight="1">
      <c r="B67" s="681" t="s">
        <v>111</v>
      </c>
      <c r="C67" s="682"/>
      <c r="D67" s="595">
        <v>0.05</v>
      </c>
      <c r="E67" s="310">
        <f>EDATE(E66,6)</f>
        <v>45838</v>
      </c>
      <c r="F67" s="279">
        <f>$F$29*$D$63-F63</f>
        <v>0</v>
      </c>
      <c r="G67" s="279">
        <f>+F67</f>
        <v>0</v>
      </c>
      <c r="H67" s="277"/>
      <c r="J67" s="187"/>
      <c r="M67" s="486"/>
      <c r="N67" s="486"/>
      <c r="R67" s="486"/>
    </row>
    <row r="68" spans="1:24" ht="30" hidden="1" customHeight="1">
      <c r="B68" s="683" t="s">
        <v>13</v>
      </c>
      <c r="C68" s="684"/>
      <c r="D68" s="294">
        <f>SUM(D62:D65)</f>
        <v>0.99999999999999989</v>
      </c>
      <c r="E68" s="295"/>
      <c r="F68" s="313">
        <f>ROUND(SUM(F60:F67),0)</f>
        <v>4422365525</v>
      </c>
      <c r="G68" s="313">
        <f>ROUND(SUM(G60:G67),0)</f>
        <v>1326709658</v>
      </c>
      <c r="H68" s="296">
        <f>ROUND(SUM(H60:H67),0)</f>
        <v>3095655868</v>
      </c>
      <c r="M68" s="486"/>
      <c r="N68" s="486"/>
      <c r="R68" s="486"/>
    </row>
    <row r="69" spans="1:24" ht="19.5" hidden="1" customHeight="1">
      <c r="A69" s="300"/>
      <c r="B69" s="300"/>
      <c r="C69" s="301"/>
      <c r="D69" s="514"/>
      <c r="E69" s="301"/>
      <c r="F69" s="436">
        <f>F68-F29-F30</f>
        <v>0</v>
      </c>
      <c r="G69" s="314"/>
      <c r="H69" s="314">
        <f>+H68/($F$29+$F$30)</f>
        <v>0.70000000011306163</v>
      </c>
      <c r="M69" s="486"/>
      <c r="N69" s="486"/>
      <c r="R69" s="486"/>
    </row>
    <row r="70" spans="1:24" ht="19.5" customHeight="1">
      <c r="A70" s="315">
        <v>12</v>
      </c>
      <c r="B70" s="316" t="s">
        <v>149</v>
      </c>
      <c r="C70" s="301"/>
      <c r="D70" s="596"/>
      <c r="E70" s="301"/>
      <c r="F70" s="314"/>
      <c r="G70" s="314"/>
      <c r="H70" s="314"/>
      <c r="M70" s="486"/>
      <c r="N70" s="486"/>
      <c r="R70" s="486"/>
    </row>
    <row r="71" spans="1:24" ht="28.5" customHeight="1">
      <c r="A71" s="300"/>
      <c r="B71" s="670" t="s">
        <v>6</v>
      </c>
      <c r="C71" s="671"/>
      <c r="D71" s="270" t="s">
        <v>25</v>
      </c>
      <c r="E71" s="270" t="s">
        <v>3</v>
      </c>
      <c r="F71" s="270" t="s">
        <v>2</v>
      </c>
      <c r="G71" s="314"/>
      <c r="H71" s="314"/>
      <c r="M71" s="486"/>
      <c r="N71" s="486"/>
      <c r="R71" s="486"/>
    </row>
    <row r="72" spans="1:24" ht="25.95" customHeight="1">
      <c r="A72" s="300"/>
      <c r="B72" s="672" t="s">
        <v>159</v>
      </c>
      <c r="C72" s="673"/>
      <c r="D72" s="273"/>
      <c r="E72" s="310">
        <f>E48</f>
        <v>45541</v>
      </c>
      <c r="F72" s="277">
        <f>$F$48</f>
        <v>200000000</v>
      </c>
      <c r="G72" s="314"/>
      <c r="H72" s="314"/>
      <c r="M72" s="486"/>
      <c r="N72" s="486"/>
      <c r="R72" s="486"/>
    </row>
    <row r="73" spans="1:24" ht="25.5" customHeight="1">
      <c r="A73" s="300"/>
      <c r="B73" s="672" t="s">
        <v>32</v>
      </c>
      <c r="C73" s="673"/>
      <c r="D73" s="273"/>
      <c r="E73" s="282"/>
      <c r="F73" s="277"/>
      <c r="G73" s="314"/>
      <c r="H73" s="314"/>
      <c r="M73" s="486"/>
      <c r="N73" s="486"/>
      <c r="R73" s="486"/>
    </row>
    <row r="74" spans="1:24" ht="23.55" customHeight="1">
      <c r="A74" s="300"/>
      <c r="B74" s="674" t="s">
        <v>144</v>
      </c>
      <c r="C74" s="675"/>
      <c r="D74" s="597">
        <v>0.15</v>
      </c>
      <c r="E74" s="310">
        <f>E50</f>
        <v>45551</v>
      </c>
      <c r="F74" s="279">
        <f>ROUND(($F$29+$F$30)*D74-F72,0)</f>
        <v>463354829</v>
      </c>
      <c r="G74" s="432">
        <f>F72+F74</f>
        <v>663354829</v>
      </c>
      <c r="H74" s="314"/>
      <c r="M74" s="486"/>
      <c r="N74" s="486"/>
      <c r="R74" s="486"/>
    </row>
    <row r="75" spans="1:24" ht="26.55" customHeight="1">
      <c r="A75" s="300"/>
      <c r="B75" s="676" t="s">
        <v>147</v>
      </c>
      <c r="C75" s="677"/>
      <c r="D75" s="586">
        <v>0.05</v>
      </c>
      <c r="E75" s="282">
        <f>E74</f>
        <v>45551</v>
      </c>
      <c r="F75" s="283">
        <f>ROUND($F$29*D75,0)</f>
        <v>208032356</v>
      </c>
      <c r="G75" s="314"/>
      <c r="H75" s="314"/>
      <c r="M75" s="486"/>
      <c r="N75" s="486"/>
      <c r="R75" s="486"/>
    </row>
    <row r="76" spans="1:24" ht="37.049999999999997" customHeight="1">
      <c r="A76" s="300"/>
      <c r="B76" s="681" t="s">
        <v>151</v>
      </c>
      <c r="C76" s="682"/>
      <c r="D76" s="597">
        <v>0.8</v>
      </c>
      <c r="E76" s="310">
        <f>E74+15</f>
        <v>45566</v>
      </c>
      <c r="F76" s="279">
        <f>ROUND($F$28-F72-F74-F75,0)</f>
        <v>3550978340</v>
      </c>
      <c r="G76" s="314"/>
      <c r="H76" s="314"/>
      <c r="M76" s="486"/>
      <c r="N76" s="486"/>
      <c r="R76" s="486"/>
    </row>
    <row r="77" spans="1:24" ht="33.450000000000003" customHeight="1">
      <c r="A77" s="300"/>
      <c r="B77" s="681" t="s">
        <v>153</v>
      </c>
      <c r="C77" s="682"/>
      <c r="D77" s="597">
        <v>0.05</v>
      </c>
      <c r="E77" s="310">
        <f>F44</f>
        <v>45838</v>
      </c>
      <c r="F77" s="279">
        <v>0</v>
      </c>
      <c r="G77" s="314"/>
      <c r="H77" s="314"/>
      <c r="M77" s="486"/>
      <c r="N77" s="486"/>
      <c r="R77" s="486"/>
    </row>
    <row r="78" spans="1:24" ht="33" customHeight="1">
      <c r="A78" s="300"/>
      <c r="B78" s="683" t="s">
        <v>13</v>
      </c>
      <c r="C78" s="684"/>
      <c r="D78" s="294">
        <v>1</v>
      </c>
      <c r="E78" s="598"/>
      <c r="F78" s="599">
        <f>ROUND(SUM(F72:F77),0)</f>
        <v>4422365525</v>
      </c>
      <c r="G78" s="314"/>
      <c r="H78" s="314"/>
      <c r="M78" s="486"/>
      <c r="N78" s="486"/>
      <c r="R78" s="486"/>
    </row>
    <row r="79" spans="1:24" ht="30" customHeight="1">
      <c r="F79" s="518" t="b">
        <f>ROUND(F78,0)=ROUND(F29+F30,0)</f>
        <v>1</v>
      </c>
      <c r="M79" s="493" t="s">
        <v>87</v>
      </c>
      <c r="O79" s="489"/>
      <c r="R79" s="321">
        <f>IF(F10=2,8%,0)</f>
        <v>0</v>
      </c>
      <c r="S79" s="322"/>
    </row>
    <row r="80" spans="1:24" ht="18.45" customHeight="1">
      <c r="H80" s="303"/>
      <c r="I80" s="303"/>
      <c r="M80" s="323" t="s">
        <v>15</v>
      </c>
      <c r="N80" s="600" t="s">
        <v>16</v>
      </c>
      <c r="O80" s="600" t="s">
        <v>8</v>
      </c>
      <c r="P80" s="601" t="s">
        <v>17</v>
      </c>
      <c r="Q80" s="326" t="s">
        <v>127</v>
      </c>
      <c r="R80" s="602" t="s">
        <v>19</v>
      </c>
      <c r="S80" s="328" t="s">
        <v>20</v>
      </c>
      <c r="T80" s="329" t="s">
        <v>24</v>
      </c>
      <c r="U80" s="330" t="s">
        <v>123</v>
      </c>
      <c r="V80" s="326" t="s">
        <v>124</v>
      </c>
      <c r="W80" s="326" t="s">
        <v>125</v>
      </c>
      <c r="X80" s="326" t="s">
        <v>126</v>
      </c>
    </row>
    <row r="81" spans="1:24" ht="19.5" customHeight="1">
      <c r="M81" s="331" t="s">
        <v>90</v>
      </c>
      <c r="N81" s="603">
        <f>E48</f>
        <v>45541</v>
      </c>
      <c r="O81" s="604">
        <f>N81</f>
        <v>45541</v>
      </c>
      <c r="P81" s="605"/>
      <c r="Q81" s="605">
        <f>$F$48</f>
        <v>200000000</v>
      </c>
      <c r="R81" s="606"/>
      <c r="S81" s="336"/>
      <c r="T81" s="607">
        <f>Q81-Q81*(1/(1+S81)^P81)</f>
        <v>0</v>
      </c>
      <c r="U81" s="338">
        <v>300000000</v>
      </c>
      <c r="V81" s="339"/>
      <c r="W81" s="339"/>
      <c r="X81" s="339"/>
    </row>
    <row r="82" spans="1:24">
      <c r="A82" s="184" t="s">
        <v>85</v>
      </c>
      <c r="M82" s="340" t="str">
        <f>+B62</f>
        <v>Lần 2 - Ngay khi ký HĐMB</v>
      </c>
      <c r="N82" s="608">
        <f>$E$50</f>
        <v>45551</v>
      </c>
      <c r="O82" s="609"/>
      <c r="P82" s="610">
        <f>IF(OR(O82&gt;=N82,O82=""),0,N82-O82)</f>
        <v>0</v>
      </c>
      <c r="Q82" s="610">
        <f>$F$50</f>
        <v>463354829</v>
      </c>
      <c r="R82" s="344">
        <f>+$R$79</f>
        <v>0</v>
      </c>
      <c r="S82" s="611">
        <f>ROUNDDOWN($R$79/365,7)</f>
        <v>0</v>
      </c>
      <c r="T82" s="612">
        <f>Q82-Q82*(1/(1+S82)^P82)</f>
        <v>0</v>
      </c>
      <c r="U82" s="613"/>
      <c r="V82" s="614">
        <f t="shared" ref="V82:V109" si="1">U82*(1+S82)^P82-U82</f>
        <v>0</v>
      </c>
      <c r="W82" s="614">
        <f t="shared" ref="W82:W109" si="2">U82+V82</f>
        <v>0</v>
      </c>
      <c r="X82" s="614">
        <f>$Q$82-SUM($U$82:U82)-SUM($V$82:V82)</f>
        <v>463354829</v>
      </c>
    </row>
    <row r="83" spans="1:24" ht="21.75" customHeight="1">
      <c r="A83" s="349" t="s">
        <v>137</v>
      </c>
      <c r="M83" s="350" t="str">
        <f>+M82</f>
        <v>Lần 2 - Ngay khi ký HĐMB</v>
      </c>
      <c r="N83" s="351">
        <f>N82</f>
        <v>45551</v>
      </c>
      <c r="O83" s="352"/>
      <c r="P83" s="353">
        <f t="shared" ref="P83:P97" si="3">IF(OR(O83&gt;=N83,O83=""),0,N83-O83)</f>
        <v>0</v>
      </c>
      <c r="Q83" s="353"/>
      <c r="R83" s="354">
        <f t="shared" ref="R83:S98" si="4">+R82</f>
        <v>0</v>
      </c>
      <c r="S83" s="355">
        <f t="shared" si="4"/>
        <v>0</v>
      </c>
      <c r="T83" s="615">
        <f t="shared" ref="T83:T109" si="5">Q83-Q83*(1/(1+S83)^P83)</f>
        <v>0</v>
      </c>
      <c r="U83" s="616">
        <f>X82/(1+S83)^P83</f>
        <v>463354829</v>
      </c>
      <c r="V83" s="617">
        <f t="shared" si="1"/>
        <v>0</v>
      </c>
      <c r="W83" s="617">
        <f t="shared" si="2"/>
        <v>463354829</v>
      </c>
      <c r="X83" s="617">
        <f>$Q$82-SUM($U$82:U83)-SUM($V$82:V83)</f>
        <v>0</v>
      </c>
    </row>
    <row r="84" spans="1:24" ht="21.75" customHeight="1">
      <c r="A84" s="359" t="s">
        <v>138</v>
      </c>
      <c r="M84" s="350" t="str">
        <f>+M83</f>
        <v>Lần 2 - Ngay khi ký HĐMB</v>
      </c>
      <c r="N84" s="351">
        <f>N83</f>
        <v>45551</v>
      </c>
      <c r="O84" s="352"/>
      <c r="P84" s="353">
        <f t="shared" si="3"/>
        <v>0</v>
      </c>
      <c r="Q84" s="353"/>
      <c r="R84" s="354">
        <f t="shared" si="4"/>
        <v>0</v>
      </c>
      <c r="S84" s="355">
        <f t="shared" si="4"/>
        <v>0</v>
      </c>
      <c r="T84" s="615">
        <f t="shared" si="5"/>
        <v>0</v>
      </c>
      <c r="U84" s="616">
        <f>X83/(1+S84)^P84</f>
        <v>0</v>
      </c>
      <c r="V84" s="617">
        <f t="shared" si="1"/>
        <v>0</v>
      </c>
      <c r="W84" s="617">
        <f t="shared" si="2"/>
        <v>0</v>
      </c>
      <c r="X84" s="617">
        <f>$Q$82-SUM($U$82:U84)-SUM($V$82:V84)</f>
        <v>0</v>
      </c>
    </row>
    <row r="85" spans="1:24" ht="21.75" customHeight="1">
      <c r="A85" s="359" t="s">
        <v>140</v>
      </c>
      <c r="G85" s="360"/>
      <c r="M85" s="350" t="str">
        <f>+M84</f>
        <v>Lần 2 - Ngay khi ký HĐMB</v>
      </c>
      <c r="N85" s="361">
        <f>N84</f>
        <v>45551</v>
      </c>
      <c r="O85" s="362"/>
      <c r="P85" s="363">
        <f t="shared" si="3"/>
        <v>0</v>
      </c>
      <c r="Q85" s="363"/>
      <c r="R85" s="364">
        <f t="shared" si="4"/>
        <v>0</v>
      </c>
      <c r="S85" s="365">
        <f t="shared" si="4"/>
        <v>0</v>
      </c>
      <c r="T85" s="618">
        <f t="shared" si="5"/>
        <v>0</v>
      </c>
      <c r="U85" s="616">
        <f>X84/(1+S85)^P85</f>
        <v>0</v>
      </c>
      <c r="V85" s="619">
        <f t="shared" si="1"/>
        <v>0</v>
      </c>
      <c r="W85" s="619">
        <f t="shared" si="2"/>
        <v>0</v>
      </c>
      <c r="X85" s="619">
        <f>$Q$82-SUM($U$82:U85)-SUM($V$82:V85)</f>
        <v>0</v>
      </c>
    </row>
    <row r="86" spans="1:24" ht="21.75" customHeight="1">
      <c r="A86" s="359" t="s">
        <v>139</v>
      </c>
      <c r="M86" s="368" t="str">
        <f>+B52</f>
        <v>Lần 3 - HĐMB</v>
      </c>
      <c r="N86" s="620">
        <f>$E$52</f>
        <v>45575</v>
      </c>
      <c r="O86" s="609">
        <v>45309</v>
      </c>
      <c r="P86" s="621">
        <f t="shared" si="3"/>
        <v>266</v>
      </c>
      <c r="Q86" s="621">
        <f>+F52</f>
        <v>663354829</v>
      </c>
      <c r="R86" s="622">
        <f t="shared" si="4"/>
        <v>0</v>
      </c>
      <c r="S86" s="623">
        <f t="shared" si="4"/>
        <v>0</v>
      </c>
      <c r="T86" s="624">
        <f>Q86-Q86*(1/(1+S86)^P86)</f>
        <v>0</v>
      </c>
      <c r="U86" s="613"/>
      <c r="V86" s="625">
        <f t="shared" si="1"/>
        <v>0</v>
      </c>
      <c r="W86" s="625">
        <f t="shared" si="2"/>
        <v>0</v>
      </c>
      <c r="X86" s="625">
        <f>$Q$86-SUM($U$86:U86)-SUM($V$86:V86)</f>
        <v>663354829</v>
      </c>
    </row>
    <row r="87" spans="1:24" ht="21.75" customHeight="1">
      <c r="A87" s="375" t="s">
        <v>21</v>
      </c>
      <c r="M87" s="376" t="str">
        <f>+M86</f>
        <v>Lần 3 - HĐMB</v>
      </c>
      <c r="N87" s="377">
        <f>N86</f>
        <v>45575</v>
      </c>
      <c r="O87" s="352"/>
      <c r="P87" s="378">
        <f t="shared" si="3"/>
        <v>0</v>
      </c>
      <c r="Q87" s="378"/>
      <c r="R87" s="379">
        <f t="shared" si="4"/>
        <v>0</v>
      </c>
      <c r="S87" s="380">
        <f t="shared" si="4"/>
        <v>0</v>
      </c>
      <c r="T87" s="626">
        <f t="shared" si="5"/>
        <v>0</v>
      </c>
      <c r="U87" s="616">
        <f>X86/(1+S87)^P87</f>
        <v>663354829</v>
      </c>
      <c r="V87" s="625">
        <f t="shared" si="1"/>
        <v>0</v>
      </c>
      <c r="W87" s="625">
        <f t="shared" si="2"/>
        <v>663354829</v>
      </c>
      <c r="X87" s="625">
        <f>$Q$86-SUM($U$86:U87)-SUM($V$86:V87)</f>
        <v>0</v>
      </c>
    </row>
    <row r="88" spans="1:24" ht="21.75" customHeight="1">
      <c r="B88" s="349"/>
      <c r="C88" s="349"/>
      <c r="D88" s="184"/>
      <c r="M88" s="376" t="str">
        <f>+M87</f>
        <v>Lần 3 - HĐMB</v>
      </c>
      <c r="N88" s="377">
        <f>N87</f>
        <v>45575</v>
      </c>
      <c r="O88" s="352"/>
      <c r="P88" s="378">
        <f t="shared" si="3"/>
        <v>0</v>
      </c>
      <c r="Q88" s="378"/>
      <c r="R88" s="379">
        <f t="shared" si="4"/>
        <v>0</v>
      </c>
      <c r="S88" s="380">
        <f t="shared" si="4"/>
        <v>0</v>
      </c>
      <c r="T88" s="626">
        <f t="shared" si="5"/>
        <v>0</v>
      </c>
      <c r="U88" s="616">
        <f>X87/(1+S88)^P88</f>
        <v>0</v>
      </c>
      <c r="V88" s="625">
        <f t="shared" si="1"/>
        <v>0</v>
      </c>
      <c r="W88" s="625">
        <f t="shared" si="2"/>
        <v>0</v>
      </c>
      <c r="X88" s="625">
        <f>$Q$86-SUM($U$86:U88)-SUM($V$86:V88)</f>
        <v>0</v>
      </c>
    </row>
    <row r="89" spans="1:24" ht="21.75" customHeight="1">
      <c r="A89" s="690" t="s">
        <v>22</v>
      </c>
      <c r="B89" s="690"/>
      <c r="C89" s="690"/>
      <c r="D89" s="690"/>
      <c r="E89" s="690"/>
      <c r="F89" s="690"/>
      <c r="M89" s="376" t="str">
        <f>+M88</f>
        <v>Lần 3 - HĐMB</v>
      </c>
      <c r="N89" s="377">
        <f>N88</f>
        <v>45575</v>
      </c>
      <c r="O89" s="362"/>
      <c r="P89" s="382">
        <f t="shared" si="3"/>
        <v>0</v>
      </c>
      <c r="Q89" s="382"/>
      <c r="R89" s="383">
        <f t="shared" si="4"/>
        <v>0</v>
      </c>
      <c r="S89" s="384">
        <f t="shared" si="4"/>
        <v>0</v>
      </c>
      <c r="T89" s="627">
        <f t="shared" si="5"/>
        <v>0</v>
      </c>
      <c r="U89" s="616">
        <f>X88/(1+S89)^P89</f>
        <v>0</v>
      </c>
      <c r="V89" s="625">
        <f t="shared" si="1"/>
        <v>0</v>
      </c>
      <c r="W89" s="625">
        <f t="shared" si="2"/>
        <v>0</v>
      </c>
      <c r="X89" s="625">
        <f>$Q$86-SUM($U$86:U89)-SUM($V$86:V89)</f>
        <v>0</v>
      </c>
    </row>
    <row r="90" spans="1:24" ht="21.75" customHeight="1">
      <c r="A90" s="690"/>
      <c r="B90" s="690"/>
      <c r="C90" s="690"/>
      <c r="D90" s="690"/>
      <c r="E90" s="690"/>
      <c r="F90" s="690"/>
      <c r="M90" s="340" t="str">
        <f>+B53</f>
        <v>Lần 4 - HĐMB</v>
      </c>
      <c r="N90" s="608">
        <f>$E$53</f>
        <v>45606</v>
      </c>
      <c r="O90" s="609"/>
      <c r="P90" s="610">
        <f t="shared" si="3"/>
        <v>0</v>
      </c>
      <c r="Q90" s="610">
        <f>$F$53</f>
        <v>1768946210</v>
      </c>
      <c r="R90" s="344">
        <f t="shared" si="4"/>
        <v>0</v>
      </c>
      <c r="S90" s="611">
        <f t="shared" si="4"/>
        <v>0</v>
      </c>
      <c r="T90" s="612">
        <f>Q90-Q90*(1/(1+S90)^P90)</f>
        <v>0</v>
      </c>
      <c r="U90" s="613">
        <v>1000000000</v>
      </c>
      <c r="V90" s="614">
        <f t="shared" si="1"/>
        <v>0</v>
      </c>
      <c r="W90" s="614">
        <f t="shared" si="2"/>
        <v>1000000000</v>
      </c>
      <c r="X90" s="614">
        <f>$Q$90-SUM($U$90:U90)-SUM($V$90:V90)</f>
        <v>768946210</v>
      </c>
    </row>
    <row r="91" spans="1:24" ht="19.5" customHeight="1">
      <c r="B91" s="184"/>
      <c r="C91" s="184"/>
      <c r="D91" s="387"/>
      <c r="M91" s="350" t="str">
        <f>+M90</f>
        <v>Lần 4 - HĐMB</v>
      </c>
      <c r="N91" s="351">
        <f>N90</f>
        <v>45606</v>
      </c>
      <c r="O91" s="352"/>
      <c r="P91" s="353">
        <f t="shared" si="3"/>
        <v>0</v>
      </c>
      <c r="Q91" s="353"/>
      <c r="R91" s="354">
        <f t="shared" si="4"/>
        <v>0</v>
      </c>
      <c r="S91" s="355">
        <f t="shared" si="4"/>
        <v>0</v>
      </c>
      <c r="T91" s="615">
        <f t="shared" si="5"/>
        <v>0</v>
      </c>
      <c r="U91" s="616">
        <f>X90/(1+S91)^P91</f>
        <v>768946210</v>
      </c>
      <c r="V91" s="617">
        <f t="shared" si="1"/>
        <v>0</v>
      </c>
      <c r="W91" s="617">
        <f t="shared" si="2"/>
        <v>768946210</v>
      </c>
      <c r="X91" s="617">
        <f>$Q$90-SUM($U$90:U91)-SUM($V$90:V91)</f>
        <v>0</v>
      </c>
    </row>
    <row r="92" spans="1:24" ht="19.5" customHeight="1">
      <c r="B92" s="388"/>
      <c r="C92" s="388"/>
      <c r="D92" s="388"/>
      <c r="M92" s="350" t="str">
        <f>+M91</f>
        <v>Lần 4 - HĐMB</v>
      </c>
      <c r="N92" s="351">
        <f>N91</f>
        <v>45606</v>
      </c>
      <c r="O92" s="352"/>
      <c r="P92" s="353">
        <f t="shared" si="3"/>
        <v>0</v>
      </c>
      <c r="Q92" s="353"/>
      <c r="R92" s="354">
        <f t="shared" si="4"/>
        <v>0</v>
      </c>
      <c r="S92" s="355">
        <f t="shared" si="4"/>
        <v>0</v>
      </c>
      <c r="T92" s="615">
        <f t="shared" si="5"/>
        <v>0</v>
      </c>
      <c r="U92" s="616">
        <f>X91/(1+S92)^P92</f>
        <v>0</v>
      </c>
      <c r="V92" s="617">
        <f t="shared" si="1"/>
        <v>0</v>
      </c>
      <c r="W92" s="617">
        <f t="shared" si="2"/>
        <v>0</v>
      </c>
      <c r="X92" s="617">
        <f>$Q$90-SUM($U$90:U92)-SUM($V$90:V92)</f>
        <v>0</v>
      </c>
    </row>
    <row r="93" spans="1:24" ht="19.5" customHeight="1">
      <c r="B93" s="388"/>
      <c r="C93" s="388"/>
      <c r="D93" s="388"/>
      <c r="L93" s="628"/>
      <c r="M93" s="350" t="str">
        <f>+M92</f>
        <v>Lần 4 - HĐMB</v>
      </c>
      <c r="N93" s="361">
        <f>N92</f>
        <v>45606</v>
      </c>
      <c r="O93" s="362"/>
      <c r="P93" s="363">
        <f t="shared" si="3"/>
        <v>0</v>
      </c>
      <c r="Q93" s="363"/>
      <c r="R93" s="364">
        <f t="shared" si="4"/>
        <v>0</v>
      </c>
      <c r="S93" s="365">
        <f t="shared" si="4"/>
        <v>0</v>
      </c>
      <c r="T93" s="618">
        <f t="shared" si="5"/>
        <v>0</v>
      </c>
      <c r="U93" s="616">
        <f>X92/(1+S93)^P93</f>
        <v>0</v>
      </c>
      <c r="V93" s="619">
        <f t="shared" si="1"/>
        <v>0</v>
      </c>
      <c r="W93" s="619">
        <f t="shared" si="2"/>
        <v>0</v>
      </c>
      <c r="X93" s="617">
        <f>$Q$90-SUM($U$90:U93)-SUM($V$90:V93)</f>
        <v>0</v>
      </c>
    </row>
    <row r="94" spans="1:24" ht="19.5" customHeight="1">
      <c r="B94" s="388"/>
      <c r="C94" s="388"/>
      <c r="D94" s="388"/>
      <c r="M94" s="368" t="e">
        <f>+#REF!</f>
        <v>#REF!</v>
      </c>
      <c r="N94" s="620" t="e">
        <f>#REF!</f>
        <v>#REF!</v>
      </c>
      <c r="O94" s="609"/>
      <c r="P94" s="621" t="e">
        <f>IF(N94="",0,IF(OR(O94&gt;=N94,O94=""),0,N94-O94))</f>
        <v>#REF!</v>
      </c>
      <c r="Q94" s="621" t="e">
        <f>#REF!</f>
        <v>#REF!</v>
      </c>
      <c r="R94" s="622">
        <f t="shared" si="4"/>
        <v>0</v>
      </c>
      <c r="S94" s="623">
        <f t="shared" si="4"/>
        <v>0</v>
      </c>
      <c r="T94" s="624" t="e">
        <f>Q94-Q94*(1/(1+S94)^P94)</f>
        <v>#REF!</v>
      </c>
      <c r="U94" s="613">
        <v>1000000000</v>
      </c>
      <c r="V94" s="629" t="e">
        <f t="shared" si="1"/>
        <v>#REF!</v>
      </c>
      <c r="W94" s="629" t="e">
        <f t="shared" si="2"/>
        <v>#REF!</v>
      </c>
      <c r="X94" s="629" t="e">
        <f>$Q$94-SUM($U$94:U94)-SUM($V$94:V94)</f>
        <v>#REF!</v>
      </c>
    </row>
    <row r="95" spans="1:24" ht="19.5" customHeight="1">
      <c r="M95" s="376" t="e">
        <f>+M94</f>
        <v>#REF!</v>
      </c>
      <c r="N95" s="377" t="e">
        <f>N94</f>
        <v>#REF!</v>
      </c>
      <c r="O95" s="352"/>
      <c r="P95" s="378" t="e">
        <f t="shared" si="3"/>
        <v>#REF!</v>
      </c>
      <c r="Q95" s="378"/>
      <c r="R95" s="379">
        <f t="shared" si="4"/>
        <v>0</v>
      </c>
      <c r="S95" s="380">
        <f t="shared" si="4"/>
        <v>0</v>
      </c>
      <c r="T95" s="626" t="e">
        <f t="shared" si="5"/>
        <v>#REF!</v>
      </c>
      <c r="U95" s="616" t="e">
        <f>X94/(1+S95)^P95</f>
        <v>#REF!</v>
      </c>
      <c r="V95" s="625" t="e">
        <f t="shared" si="1"/>
        <v>#REF!</v>
      </c>
      <c r="W95" s="625" t="e">
        <f t="shared" si="2"/>
        <v>#REF!</v>
      </c>
      <c r="X95" s="625" t="e">
        <f>$Q$94-SUM($U$94:U95)-SUM($V$94:V95)</f>
        <v>#REF!</v>
      </c>
    </row>
    <row r="96" spans="1:24" ht="19.5" customHeight="1">
      <c r="A96" s="388"/>
      <c r="M96" s="376" t="e">
        <f>+M95</f>
        <v>#REF!</v>
      </c>
      <c r="N96" s="377" t="e">
        <f>N95</f>
        <v>#REF!</v>
      </c>
      <c r="O96" s="391"/>
      <c r="P96" s="378" t="e">
        <f t="shared" si="3"/>
        <v>#REF!</v>
      </c>
      <c r="Q96" s="378"/>
      <c r="R96" s="379">
        <f t="shared" si="4"/>
        <v>0</v>
      </c>
      <c r="S96" s="380">
        <f t="shared" si="4"/>
        <v>0</v>
      </c>
      <c r="T96" s="626" t="e">
        <f t="shared" si="5"/>
        <v>#REF!</v>
      </c>
      <c r="U96" s="616" t="e">
        <f>X95/(1+S96)^P96</f>
        <v>#REF!</v>
      </c>
      <c r="V96" s="625" t="e">
        <f t="shared" si="1"/>
        <v>#REF!</v>
      </c>
      <c r="W96" s="625" t="e">
        <f t="shared" si="2"/>
        <v>#REF!</v>
      </c>
      <c r="X96" s="625" t="e">
        <f>$Q$94-SUM($U$94:U96)-SUM($V$94:V96)</f>
        <v>#REF!</v>
      </c>
    </row>
    <row r="97" spans="1:24" ht="19.5" customHeight="1">
      <c r="A97" s="388"/>
      <c r="M97" s="376" t="e">
        <f>+M96</f>
        <v>#REF!</v>
      </c>
      <c r="N97" s="392" t="e">
        <f>N96</f>
        <v>#REF!</v>
      </c>
      <c r="O97" s="393"/>
      <c r="P97" s="382" t="e">
        <f t="shared" si="3"/>
        <v>#REF!</v>
      </c>
      <c r="Q97" s="382"/>
      <c r="R97" s="383">
        <f t="shared" si="4"/>
        <v>0</v>
      </c>
      <c r="S97" s="384">
        <f t="shared" si="4"/>
        <v>0</v>
      </c>
      <c r="T97" s="627" t="e">
        <f t="shared" si="5"/>
        <v>#REF!</v>
      </c>
      <c r="U97" s="616" t="e">
        <f>X96/(1+S97)^P97</f>
        <v>#REF!</v>
      </c>
      <c r="V97" s="630" t="e">
        <f t="shared" si="1"/>
        <v>#REF!</v>
      </c>
      <c r="W97" s="630" t="e">
        <f t="shared" si="2"/>
        <v>#REF!</v>
      </c>
      <c r="X97" s="630" t="e">
        <f>$Q$94-SUM($U$94:U97)-SUM($V$94:V97)</f>
        <v>#REF!</v>
      </c>
    </row>
    <row r="98" spans="1:24" ht="17.25" customHeight="1">
      <c r="M98" s="340" t="e">
        <f>+#REF!</f>
        <v>#REF!</v>
      </c>
      <c r="N98" s="608" t="e">
        <f>#REF!</f>
        <v>#REF!</v>
      </c>
      <c r="O98" s="609"/>
      <c r="P98" s="610" t="e">
        <f>IF(N98="",0,IF(OR(O98&gt;=N98,O98=""),0,N98-O98))</f>
        <v>#REF!</v>
      </c>
      <c r="Q98" s="610" t="e">
        <f>#REF!</f>
        <v>#REF!</v>
      </c>
      <c r="R98" s="344">
        <f t="shared" si="4"/>
        <v>0</v>
      </c>
      <c r="S98" s="611">
        <f t="shared" si="4"/>
        <v>0</v>
      </c>
      <c r="T98" s="612" t="e">
        <f t="shared" si="5"/>
        <v>#REF!</v>
      </c>
      <c r="U98" s="613">
        <v>1000000000</v>
      </c>
      <c r="V98" s="614" t="e">
        <f t="shared" si="1"/>
        <v>#REF!</v>
      </c>
      <c r="W98" s="614" t="e">
        <f t="shared" si="2"/>
        <v>#REF!</v>
      </c>
      <c r="X98" s="614" t="e">
        <f>$Q$98-SUM($U$98:U98)-SUM($V$98:V98)</f>
        <v>#REF!</v>
      </c>
    </row>
    <row r="99" spans="1:24" ht="17.25" customHeight="1">
      <c r="M99" s="350" t="e">
        <f>+M98</f>
        <v>#REF!</v>
      </c>
      <c r="N99" s="351" t="e">
        <f>N98</f>
        <v>#REF!</v>
      </c>
      <c r="O99" s="352"/>
      <c r="P99" s="353" t="e">
        <f>IF(OR(O99&gt;=N99,O99=""),0,N99-O99)</f>
        <v>#REF!</v>
      </c>
      <c r="Q99" s="353"/>
      <c r="R99" s="354">
        <f t="shared" ref="R99:S109" si="6">+R98</f>
        <v>0</v>
      </c>
      <c r="S99" s="355">
        <f t="shared" si="6"/>
        <v>0</v>
      </c>
      <c r="T99" s="615" t="e">
        <f t="shared" si="5"/>
        <v>#REF!</v>
      </c>
      <c r="U99" s="616" t="e">
        <f>X98/(1+S99)^P99</f>
        <v>#REF!</v>
      </c>
      <c r="V99" s="617" t="e">
        <f t="shared" si="1"/>
        <v>#REF!</v>
      </c>
      <c r="W99" s="617" t="e">
        <f t="shared" si="2"/>
        <v>#REF!</v>
      </c>
      <c r="X99" s="617" t="e">
        <f>$Q$98-SUM($U$98:U99)-SUM($V$98:V99)</f>
        <v>#REF!</v>
      </c>
    </row>
    <row r="100" spans="1:24" ht="17.25" customHeight="1">
      <c r="M100" s="350" t="e">
        <f>+M99</f>
        <v>#REF!</v>
      </c>
      <c r="N100" s="351" t="e">
        <f>N99</f>
        <v>#REF!</v>
      </c>
      <c r="O100" s="391"/>
      <c r="P100" s="353" t="e">
        <f>IF(OR(O100&gt;=N100,O100=""),0,N100-O100)</f>
        <v>#REF!</v>
      </c>
      <c r="Q100" s="353"/>
      <c r="R100" s="354">
        <f t="shared" si="6"/>
        <v>0</v>
      </c>
      <c r="S100" s="355">
        <f t="shared" si="6"/>
        <v>0</v>
      </c>
      <c r="T100" s="615" t="e">
        <f t="shared" si="5"/>
        <v>#REF!</v>
      </c>
      <c r="U100" s="616" t="e">
        <f>X99/(1+S100)^P100</f>
        <v>#REF!</v>
      </c>
      <c r="V100" s="617" t="e">
        <f t="shared" si="1"/>
        <v>#REF!</v>
      </c>
      <c r="W100" s="617" t="e">
        <f t="shared" si="2"/>
        <v>#REF!</v>
      </c>
      <c r="X100" s="617" t="e">
        <f>$Q$98-SUM($U$98:U100)-SUM($V$98:V100)</f>
        <v>#REF!</v>
      </c>
    </row>
    <row r="101" spans="1:24" ht="17.25" customHeight="1">
      <c r="M101" s="350" t="e">
        <f>+M100</f>
        <v>#REF!</v>
      </c>
      <c r="N101" s="351" t="e">
        <f>N100</f>
        <v>#REF!</v>
      </c>
      <c r="O101" s="391"/>
      <c r="P101" s="353" t="e">
        <f>IF(OR(O101&gt;=N101,O101=""),0,N101-O101)</f>
        <v>#REF!</v>
      </c>
      <c r="Q101" s="353"/>
      <c r="R101" s="364">
        <f t="shared" si="6"/>
        <v>0</v>
      </c>
      <c r="S101" s="355">
        <f t="shared" si="6"/>
        <v>0</v>
      </c>
      <c r="T101" s="615" t="e">
        <f t="shared" si="5"/>
        <v>#REF!</v>
      </c>
      <c r="U101" s="616" t="e">
        <f>X100/(1+S101)^P101</f>
        <v>#REF!</v>
      </c>
      <c r="V101" s="619" t="e">
        <f t="shared" si="1"/>
        <v>#REF!</v>
      </c>
      <c r="W101" s="619" t="e">
        <f t="shared" si="2"/>
        <v>#REF!</v>
      </c>
      <c r="X101" s="619" t="e">
        <f>$Q$98-SUM($U$98:U101)-SUM($V$98:V101)</f>
        <v>#REF!</v>
      </c>
    </row>
    <row r="102" spans="1:24" ht="17.25" customHeight="1">
      <c r="M102" s="368" t="e">
        <f>+#REF!</f>
        <v>#REF!</v>
      </c>
      <c r="N102" s="620" t="e">
        <f>#REF!</f>
        <v>#REF!</v>
      </c>
      <c r="O102" s="631"/>
      <c r="P102" s="621" t="e">
        <f t="shared" ref="P102:P109" si="7">IF(OR(O102&gt;=N102,O102=""),0,N102-O102)</f>
        <v>#REF!</v>
      </c>
      <c r="Q102" s="621" t="e">
        <f>#REF!</f>
        <v>#REF!</v>
      </c>
      <c r="R102" s="379">
        <f t="shared" si="6"/>
        <v>0</v>
      </c>
      <c r="S102" s="623">
        <f t="shared" si="6"/>
        <v>0</v>
      </c>
      <c r="T102" s="632" t="e">
        <f t="shared" si="5"/>
        <v>#REF!</v>
      </c>
      <c r="U102" s="633">
        <v>1000000000</v>
      </c>
      <c r="V102" s="629" t="e">
        <f t="shared" si="1"/>
        <v>#REF!</v>
      </c>
      <c r="W102" s="629" t="e">
        <f t="shared" si="2"/>
        <v>#REF!</v>
      </c>
      <c r="X102" s="629" t="e">
        <f>$Q$102-SUM($U$102:U102)-SUM($V$102:V102)</f>
        <v>#REF!</v>
      </c>
    </row>
    <row r="103" spans="1:24" ht="17.25" customHeight="1">
      <c r="M103" s="376" t="e">
        <f>+M102</f>
        <v>#REF!</v>
      </c>
      <c r="N103" s="377" t="e">
        <f>#REF!</f>
        <v>#REF!</v>
      </c>
      <c r="O103" s="352"/>
      <c r="P103" s="378" t="e">
        <f t="shared" si="7"/>
        <v>#REF!</v>
      </c>
      <c r="Q103" s="378"/>
      <c r="R103" s="379">
        <f t="shared" si="6"/>
        <v>0</v>
      </c>
      <c r="S103" s="380">
        <f t="shared" si="6"/>
        <v>0</v>
      </c>
      <c r="T103" s="634" t="e">
        <f t="shared" si="5"/>
        <v>#REF!</v>
      </c>
      <c r="U103" s="616" t="e">
        <f>X102/(1+S103)^P103</f>
        <v>#REF!</v>
      </c>
      <c r="V103" s="625" t="e">
        <f t="shared" si="1"/>
        <v>#REF!</v>
      </c>
      <c r="W103" s="625" t="e">
        <f t="shared" si="2"/>
        <v>#REF!</v>
      </c>
      <c r="X103" s="625" t="e">
        <f>$Q$102-SUM($U$102:U103)-SUM($V$102:V103)</f>
        <v>#REF!</v>
      </c>
    </row>
    <row r="104" spans="1:24" ht="17.25" customHeight="1">
      <c r="M104" s="376" t="e">
        <f>+M103</f>
        <v>#REF!</v>
      </c>
      <c r="N104" s="377" t="e">
        <f>#REF!</f>
        <v>#REF!</v>
      </c>
      <c r="O104" s="391"/>
      <c r="P104" s="378" t="e">
        <f t="shared" si="7"/>
        <v>#REF!</v>
      </c>
      <c r="Q104" s="378"/>
      <c r="R104" s="379">
        <f t="shared" si="6"/>
        <v>0</v>
      </c>
      <c r="S104" s="380">
        <f t="shared" si="6"/>
        <v>0</v>
      </c>
      <c r="T104" s="634" t="e">
        <f t="shared" si="5"/>
        <v>#REF!</v>
      </c>
      <c r="U104" s="616" t="e">
        <f>X103/(1+S104)^P104</f>
        <v>#REF!</v>
      </c>
      <c r="V104" s="625" t="e">
        <f t="shared" si="1"/>
        <v>#REF!</v>
      </c>
      <c r="W104" s="625" t="e">
        <f t="shared" si="2"/>
        <v>#REF!</v>
      </c>
      <c r="X104" s="625" t="e">
        <f>$Q$102-SUM($U$102:U104)-SUM($V$102:V104)</f>
        <v>#REF!</v>
      </c>
    </row>
    <row r="105" spans="1:24" ht="17.25" customHeight="1">
      <c r="M105" s="399" t="e">
        <f>+M104</f>
        <v>#REF!</v>
      </c>
      <c r="N105" s="392" t="e">
        <f>#REF!</f>
        <v>#REF!</v>
      </c>
      <c r="O105" s="393"/>
      <c r="P105" s="382" t="e">
        <f t="shared" si="7"/>
        <v>#REF!</v>
      </c>
      <c r="Q105" s="382"/>
      <c r="R105" s="383">
        <f t="shared" si="6"/>
        <v>0</v>
      </c>
      <c r="S105" s="380">
        <f t="shared" si="6"/>
        <v>0</v>
      </c>
      <c r="T105" s="634" t="e">
        <f t="shared" si="5"/>
        <v>#REF!</v>
      </c>
      <c r="U105" s="616" t="e">
        <f>X104/(1+S105)^P105</f>
        <v>#REF!</v>
      </c>
      <c r="V105" s="630" t="e">
        <f t="shared" si="1"/>
        <v>#REF!</v>
      </c>
      <c r="W105" s="630" t="e">
        <f t="shared" si="2"/>
        <v>#REF!</v>
      </c>
      <c r="X105" s="625" t="e">
        <f>$Q$102-SUM($U$102:U105)-SUM($V$102:V105)</f>
        <v>#REF!</v>
      </c>
    </row>
    <row r="106" spans="1:24" ht="17.25" customHeight="1">
      <c r="M106" s="340" t="str">
        <f>+B54</f>
        <v>Lần 6 Theo thông báo nhận bàn giao nhà</v>
      </c>
      <c r="N106" s="608">
        <f>$E$54</f>
        <v>45657</v>
      </c>
      <c r="O106" s="631"/>
      <c r="P106" s="610">
        <f t="shared" si="7"/>
        <v>0</v>
      </c>
      <c r="Q106" s="610">
        <f>+F54</f>
        <v>1118677301</v>
      </c>
      <c r="R106" s="344">
        <f t="shared" si="6"/>
        <v>0</v>
      </c>
      <c r="S106" s="611">
        <f t="shared" si="6"/>
        <v>0</v>
      </c>
      <c r="T106" s="635">
        <f t="shared" si="5"/>
        <v>0</v>
      </c>
      <c r="U106" s="633">
        <v>1000000000</v>
      </c>
      <c r="V106" s="617">
        <f t="shared" si="1"/>
        <v>0</v>
      </c>
      <c r="W106" s="617">
        <f t="shared" si="2"/>
        <v>1000000000</v>
      </c>
      <c r="X106" s="614">
        <f>$Q$106-SUM($U$106:U106)-SUM($V$106:V106)</f>
        <v>118677301</v>
      </c>
    </row>
    <row r="107" spans="1:24" ht="17.25" customHeight="1">
      <c r="M107" s="350" t="str">
        <f>+M106</f>
        <v>Lần 6 Theo thông báo nhận bàn giao nhà</v>
      </c>
      <c r="N107" s="351">
        <f>$E$54</f>
        <v>45657</v>
      </c>
      <c r="O107" s="352"/>
      <c r="P107" s="353">
        <f t="shared" si="7"/>
        <v>0</v>
      </c>
      <c r="Q107" s="353"/>
      <c r="R107" s="354">
        <f t="shared" si="6"/>
        <v>0</v>
      </c>
      <c r="S107" s="355">
        <f t="shared" si="6"/>
        <v>0</v>
      </c>
      <c r="T107" s="636">
        <f t="shared" si="5"/>
        <v>0</v>
      </c>
      <c r="U107" s="616">
        <f>X106/(1+S107)^P107</f>
        <v>118677301</v>
      </c>
      <c r="V107" s="617">
        <f t="shared" si="1"/>
        <v>0</v>
      </c>
      <c r="W107" s="617">
        <f t="shared" si="2"/>
        <v>118677301</v>
      </c>
      <c r="X107" s="617">
        <f>$Q$106-SUM($U$106:U107)-SUM($V$106:V107)</f>
        <v>0</v>
      </c>
    </row>
    <row r="108" spans="1:24" ht="17.25" customHeight="1">
      <c r="M108" s="350" t="str">
        <f>+M107</f>
        <v>Lần 6 Theo thông báo nhận bàn giao nhà</v>
      </c>
      <c r="N108" s="351">
        <f>$E$54</f>
        <v>45657</v>
      </c>
      <c r="O108" s="391"/>
      <c r="P108" s="353">
        <f t="shared" si="7"/>
        <v>0</v>
      </c>
      <c r="Q108" s="353"/>
      <c r="R108" s="354">
        <f t="shared" si="6"/>
        <v>0</v>
      </c>
      <c r="S108" s="355">
        <f t="shared" si="6"/>
        <v>0</v>
      </c>
      <c r="T108" s="636">
        <f t="shared" si="5"/>
        <v>0</v>
      </c>
      <c r="U108" s="616">
        <f>X107/(1+S108)^P108</f>
        <v>0</v>
      </c>
      <c r="V108" s="617">
        <f t="shared" si="1"/>
        <v>0</v>
      </c>
      <c r="W108" s="617">
        <f t="shared" si="2"/>
        <v>0</v>
      </c>
      <c r="X108" s="617">
        <f>$Q$106-SUM($U$106:U108)-SUM($V$106:V108)</f>
        <v>0</v>
      </c>
    </row>
    <row r="109" spans="1:24" ht="17.25" customHeight="1">
      <c r="M109" s="402" t="str">
        <f>+M108</f>
        <v>Lần 6 Theo thông báo nhận bàn giao nhà</v>
      </c>
      <c r="N109" s="361">
        <f>$E$54</f>
        <v>45657</v>
      </c>
      <c r="O109" s="393"/>
      <c r="P109" s="363">
        <f t="shared" si="7"/>
        <v>0</v>
      </c>
      <c r="Q109" s="363"/>
      <c r="R109" s="364">
        <f t="shared" si="6"/>
        <v>0</v>
      </c>
      <c r="S109" s="365">
        <f t="shared" si="6"/>
        <v>0</v>
      </c>
      <c r="T109" s="637">
        <f t="shared" si="5"/>
        <v>0</v>
      </c>
      <c r="U109" s="616">
        <f>X108/(1+S109)^P109</f>
        <v>0</v>
      </c>
      <c r="V109" s="617">
        <f t="shared" si="1"/>
        <v>0</v>
      </c>
      <c r="W109" s="617">
        <f t="shared" si="2"/>
        <v>0</v>
      </c>
      <c r="X109" s="619">
        <f>$Q$106-SUM($U$106:U109)-SUM($V$106:V109)</f>
        <v>0</v>
      </c>
    </row>
    <row r="110" spans="1:24" ht="17.25" customHeight="1">
      <c r="M110" s="404" t="s">
        <v>13</v>
      </c>
      <c r="N110" s="405"/>
      <c r="O110" s="405"/>
      <c r="P110" s="406"/>
      <c r="Q110" s="406" t="e">
        <f>SUM(Q81:Q109)</f>
        <v>#REF!</v>
      </c>
      <c r="R110" s="406"/>
      <c r="S110" s="407"/>
      <c r="T110" s="408" t="e">
        <f>SUM(T81:T109)</f>
        <v>#REF!</v>
      </c>
      <c r="U110" s="408" t="e">
        <f>SUM(U81:U109)</f>
        <v>#REF!</v>
      </c>
      <c r="V110" s="408" t="e">
        <f>SUM(V81:V109)</f>
        <v>#REF!</v>
      </c>
      <c r="W110" s="408" t="e">
        <f>SUM(W81:W109)</f>
        <v>#REF!</v>
      </c>
      <c r="X110" s="408" t="e">
        <f>SUM(X81:X109)</f>
        <v>#REF!</v>
      </c>
    </row>
    <row r="111" spans="1:24" ht="17.25" customHeight="1">
      <c r="M111" s="303"/>
      <c r="N111" s="409"/>
      <c r="O111" s="410"/>
      <c r="P111" s="411"/>
      <c r="Q111" s="412" t="e">
        <f>ROUND(Q110,0)=ROUND(F29*0.95+F30,0)</f>
        <v>#REF!</v>
      </c>
      <c r="R111" s="638"/>
      <c r="W111" s="493" t="e">
        <f>V110=F31+F34</f>
        <v>#REF!</v>
      </c>
    </row>
    <row r="112" spans="1:24" ht="17.25" customHeight="1">
      <c r="M112" s="486"/>
      <c r="N112" s="488"/>
      <c r="O112" s="489"/>
      <c r="R112" s="527"/>
      <c r="S112" s="522"/>
    </row>
    <row r="113" spans="13:21" ht="17.25" customHeight="1">
      <c r="M113" s="485" t="s">
        <v>84</v>
      </c>
      <c r="N113" s="639"/>
      <c r="O113" s="639"/>
      <c r="P113" s="640"/>
      <c r="Q113" s="641"/>
      <c r="R113" s="641"/>
      <c r="S113" s="417">
        <v>0.12</v>
      </c>
      <c r="T113" s="642"/>
      <c r="U113" s="125"/>
    </row>
    <row r="114" spans="13:21" ht="41.4">
      <c r="M114" s="419" t="s">
        <v>15</v>
      </c>
      <c r="N114" s="420" t="s">
        <v>16</v>
      </c>
      <c r="O114" s="420" t="s">
        <v>8</v>
      </c>
      <c r="P114" s="421" t="s">
        <v>17</v>
      </c>
      <c r="Q114" s="421" t="s">
        <v>68</v>
      </c>
      <c r="R114" s="421" t="s">
        <v>18</v>
      </c>
      <c r="S114" s="419" t="s">
        <v>83</v>
      </c>
      <c r="T114" s="419" t="s">
        <v>20</v>
      </c>
      <c r="U114" s="422" t="s">
        <v>67</v>
      </c>
    </row>
    <row r="115" spans="13:21" ht="41.4">
      <c r="M115" s="423" t="str">
        <f>+B51</f>
        <v>Lần 2 - TTĐC đảm bảo HĐMB-5% giá trị nhà ở chưa VAT</v>
      </c>
      <c r="N115" s="424">
        <f>$E$55</f>
        <v>45838</v>
      </c>
      <c r="O115" s="425">
        <f>+E51</f>
        <v>45551</v>
      </c>
      <c r="P115" s="426">
        <f>IF(OR(O115&gt;=N115,O115=""),0,N115-O115)</f>
        <v>287</v>
      </c>
      <c r="Q115" s="426">
        <f>+F51</f>
        <v>208032356</v>
      </c>
      <c r="R115" s="643">
        <f>Q115</f>
        <v>208032356</v>
      </c>
      <c r="S115" s="428">
        <f>S113</f>
        <v>0.12</v>
      </c>
      <c r="T115" s="429">
        <f>S115/365</f>
        <v>3.2876712328767124E-4</v>
      </c>
      <c r="U115" s="644">
        <f>R115*T115*P115</f>
        <v>19629135.179835614</v>
      </c>
    </row>
  </sheetData>
  <sheetProtection autoFilter="0"/>
  <protectedRanges>
    <protectedRange sqref="F11:F12 F26 U7 I47 F18" name="Range1"/>
    <protectedRange sqref="Q86:R109 Q82:Q85 O82:O109" name="Range1_2"/>
    <protectedRange sqref="F23:F24" name="Range1_1"/>
    <protectedRange sqref="AB58:AC58 Z58 AC50:AC51 AB52:AC55 Z50:Z55" name="Range1_2_1_1"/>
    <protectedRange sqref="F21" name="Range1_1_1"/>
    <protectedRange sqref="F25" name="Range1_1_2"/>
    <protectedRange sqref="F22" name="Range1_1_3"/>
    <protectedRange sqref="F14" name="Range1_3"/>
    <protectedRange sqref="F15" name="Range1_4"/>
  </protectedRanges>
  <mergeCells count="42">
    <mergeCell ref="B75:C75"/>
    <mergeCell ref="B76:C76"/>
    <mergeCell ref="B77:C77"/>
    <mergeCell ref="B78:C78"/>
    <mergeCell ref="A89:F90"/>
    <mergeCell ref="R52:S52"/>
    <mergeCell ref="B53:C53"/>
    <mergeCell ref="B55:C55"/>
    <mergeCell ref="B56:C56"/>
    <mergeCell ref="B74:C74"/>
    <mergeCell ref="B60:C60"/>
    <mergeCell ref="B61:C61"/>
    <mergeCell ref="B62:C62"/>
    <mergeCell ref="B63:C63"/>
    <mergeCell ref="B64:C64"/>
    <mergeCell ref="B65:C65"/>
    <mergeCell ref="B67:C67"/>
    <mergeCell ref="B68:C68"/>
    <mergeCell ref="B71:C71"/>
    <mergeCell ref="B72:C72"/>
    <mergeCell ref="B73:C73"/>
    <mergeCell ref="B59:C59"/>
    <mergeCell ref="G22:H22"/>
    <mergeCell ref="B47:C47"/>
    <mergeCell ref="B48:C48"/>
    <mergeCell ref="B49:C49"/>
    <mergeCell ref="B50:C50"/>
    <mergeCell ref="B51:C51"/>
    <mergeCell ref="B52:C52"/>
    <mergeCell ref="G8:H8"/>
    <mergeCell ref="G9:H9"/>
    <mergeCell ref="D10:E10"/>
    <mergeCell ref="G20:H20"/>
    <mergeCell ref="B21:C21"/>
    <mergeCell ref="D21:E21"/>
    <mergeCell ref="G21:H21"/>
    <mergeCell ref="G7:H7"/>
    <mergeCell ref="A3:F3"/>
    <mergeCell ref="A4:F4"/>
    <mergeCell ref="A5:F5"/>
    <mergeCell ref="C6:D6"/>
    <mergeCell ref="C7:D7"/>
  </mergeCells>
  <conditionalFormatting sqref="E69:E74 E76:E78">
    <cfRule type="expression" dxfId="171" priority="45">
      <formula>#REF!=1</formula>
    </cfRule>
  </conditionalFormatting>
  <conditionalFormatting sqref="F46">
    <cfRule type="cellIs" dxfId="170" priority="61" operator="equal">
      <formula>"KIỂM TRA LẠI"</formula>
    </cfRule>
  </conditionalFormatting>
  <conditionalFormatting sqref="F58">
    <cfRule type="cellIs" dxfId="169" priority="46" operator="equal">
      <formula>"KIỂM TRA LẠI"</formula>
    </cfRule>
  </conditionalFormatting>
  <conditionalFormatting sqref="G27">
    <cfRule type="cellIs" dxfId="168" priority="56" operator="equal">
      <formula>"KIỂM TRA LẠI"</formula>
    </cfRule>
  </conditionalFormatting>
  <conditionalFormatting sqref="L36:L37 Y44:AC45 M54:R59 M60:Q65 P86:P97">
    <cfRule type="expression" dxfId="167" priority="58">
      <formula>#REF!=1</formula>
    </cfRule>
  </conditionalFormatting>
  <conditionalFormatting sqref="M61:M65">
    <cfRule type="expression" dxfId="166" priority="25">
      <formula>#REF!=1</formula>
    </cfRule>
  </conditionalFormatting>
  <conditionalFormatting sqref="M86:N86 M87:O89 M90:N90 M91:O93 M94:N94 M95:O97">
    <cfRule type="expression" dxfId="165" priority="59">
      <formula>#REF!=1</formula>
    </cfRule>
  </conditionalFormatting>
  <conditionalFormatting sqref="M98:P109">
    <cfRule type="expression" dxfId="164" priority="1">
      <formula>#REF!=1</formula>
    </cfRule>
  </conditionalFormatting>
  <conditionalFormatting sqref="M80:R81">
    <cfRule type="expression" dxfId="163" priority="4">
      <formula>#REF!=1</formula>
    </cfRule>
  </conditionalFormatting>
  <conditionalFormatting sqref="M114:S115">
    <cfRule type="expression" dxfId="162" priority="42">
      <formula>#REF!=1</formula>
    </cfRule>
  </conditionalFormatting>
  <conditionalFormatting sqref="N61:Q65">
    <cfRule type="expression" dxfId="161" priority="26">
      <formula>#REF!=1</formula>
    </cfRule>
  </conditionalFormatting>
  <conditionalFormatting sqref="O86">
    <cfRule type="expression" dxfId="160" priority="52">
      <formula>#REF!=1</formula>
    </cfRule>
  </conditionalFormatting>
  <conditionalFormatting sqref="O90">
    <cfRule type="expression" dxfId="159" priority="51">
      <formula>#REF!=1</formula>
    </cfRule>
  </conditionalFormatting>
  <conditionalFormatting sqref="O94">
    <cfRule type="expression" dxfId="158" priority="50">
      <formula>#REF!=1</formula>
    </cfRule>
  </conditionalFormatting>
  <conditionalFormatting sqref="Q86:Q102">
    <cfRule type="expression" dxfId="157" priority="7">
      <formula>#REF!=1</formula>
    </cfRule>
  </conditionalFormatting>
  <conditionalFormatting sqref="Q103:R109">
    <cfRule type="expression" dxfId="156" priority="11">
      <formula>#REF!=1</formula>
    </cfRule>
  </conditionalFormatting>
  <conditionalFormatting sqref="R82:R102">
    <cfRule type="expression" dxfId="155" priority="10">
      <formula>#REF!=1</formula>
    </cfRule>
  </conditionalFormatting>
  <conditionalFormatting sqref="U7 W45:W46 H47:I47 H56 A57:C57 E57 G57 A69:C74 A75 A76:B77 A78:C78 M82:Q85">
    <cfRule type="expression" dxfId="154" priority="60">
      <formula>#REF!=1</formula>
    </cfRule>
  </conditionalFormatting>
  <conditionalFormatting sqref="U80:X81">
    <cfRule type="expression" dxfId="153" priority="5">
      <formula>#REF!=1</formula>
    </cfRule>
  </conditionalFormatting>
  <conditionalFormatting sqref="X44:X53">
    <cfRule type="expression" dxfId="152" priority="19">
      <formula>#REF!=1</formula>
    </cfRule>
  </conditionalFormatting>
  <conditionalFormatting sqref="X49:Z49 X52:Z52">
    <cfRule type="expression" dxfId="151" priority="41">
      <formula>#REF!=1</formula>
    </cfRule>
  </conditionalFormatting>
  <conditionalFormatting sqref="X54:Z54">
    <cfRule type="expression" dxfId="150" priority="38">
      <formula>#REF!=1</formula>
    </cfRule>
  </conditionalFormatting>
  <conditionalFormatting sqref="X58:Z58">
    <cfRule type="expression" dxfId="149" priority="49">
      <formula>#REF!=1</formula>
    </cfRule>
  </conditionalFormatting>
  <conditionalFormatting sqref="X55:AA58">
    <cfRule type="expression" dxfId="148" priority="28">
      <formula>#REF!=1</formula>
    </cfRule>
  </conditionalFormatting>
  <conditionalFormatting sqref="Y50:Y54">
    <cfRule type="expression" dxfId="147" priority="14">
      <formula>#REF!=1</formula>
    </cfRule>
  </conditionalFormatting>
  <conditionalFormatting sqref="Y48:Z48">
    <cfRule type="expression" dxfId="146" priority="35">
      <formula>#REF!=1</formula>
    </cfRule>
  </conditionalFormatting>
  <conditionalFormatting sqref="Y50:Z52">
    <cfRule type="expression" dxfId="145" priority="31">
      <formula>#REF!=1</formula>
    </cfRule>
  </conditionalFormatting>
  <conditionalFormatting sqref="Y44:AA49">
    <cfRule type="expression" dxfId="144" priority="18">
      <formula>#REF!=1</formula>
    </cfRule>
  </conditionalFormatting>
  <conditionalFormatting sqref="Z46">
    <cfRule type="expression" dxfId="143" priority="16">
      <formula>#REF!=1</formula>
    </cfRule>
  </conditionalFormatting>
  <conditionalFormatting sqref="Z50:Z51">
    <cfRule type="expression" dxfId="142" priority="21">
      <formula>#REF!=1</formula>
    </cfRule>
  </conditionalFormatting>
  <conditionalFormatting sqref="Z53:Z54">
    <cfRule type="expression" dxfId="141" priority="36">
      <formula>#REF!=1</formula>
    </cfRule>
  </conditionalFormatting>
  <conditionalFormatting sqref="AA50:AA54">
    <cfRule type="expression" dxfId="140" priority="22">
      <formula>#REF!=1</formula>
    </cfRule>
  </conditionalFormatting>
  <conditionalFormatting sqref="AB44:AC58">
    <cfRule type="expression" dxfId="139" priority="17">
      <formula>#REF!=1</formula>
    </cfRule>
  </conditionalFormatting>
  <dataValidations count="10">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WVT983025 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xr:uid="{7A71FD5C-71F3-4569-AEFB-A1A5EC3D12AB}"/>
    <dataValidation allowBlank="1" showInputMessage="1" showErrorMessage="1" promptTitle="Ô dữ liệu" prompt="CẤM XÓA" sqref="WVR983029:WVR983067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JF65525:JF65563" xr:uid="{4E57B465-9240-4421-BCE4-2BE6D67F9ADF}"/>
    <dataValidation allowBlank="1" showInputMessage="1" showErrorMessage="1" prompt="Ngày cần kiểm tra" sqref="WVT983024 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xr:uid="{0BC937A1-0E28-4D42-BEC1-C1D2417100CD}"/>
    <dataValidation allowBlank="1" showInputMessage="1" showErrorMessage="1" prompt="Số tiền" sqref="WVS983024:WVS983025 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xr:uid="{548B182D-5B06-4D8D-B93B-F4A309E2FFE3}"/>
    <dataValidation allowBlank="1" showInputMessage="1" showErrorMessage="1" sqref="WVP983029:WVP983066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JD65525:JD65562" xr:uid="{6D05E5FC-1369-45A0-99E2-2D869D23129F}"/>
    <dataValidation type="list" allowBlank="1" showInputMessage="1" showErrorMessage="1" sqref="F9" xr:uid="{725CB4B5-4BA7-46B4-A0F5-4095B4F9AC09}">
      <formula1>"Cá nhân, Tổ chức"</formula1>
    </dataValidation>
    <dataValidation type="list" allowBlank="1" showInputMessage="1" showErrorMessage="1" sqref="F21" xr:uid="{6F5D8678-C86C-4A7D-B029-C476F9AE9E0C}">
      <formula1>$I$10:$I$11</formula1>
    </dataValidation>
    <dataValidation type="list" allowBlank="1" showInputMessage="1" showErrorMessage="1" sqref="F10" xr:uid="{0F74A193-EA76-4492-BD8A-0BD7FEF9B7D3}">
      <formula1>$I$6:$I$9</formula1>
    </dataValidation>
    <dataValidation type="list" allowBlank="1" showInputMessage="1" showErrorMessage="1" sqref="F8" xr:uid="{BCA509A9-0C37-4AAD-9D25-E97760F60A92}">
      <formula1>$M$8:$M$22</formula1>
    </dataValidation>
    <dataValidation type="list" allowBlank="1" showInputMessage="1" showErrorMessage="1" sqref="WVH982999:WVO982999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F983016 F917480 F851944 F786408 F720872 F655336 F589800 F524264 F458728 F393192 F327656 F262120 F196584 F131048 F65512 WLL1:WLS2 WBP1:WBW2 VRT1:VSA2 VHX1:VIE2 UYB1:UYI2 UOF1:UOM2 UEJ1:UEQ2 TUN1:TUU2 TKR1:TKY2 TAV1:TBC2 SQZ1:SRG2 SHD1:SHK2 RXH1:RXO2 RNL1:RNS2 RDP1:RDW2 QTT1:QUA2 QJX1:QKE2 QAB1:QAI2 PQF1:PQM2 PGJ1:PGQ2 OWN1:OWU2 OMR1:OMY2 OCV1:ODC2 NSZ1:NTG2 NJD1:NJK2 MZH1:MZO2 MPL1:MPS2 MFP1:MFW2 LVT1:LWA2 LLX1:LME2 LCB1:LCI2 KSF1:KSM2 KIJ1:KIQ2 JYN1:JYU2 JOR1:JOY2 JEV1:JFC2 IUZ1:IVG2 ILD1:ILK2 IBH1:IBO2 HRL1:HRS2 HHP1:HHW2 GXT1:GYA2 GNX1:GOE2 GEB1:GEI2 FUF1:FUM2 FKJ1:FKQ2 FAN1:FAU2 EQR1:EQY2 EGV1:EHC2 DWZ1:DXG2 DND1:DNK2 DDH1:DDO2 CTL1:CTS2 CJP1:CJW2 BZT1:CAA2 BPX1:BQE2 BGB1:BGI2 AWF1:AWM2 AMJ1:AMQ2 ACN1:ACU2 SR1:SY2 IV1:JC2 WVH1:WVO2 B65504:E65504 A65507 B131040:E131040 A131043 B196576:E196576 A196579 B262112:E262112 A262115 B327648:E327648 A327651 B393184:E393184 A393187 B458720:E458720 A458723 B524256:E524256 A524259 B589792:E589792 A589795 B655328:E655328 A655331 B720864:E720864 A720867 B786400:E786400 A786403 B851936:E851936 A851939 B917472:E917472 A917475 B983008:E983008 A983011" xr:uid="{14837CE7-4FFD-48AC-8112-99CE2DC750FD}">
      <formula1>$P$3:$P$7</formula1>
    </dataValidation>
  </dataValidations>
  <printOptions horizontalCentered="1"/>
  <pageMargins left="0.31496062992125984" right="0.15748031496062992" top="0.39370078740157483" bottom="0.78740157480314965" header="0.15748031496062992" footer="0.31496062992125984"/>
  <pageSetup paperSize="9" scale="62" orientation="portrait"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M115"/>
  <sheetViews>
    <sheetView showGridLines="0" topLeftCell="A22" zoomScale="85" zoomScaleNormal="85" zoomScaleSheetLayoutView="85" workbookViewId="0">
      <selection activeCell="G17" sqref="G17"/>
    </sheetView>
  </sheetViews>
  <sheetFormatPr defaultRowHeight="13.8"/>
  <cols>
    <col min="1" max="1" width="6" style="100" customWidth="1"/>
    <col min="2" max="2" width="24.5546875" style="100" customWidth="1"/>
    <col min="3" max="3" width="34.6640625" style="100" customWidth="1"/>
    <col min="4" max="4" width="10.6640625" style="100" customWidth="1"/>
    <col min="5" max="5" width="19" style="100" customWidth="1"/>
    <col min="6" max="7" width="21.33203125" style="100" customWidth="1"/>
    <col min="8" max="8" width="18.6640625" style="100" customWidth="1"/>
    <col min="9" max="9" width="16.6640625" style="100" customWidth="1"/>
    <col min="10" max="10" width="29.44140625" style="100" customWidth="1"/>
    <col min="11" max="11" width="12.44140625" style="100" customWidth="1"/>
    <col min="12" max="12" width="17.6640625" style="100" customWidth="1"/>
    <col min="13" max="13" width="26.6640625" style="102" customWidth="1"/>
    <col min="14" max="14" width="17" style="103" customWidth="1"/>
    <col min="15" max="15" width="15.5546875" style="100" customWidth="1"/>
    <col min="16" max="16" width="16.44140625" style="100" customWidth="1"/>
    <col min="17" max="17" width="19.44140625" style="100" customWidth="1"/>
    <col min="18" max="18" width="15.33203125" style="161" bestFit="1" customWidth="1"/>
    <col min="19" max="19" width="16.33203125" style="100" customWidth="1"/>
    <col min="20" max="20" width="23.33203125" style="100" customWidth="1"/>
    <col min="21" max="21" width="17.6640625" style="100" customWidth="1"/>
    <col min="22" max="22" width="17.33203125" style="100" customWidth="1"/>
    <col min="23" max="23" width="19" style="100" customWidth="1"/>
    <col min="24" max="24" width="16.5546875" style="100" customWidth="1"/>
    <col min="25" max="25" width="20.6640625" style="100" customWidth="1"/>
    <col min="26" max="255" width="8.6640625" style="100"/>
    <col min="256" max="256" width="9.6640625" style="100" customWidth="1"/>
    <col min="257" max="257" width="16" style="100" customWidth="1"/>
    <col min="258" max="258" width="17.5546875" style="100" customWidth="1"/>
    <col min="259" max="259" width="16.33203125" style="100" customWidth="1"/>
    <col min="260" max="260" width="6.33203125" style="100" customWidth="1"/>
    <col min="261" max="261" width="17.33203125" style="100" customWidth="1"/>
    <col min="262" max="262" width="15.6640625" style="100" customWidth="1"/>
    <col min="263" max="263" width="13.33203125" style="100" customWidth="1"/>
    <col min="264" max="264" width="6.33203125" style="100" customWidth="1"/>
    <col min="265" max="265" width="8.33203125" style="100" customWidth="1"/>
    <col min="266" max="266" width="17" style="100" customWidth="1"/>
    <col min="267" max="267" width="16.5546875" style="100" customWidth="1"/>
    <col min="268" max="268" width="15.5546875" style="100" customWidth="1"/>
    <col min="269" max="269" width="17" style="100" customWidth="1"/>
    <col min="270" max="270" width="16.5546875" style="100" customWidth="1"/>
    <col min="271" max="271" width="15.5546875" style="100" customWidth="1"/>
    <col min="272" max="272" width="0" style="100" hidden="1" customWidth="1"/>
    <col min="273" max="276" width="8" style="100" customWidth="1"/>
    <col min="277" max="511" width="8.6640625" style="100"/>
    <col min="512" max="512" width="9.6640625" style="100" customWidth="1"/>
    <col min="513" max="513" width="16" style="100" customWidth="1"/>
    <col min="514" max="514" width="17.5546875" style="100" customWidth="1"/>
    <col min="515" max="515" width="16.33203125" style="100" customWidth="1"/>
    <col min="516" max="516" width="6.33203125" style="100" customWidth="1"/>
    <col min="517" max="517" width="17.33203125" style="100" customWidth="1"/>
    <col min="518" max="518" width="15.6640625" style="100" customWidth="1"/>
    <col min="519" max="519" width="13.33203125" style="100" customWidth="1"/>
    <col min="520" max="520" width="6.33203125" style="100" customWidth="1"/>
    <col min="521" max="521" width="8.33203125" style="100" customWidth="1"/>
    <col min="522" max="522" width="17" style="100" customWidth="1"/>
    <col min="523" max="523" width="16.5546875" style="100" customWidth="1"/>
    <col min="524" max="524" width="15.5546875" style="100" customWidth="1"/>
    <col min="525" max="525" width="17" style="100" customWidth="1"/>
    <col min="526" max="526" width="16.5546875" style="100" customWidth="1"/>
    <col min="527" max="527" width="15.5546875" style="100" customWidth="1"/>
    <col min="528" max="528" width="0" style="100" hidden="1" customWidth="1"/>
    <col min="529" max="532" width="8" style="100" customWidth="1"/>
    <col min="533" max="767" width="8.6640625" style="100"/>
    <col min="768" max="768" width="9.6640625" style="100" customWidth="1"/>
    <col min="769" max="769" width="16" style="100" customWidth="1"/>
    <col min="770" max="770" width="17.5546875" style="100" customWidth="1"/>
    <col min="771" max="771" width="16.33203125" style="100" customWidth="1"/>
    <col min="772" max="772" width="6.33203125" style="100" customWidth="1"/>
    <col min="773" max="773" width="17.33203125" style="100" customWidth="1"/>
    <col min="774" max="774" width="15.6640625" style="100" customWidth="1"/>
    <col min="775" max="775" width="13.33203125" style="100" customWidth="1"/>
    <col min="776" max="776" width="6.33203125" style="100" customWidth="1"/>
    <col min="777" max="777" width="8.33203125" style="100" customWidth="1"/>
    <col min="778" max="778" width="17" style="100" customWidth="1"/>
    <col min="779" max="779" width="16.5546875" style="100" customWidth="1"/>
    <col min="780" max="780" width="15.5546875" style="100" customWidth="1"/>
    <col min="781" max="781" width="17" style="100" customWidth="1"/>
    <col min="782" max="782" width="16.5546875" style="100" customWidth="1"/>
    <col min="783" max="783" width="15.5546875" style="100" customWidth="1"/>
    <col min="784" max="784" width="0" style="100" hidden="1" customWidth="1"/>
    <col min="785" max="788" width="8" style="100" customWidth="1"/>
    <col min="789" max="1023" width="8.6640625" style="100"/>
    <col min="1024" max="1024" width="9.6640625" style="100" customWidth="1"/>
    <col min="1025" max="1025" width="16" style="100" customWidth="1"/>
    <col min="1026" max="1026" width="17.5546875" style="100" customWidth="1"/>
    <col min="1027" max="1027" width="16.33203125" style="100" customWidth="1"/>
    <col min="1028" max="1028" width="6.33203125" style="100" customWidth="1"/>
    <col min="1029" max="1029" width="17.33203125" style="100" customWidth="1"/>
    <col min="1030" max="1030" width="15.6640625" style="100" customWidth="1"/>
    <col min="1031" max="1031" width="13.33203125" style="100" customWidth="1"/>
    <col min="1032" max="1032" width="6.33203125" style="100" customWidth="1"/>
    <col min="1033" max="1033" width="8.33203125" style="100" customWidth="1"/>
    <col min="1034" max="1034" width="17" style="100" customWidth="1"/>
    <col min="1035" max="1035" width="16.5546875" style="100" customWidth="1"/>
    <col min="1036" max="1036" width="15.5546875" style="100" customWidth="1"/>
    <col min="1037" max="1037" width="17" style="100" customWidth="1"/>
    <col min="1038" max="1038" width="16.5546875" style="100" customWidth="1"/>
    <col min="1039" max="1039" width="15.5546875" style="100" customWidth="1"/>
    <col min="1040" max="1040" width="0" style="100" hidden="1" customWidth="1"/>
    <col min="1041" max="1044" width="8" style="100" customWidth="1"/>
    <col min="1045" max="1279" width="8.6640625" style="100"/>
    <col min="1280" max="1280" width="9.6640625" style="100" customWidth="1"/>
    <col min="1281" max="1281" width="16" style="100" customWidth="1"/>
    <col min="1282" max="1282" width="17.5546875" style="100" customWidth="1"/>
    <col min="1283" max="1283" width="16.33203125" style="100" customWidth="1"/>
    <col min="1284" max="1284" width="6.33203125" style="100" customWidth="1"/>
    <col min="1285" max="1285" width="17.33203125" style="100" customWidth="1"/>
    <col min="1286" max="1286" width="15.6640625" style="100" customWidth="1"/>
    <col min="1287" max="1287" width="13.33203125" style="100" customWidth="1"/>
    <col min="1288" max="1288" width="6.33203125" style="100" customWidth="1"/>
    <col min="1289" max="1289" width="8.33203125" style="100" customWidth="1"/>
    <col min="1290" max="1290" width="17" style="100" customWidth="1"/>
    <col min="1291" max="1291" width="16.5546875" style="100" customWidth="1"/>
    <col min="1292" max="1292" width="15.5546875" style="100" customWidth="1"/>
    <col min="1293" max="1293" width="17" style="100" customWidth="1"/>
    <col min="1294" max="1294" width="16.5546875" style="100" customWidth="1"/>
    <col min="1295" max="1295" width="15.5546875" style="100" customWidth="1"/>
    <col min="1296" max="1296" width="0" style="100" hidden="1" customWidth="1"/>
    <col min="1297" max="1300" width="8" style="100" customWidth="1"/>
    <col min="1301" max="1535" width="8.6640625" style="100"/>
    <col min="1536" max="1536" width="9.6640625" style="100" customWidth="1"/>
    <col min="1537" max="1537" width="16" style="100" customWidth="1"/>
    <col min="1538" max="1538" width="17.5546875" style="100" customWidth="1"/>
    <col min="1539" max="1539" width="16.33203125" style="100" customWidth="1"/>
    <col min="1540" max="1540" width="6.33203125" style="100" customWidth="1"/>
    <col min="1541" max="1541" width="17.33203125" style="100" customWidth="1"/>
    <col min="1542" max="1542" width="15.6640625" style="100" customWidth="1"/>
    <col min="1543" max="1543" width="13.33203125" style="100" customWidth="1"/>
    <col min="1544" max="1544" width="6.33203125" style="100" customWidth="1"/>
    <col min="1545" max="1545" width="8.33203125" style="100" customWidth="1"/>
    <col min="1546" max="1546" width="17" style="100" customWidth="1"/>
    <col min="1547" max="1547" width="16.5546875" style="100" customWidth="1"/>
    <col min="1548" max="1548" width="15.5546875" style="100" customWidth="1"/>
    <col min="1549" max="1549" width="17" style="100" customWidth="1"/>
    <col min="1550" max="1550" width="16.5546875" style="100" customWidth="1"/>
    <col min="1551" max="1551" width="15.5546875" style="100" customWidth="1"/>
    <col min="1552" max="1552" width="0" style="100" hidden="1" customWidth="1"/>
    <col min="1553" max="1556" width="8" style="100" customWidth="1"/>
    <col min="1557" max="1791" width="8.6640625" style="100"/>
    <col min="1792" max="1792" width="9.6640625" style="100" customWidth="1"/>
    <col min="1793" max="1793" width="16" style="100" customWidth="1"/>
    <col min="1794" max="1794" width="17.5546875" style="100" customWidth="1"/>
    <col min="1795" max="1795" width="16.33203125" style="100" customWidth="1"/>
    <col min="1796" max="1796" width="6.33203125" style="100" customWidth="1"/>
    <col min="1797" max="1797" width="17.33203125" style="100" customWidth="1"/>
    <col min="1798" max="1798" width="15.6640625" style="100" customWidth="1"/>
    <col min="1799" max="1799" width="13.33203125" style="100" customWidth="1"/>
    <col min="1800" max="1800" width="6.33203125" style="100" customWidth="1"/>
    <col min="1801" max="1801" width="8.33203125" style="100" customWidth="1"/>
    <col min="1802" max="1802" width="17" style="100" customWidth="1"/>
    <col min="1803" max="1803" width="16.5546875" style="100" customWidth="1"/>
    <col min="1804" max="1804" width="15.5546875" style="100" customWidth="1"/>
    <col min="1805" max="1805" width="17" style="100" customWidth="1"/>
    <col min="1806" max="1806" width="16.5546875" style="100" customWidth="1"/>
    <col min="1807" max="1807" width="15.5546875" style="100" customWidth="1"/>
    <col min="1808" max="1808" width="0" style="100" hidden="1" customWidth="1"/>
    <col min="1809" max="1812" width="8" style="100" customWidth="1"/>
    <col min="1813" max="2047" width="8.6640625" style="100"/>
    <col min="2048" max="2048" width="9.6640625" style="100" customWidth="1"/>
    <col min="2049" max="2049" width="16" style="100" customWidth="1"/>
    <col min="2050" max="2050" width="17.5546875" style="100" customWidth="1"/>
    <col min="2051" max="2051" width="16.33203125" style="100" customWidth="1"/>
    <col min="2052" max="2052" width="6.33203125" style="100" customWidth="1"/>
    <col min="2053" max="2053" width="17.33203125" style="100" customWidth="1"/>
    <col min="2054" max="2054" width="15.6640625" style="100" customWidth="1"/>
    <col min="2055" max="2055" width="13.33203125" style="100" customWidth="1"/>
    <col min="2056" max="2056" width="6.33203125" style="100" customWidth="1"/>
    <col min="2057" max="2057" width="8.33203125" style="100" customWidth="1"/>
    <col min="2058" max="2058" width="17" style="100" customWidth="1"/>
    <col min="2059" max="2059" width="16.5546875" style="100" customWidth="1"/>
    <col min="2060" max="2060" width="15.5546875" style="100" customWidth="1"/>
    <col min="2061" max="2061" width="17" style="100" customWidth="1"/>
    <col min="2062" max="2062" width="16.5546875" style="100" customWidth="1"/>
    <col min="2063" max="2063" width="15.5546875" style="100" customWidth="1"/>
    <col min="2064" max="2064" width="0" style="100" hidden="1" customWidth="1"/>
    <col min="2065" max="2068" width="8" style="100" customWidth="1"/>
    <col min="2069" max="2303" width="8.6640625" style="100"/>
    <col min="2304" max="2304" width="9.6640625" style="100" customWidth="1"/>
    <col min="2305" max="2305" width="16" style="100" customWidth="1"/>
    <col min="2306" max="2306" width="17.5546875" style="100" customWidth="1"/>
    <col min="2307" max="2307" width="16.33203125" style="100" customWidth="1"/>
    <col min="2308" max="2308" width="6.33203125" style="100" customWidth="1"/>
    <col min="2309" max="2309" width="17.33203125" style="100" customWidth="1"/>
    <col min="2310" max="2310" width="15.6640625" style="100" customWidth="1"/>
    <col min="2311" max="2311" width="13.33203125" style="100" customWidth="1"/>
    <col min="2312" max="2312" width="6.33203125" style="100" customWidth="1"/>
    <col min="2313" max="2313" width="8.33203125" style="100" customWidth="1"/>
    <col min="2314" max="2314" width="17" style="100" customWidth="1"/>
    <col min="2315" max="2315" width="16.5546875" style="100" customWidth="1"/>
    <col min="2316" max="2316" width="15.5546875" style="100" customWidth="1"/>
    <col min="2317" max="2317" width="17" style="100" customWidth="1"/>
    <col min="2318" max="2318" width="16.5546875" style="100" customWidth="1"/>
    <col min="2319" max="2319" width="15.5546875" style="100" customWidth="1"/>
    <col min="2320" max="2320" width="0" style="100" hidden="1" customWidth="1"/>
    <col min="2321" max="2324" width="8" style="100" customWidth="1"/>
    <col min="2325" max="2559" width="8.6640625" style="100"/>
    <col min="2560" max="2560" width="9.6640625" style="100" customWidth="1"/>
    <col min="2561" max="2561" width="16" style="100" customWidth="1"/>
    <col min="2562" max="2562" width="17.5546875" style="100" customWidth="1"/>
    <col min="2563" max="2563" width="16.33203125" style="100" customWidth="1"/>
    <col min="2564" max="2564" width="6.33203125" style="100" customWidth="1"/>
    <col min="2565" max="2565" width="17.33203125" style="100" customWidth="1"/>
    <col min="2566" max="2566" width="15.6640625" style="100" customWidth="1"/>
    <col min="2567" max="2567" width="13.33203125" style="100" customWidth="1"/>
    <col min="2568" max="2568" width="6.33203125" style="100" customWidth="1"/>
    <col min="2569" max="2569" width="8.33203125" style="100" customWidth="1"/>
    <col min="2570" max="2570" width="17" style="100" customWidth="1"/>
    <col min="2571" max="2571" width="16.5546875" style="100" customWidth="1"/>
    <col min="2572" max="2572" width="15.5546875" style="100" customWidth="1"/>
    <col min="2573" max="2573" width="17" style="100" customWidth="1"/>
    <col min="2574" max="2574" width="16.5546875" style="100" customWidth="1"/>
    <col min="2575" max="2575" width="15.5546875" style="100" customWidth="1"/>
    <col min="2576" max="2576" width="0" style="100" hidden="1" customWidth="1"/>
    <col min="2577" max="2580" width="8" style="100" customWidth="1"/>
    <col min="2581" max="2815" width="8.6640625" style="100"/>
    <col min="2816" max="2816" width="9.6640625" style="100" customWidth="1"/>
    <col min="2817" max="2817" width="16" style="100" customWidth="1"/>
    <col min="2818" max="2818" width="17.5546875" style="100" customWidth="1"/>
    <col min="2819" max="2819" width="16.33203125" style="100" customWidth="1"/>
    <col min="2820" max="2820" width="6.33203125" style="100" customWidth="1"/>
    <col min="2821" max="2821" width="17.33203125" style="100" customWidth="1"/>
    <col min="2822" max="2822" width="15.6640625" style="100" customWidth="1"/>
    <col min="2823" max="2823" width="13.33203125" style="100" customWidth="1"/>
    <col min="2824" max="2824" width="6.33203125" style="100" customWidth="1"/>
    <col min="2825" max="2825" width="8.33203125" style="100" customWidth="1"/>
    <col min="2826" max="2826" width="17" style="100" customWidth="1"/>
    <col min="2827" max="2827" width="16.5546875" style="100" customWidth="1"/>
    <col min="2828" max="2828" width="15.5546875" style="100" customWidth="1"/>
    <col min="2829" max="2829" width="17" style="100" customWidth="1"/>
    <col min="2830" max="2830" width="16.5546875" style="100" customWidth="1"/>
    <col min="2831" max="2831" width="15.5546875" style="100" customWidth="1"/>
    <col min="2832" max="2832" width="0" style="100" hidden="1" customWidth="1"/>
    <col min="2833" max="2836" width="8" style="100" customWidth="1"/>
    <col min="2837" max="3071" width="8.6640625" style="100"/>
    <col min="3072" max="3072" width="9.6640625" style="100" customWidth="1"/>
    <col min="3073" max="3073" width="16" style="100" customWidth="1"/>
    <col min="3074" max="3074" width="17.5546875" style="100" customWidth="1"/>
    <col min="3075" max="3075" width="16.33203125" style="100" customWidth="1"/>
    <col min="3076" max="3076" width="6.33203125" style="100" customWidth="1"/>
    <col min="3077" max="3077" width="17.33203125" style="100" customWidth="1"/>
    <col min="3078" max="3078" width="15.6640625" style="100" customWidth="1"/>
    <col min="3079" max="3079" width="13.33203125" style="100" customWidth="1"/>
    <col min="3080" max="3080" width="6.33203125" style="100" customWidth="1"/>
    <col min="3081" max="3081" width="8.33203125" style="100" customWidth="1"/>
    <col min="3082" max="3082" width="17" style="100" customWidth="1"/>
    <col min="3083" max="3083" width="16.5546875" style="100" customWidth="1"/>
    <col min="3084" max="3084" width="15.5546875" style="100" customWidth="1"/>
    <col min="3085" max="3085" width="17" style="100" customWidth="1"/>
    <col min="3086" max="3086" width="16.5546875" style="100" customWidth="1"/>
    <col min="3087" max="3087" width="15.5546875" style="100" customWidth="1"/>
    <col min="3088" max="3088" width="0" style="100" hidden="1" customWidth="1"/>
    <col min="3089" max="3092" width="8" style="100" customWidth="1"/>
    <col min="3093" max="3327" width="8.6640625" style="100"/>
    <col min="3328" max="3328" width="9.6640625" style="100" customWidth="1"/>
    <col min="3329" max="3329" width="16" style="100" customWidth="1"/>
    <col min="3330" max="3330" width="17.5546875" style="100" customWidth="1"/>
    <col min="3331" max="3331" width="16.33203125" style="100" customWidth="1"/>
    <col min="3332" max="3332" width="6.33203125" style="100" customWidth="1"/>
    <col min="3333" max="3333" width="17.33203125" style="100" customWidth="1"/>
    <col min="3334" max="3334" width="15.6640625" style="100" customWidth="1"/>
    <col min="3335" max="3335" width="13.33203125" style="100" customWidth="1"/>
    <col min="3336" max="3336" width="6.33203125" style="100" customWidth="1"/>
    <col min="3337" max="3337" width="8.33203125" style="100" customWidth="1"/>
    <col min="3338" max="3338" width="17" style="100" customWidth="1"/>
    <col min="3339" max="3339" width="16.5546875" style="100" customWidth="1"/>
    <col min="3340" max="3340" width="15.5546875" style="100" customWidth="1"/>
    <col min="3341" max="3341" width="17" style="100" customWidth="1"/>
    <col min="3342" max="3342" width="16.5546875" style="100" customWidth="1"/>
    <col min="3343" max="3343" width="15.5546875" style="100" customWidth="1"/>
    <col min="3344" max="3344" width="0" style="100" hidden="1" customWidth="1"/>
    <col min="3345" max="3348" width="8" style="100" customWidth="1"/>
    <col min="3349" max="3583" width="8.6640625" style="100"/>
    <col min="3584" max="3584" width="9.6640625" style="100" customWidth="1"/>
    <col min="3585" max="3585" width="16" style="100" customWidth="1"/>
    <col min="3586" max="3586" width="17.5546875" style="100" customWidth="1"/>
    <col min="3587" max="3587" width="16.33203125" style="100" customWidth="1"/>
    <col min="3588" max="3588" width="6.33203125" style="100" customWidth="1"/>
    <col min="3589" max="3589" width="17.33203125" style="100" customWidth="1"/>
    <col min="3590" max="3590" width="15.6640625" style="100" customWidth="1"/>
    <col min="3591" max="3591" width="13.33203125" style="100" customWidth="1"/>
    <col min="3592" max="3592" width="6.33203125" style="100" customWidth="1"/>
    <col min="3593" max="3593" width="8.33203125" style="100" customWidth="1"/>
    <col min="3594" max="3594" width="17" style="100" customWidth="1"/>
    <col min="3595" max="3595" width="16.5546875" style="100" customWidth="1"/>
    <col min="3596" max="3596" width="15.5546875" style="100" customWidth="1"/>
    <col min="3597" max="3597" width="17" style="100" customWidth="1"/>
    <col min="3598" max="3598" width="16.5546875" style="100" customWidth="1"/>
    <col min="3599" max="3599" width="15.5546875" style="100" customWidth="1"/>
    <col min="3600" max="3600" width="0" style="100" hidden="1" customWidth="1"/>
    <col min="3601" max="3604" width="8" style="100" customWidth="1"/>
    <col min="3605" max="3839" width="8.6640625" style="100"/>
    <col min="3840" max="3840" width="9.6640625" style="100" customWidth="1"/>
    <col min="3841" max="3841" width="16" style="100" customWidth="1"/>
    <col min="3842" max="3842" width="17.5546875" style="100" customWidth="1"/>
    <col min="3843" max="3843" width="16.33203125" style="100" customWidth="1"/>
    <col min="3844" max="3844" width="6.33203125" style="100" customWidth="1"/>
    <col min="3845" max="3845" width="17.33203125" style="100" customWidth="1"/>
    <col min="3846" max="3846" width="15.6640625" style="100" customWidth="1"/>
    <col min="3847" max="3847" width="13.33203125" style="100" customWidth="1"/>
    <col min="3848" max="3848" width="6.33203125" style="100" customWidth="1"/>
    <col min="3849" max="3849" width="8.33203125" style="100" customWidth="1"/>
    <col min="3850" max="3850" width="17" style="100" customWidth="1"/>
    <col min="3851" max="3851" width="16.5546875" style="100" customWidth="1"/>
    <col min="3852" max="3852" width="15.5546875" style="100" customWidth="1"/>
    <col min="3853" max="3853" width="17" style="100" customWidth="1"/>
    <col min="3854" max="3854" width="16.5546875" style="100" customWidth="1"/>
    <col min="3855" max="3855" width="15.5546875" style="100" customWidth="1"/>
    <col min="3856" max="3856" width="0" style="100" hidden="1" customWidth="1"/>
    <col min="3857" max="3860" width="8" style="100" customWidth="1"/>
    <col min="3861" max="4095" width="8.6640625" style="100"/>
    <col min="4096" max="4096" width="9.6640625" style="100" customWidth="1"/>
    <col min="4097" max="4097" width="16" style="100" customWidth="1"/>
    <col min="4098" max="4098" width="17.5546875" style="100" customWidth="1"/>
    <col min="4099" max="4099" width="16.33203125" style="100" customWidth="1"/>
    <col min="4100" max="4100" width="6.33203125" style="100" customWidth="1"/>
    <col min="4101" max="4101" width="17.33203125" style="100" customWidth="1"/>
    <col min="4102" max="4102" width="15.6640625" style="100" customWidth="1"/>
    <col min="4103" max="4103" width="13.33203125" style="100" customWidth="1"/>
    <col min="4104" max="4104" width="6.33203125" style="100" customWidth="1"/>
    <col min="4105" max="4105" width="8.33203125" style="100" customWidth="1"/>
    <col min="4106" max="4106" width="17" style="100" customWidth="1"/>
    <col min="4107" max="4107" width="16.5546875" style="100" customWidth="1"/>
    <col min="4108" max="4108" width="15.5546875" style="100" customWidth="1"/>
    <col min="4109" max="4109" width="17" style="100" customWidth="1"/>
    <col min="4110" max="4110" width="16.5546875" style="100" customWidth="1"/>
    <col min="4111" max="4111" width="15.5546875" style="100" customWidth="1"/>
    <col min="4112" max="4112" width="0" style="100" hidden="1" customWidth="1"/>
    <col min="4113" max="4116" width="8" style="100" customWidth="1"/>
    <col min="4117" max="4351" width="8.6640625" style="100"/>
    <col min="4352" max="4352" width="9.6640625" style="100" customWidth="1"/>
    <col min="4353" max="4353" width="16" style="100" customWidth="1"/>
    <col min="4354" max="4354" width="17.5546875" style="100" customWidth="1"/>
    <col min="4355" max="4355" width="16.33203125" style="100" customWidth="1"/>
    <col min="4356" max="4356" width="6.33203125" style="100" customWidth="1"/>
    <col min="4357" max="4357" width="17.33203125" style="100" customWidth="1"/>
    <col min="4358" max="4358" width="15.6640625" style="100" customWidth="1"/>
    <col min="4359" max="4359" width="13.33203125" style="100" customWidth="1"/>
    <col min="4360" max="4360" width="6.33203125" style="100" customWidth="1"/>
    <col min="4361" max="4361" width="8.33203125" style="100" customWidth="1"/>
    <col min="4362" max="4362" width="17" style="100" customWidth="1"/>
    <col min="4363" max="4363" width="16.5546875" style="100" customWidth="1"/>
    <col min="4364" max="4364" width="15.5546875" style="100" customWidth="1"/>
    <col min="4365" max="4365" width="17" style="100" customWidth="1"/>
    <col min="4366" max="4366" width="16.5546875" style="100" customWidth="1"/>
    <col min="4367" max="4367" width="15.5546875" style="100" customWidth="1"/>
    <col min="4368" max="4368" width="0" style="100" hidden="1" customWidth="1"/>
    <col min="4369" max="4372" width="8" style="100" customWidth="1"/>
    <col min="4373" max="4607" width="8.6640625" style="100"/>
    <col min="4608" max="4608" width="9.6640625" style="100" customWidth="1"/>
    <col min="4609" max="4609" width="16" style="100" customWidth="1"/>
    <col min="4610" max="4610" width="17.5546875" style="100" customWidth="1"/>
    <col min="4611" max="4611" width="16.33203125" style="100" customWidth="1"/>
    <col min="4612" max="4612" width="6.33203125" style="100" customWidth="1"/>
    <col min="4613" max="4613" width="17.33203125" style="100" customWidth="1"/>
    <col min="4614" max="4614" width="15.6640625" style="100" customWidth="1"/>
    <col min="4615" max="4615" width="13.33203125" style="100" customWidth="1"/>
    <col min="4616" max="4616" width="6.33203125" style="100" customWidth="1"/>
    <col min="4617" max="4617" width="8.33203125" style="100" customWidth="1"/>
    <col min="4618" max="4618" width="17" style="100" customWidth="1"/>
    <col min="4619" max="4619" width="16.5546875" style="100" customWidth="1"/>
    <col min="4620" max="4620" width="15.5546875" style="100" customWidth="1"/>
    <col min="4621" max="4621" width="17" style="100" customWidth="1"/>
    <col min="4622" max="4622" width="16.5546875" style="100" customWidth="1"/>
    <col min="4623" max="4623" width="15.5546875" style="100" customWidth="1"/>
    <col min="4624" max="4624" width="0" style="100" hidden="1" customWidth="1"/>
    <col min="4625" max="4628" width="8" style="100" customWidth="1"/>
    <col min="4629" max="4863" width="8.6640625" style="100"/>
    <col min="4864" max="4864" width="9.6640625" style="100" customWidth="1"/>
    <col min="4865" max="4865" width="16" style="100" customWidth="1"/>
    <col min="4866" max="4866" width="17.5546875" style="100" customWidth="1"/>
    <col min="4867" max="4867" width="16.33203125" style="100" customWidth="1"/>
    <col min="4868" max="4868" width="6.33203125" style="100" customWidth="1"/>
    <col min="4869" max="4869" width="17.33203125" style="100" customWidth="1"/>
    <col min="4870" max="4870" width="15.6640625" style="100" customWidth="1"/>
    <col min="4871" max="4871" width="13.33203125" style="100" customWidth="1"/>
    <col min="4872" max="4872" width="6.33203125" style="100" customWidth="1"/>
    <col min="4873" max="4873" width="8.33203125" style="100" customWidth="1"/>
    <col min="4874" max="4874" width="17" style="100" customWidth="1"/>
    <col min="4875" max="4875" width="16.5546875" style="100" customWidth="1"/>
    <col min="4876" max="4876" width="15.5546875" style="100" customWidth="1"/>
    <col min="4877" max="4877" width="17" style="100" customWidth="1"/>
    <col min="4878" max="4878" width="16.5546875" style="100" customWidth="1"/>
    <col min="4879" max="4879" width="15.5546875" style="100" customWidth="1"/>
    <col min="4880" max="4880" width="0" style="100" hidden="1" customWidth="1"/>
    <col min="4881" max="4884" width="8" style="100" customWidth="1"/>
    <col min="4885" max="5119" width="8.6640625" style="100"/>
    <col min="5120" max="5120" width="9.6640625" style="100" customWidth="1"/>
    <col min="5121" max="5121" width="16" style="100" customWidth="1"/>
    <col min="5122" max="5122" width="17.5546875" style="100" customWidth="1"/>
    <col min="5123" max="5123" width="16.33203125" style="100" customWidth="1"/>
    <col min="5124" max="5124" width="6.33203125" style="100" customWidth="1"/>
    <col min="5125" max="5125" width="17.33203125" style="100" customWidth="1"/>
    <col min="5126" max="5126" width="15.6640625" style="100" customWidth="1"/>
    <col min="5127" max="5127" width="13.33203125" style="100" customWidth="1"/>
    <col min="5128" max="5128" width="6.33203125" style="100" customWidth="1"/>
    <col min="5129" max="5129" width="8.33203125" style="100" customWidth="1"/>
    <col min="5130" max="5130" width="17" style="100" customWidth="1"/>
    <col min="5131" max="5131" width="16.5546875" style="100" customWidth="1"/>
    <col min="5132" max="5132" width="15.5546875" style="100" customWidth="1"/>
    <col min="5133" max="5133" width="17" style="100" customWidth="1"/>
    <col min="5134" max="5134" width="16.5546875" style="100" customWidth="1"/>
    <col min="5135" max="5135" width="15.5546875" style="100" customWidth="1"/>
    <col min="5136" max="5136" width="0" style="100" hidden="1" customWidth="1"/>
    <col min="5137" max="5140" width="8" style="100" customWidth="1"/>
    <col min="5141" max="5375" width="8.6640625" style="100"/>
    <col min="5376" max="5376" width="9.6640625" style="100" customWidth="1"/>
    <col min="5377" max="5377" width="16" style="100" customWidth="1"/>
    <col min="5378" max="5378" width="17.5546875" style="100" customWidth="1"/>
    <col min="5379" max="5379" width="16.33203125" style="100" customWidth="1"/>
    <col min="5380" max="5380" width="6.33203125" style="100" customWidth="1"/>
    <col min="5381" max="5381" width="17.33203125" style="100" customWidth="1"/>
    <col min="5382" max="5382" width="15.6640625" style="100" customWidth="1"/>
    <col min="5383" max="5383" width="13.33203125" style="100" customWidth="1"/>
    <col min="5384" max="5384" width="6.33203125" style="100" customWidth="1"/>
    <col min="5385" max="5385" width="8.33203125" style="100" customWidth="1"/>
    <col min="5386" max="5386" width="17" style="100" customWidth="1"/>
    <col min="5387" max="5387" width="16.5546875" style="100" customWidth="1"/>
    <col min="5388" max="5388" width="15.5546875" style="100" customWidth="1"/>
    <col min="5389" max="5389" width="17" style="100" customWidth="1"/>
    <col min="5390" max="5390" width="16.5546875" style="100" customWidth="1"/>
    <col min="5391" max="5391" width="15.5546875" style="100" customWidth="1"/>
    <col min="5392" max="5392" width="0" style="100" hidden="1" customWidth="1"/>
    <col min="5393" max="5396" width="8" style="100" customWidth="1"/>
    <col min="5397" max="5631" width="8.6640625" style="100"/>
    <col min="5632" max="5632" width="9.6640625" style="100" customWidth="1"/>
    <col min="5633" max="5633" width="16" style="100" customWidth="1"/>
    <col min="5634" max="5634" width="17.5546875" style="100" customWidth="1"/>
    <col min="5635" max="5635" width="16.33203125" style="100" customWidth="1"/>
    <col min="5636" max="5636" width="6.33203125" style="100" customWidth="1"/>
    <col min="5637" max="5637" width="17.33203125" style="100" customWidth="1"/>
    <col min="5638" max="5638" width="15.6640625" style="100" customWidth="1"/>
    <col min="5639" max="5639" width="13.33203125" style="100" customWidth="1"/>
    <col min="5640" max="5640" width="6.33203125" style="100" customWidth="1"/>
    <col min="5641" max="5641" width="8.33203125" style="100" customWidth="1"/>
    <col min="5642" max="5642" width="17" style="100" customWidth="1"/>
    <col min="5643" max="5643" width="16.5546875" style="100" customWidth="1"/>
    <col min="5644" max="5644" width="15.5546875" style="100" customWidth="1"/>
    <col min="5645" max="5645" width="17" style="100" customWidth="1"/>
    <col min="5646" max="5646" width="16.5546875" style="100" customWidth="1"/>
    <col min="5647" max="5647" width="15.5546875" style="100" customWidth="1"/>
    <col min="5648" max="5648" width="0" style="100" hidden="1" customWidth="1"/>
    <col min="5649" max="5652" width="8" style="100" customWidth="1"/>
    <col min="5653" max="5887" width="8.6640625" style="100"/>
    <col min="5888" max="5888" width="9.6640625" style="100" customWidth="1"/>
    <col min="5889" max="5889" width="16" style="100" customWidth="1"/>
    <col min="5890" max="5890" width="17.5546875" style="100" customWidth="1"/>
    <col min="5891" max="5891" width="16.33203125" style="100" customWidth="1"/>
    <col min="5892" max="5892" width="6.33203125" style="100" customWidth="1"/>
    <col min="5893" max="5893" width="17.33203125" style="100" customWidth="1"/>
    <col min="5894" max="5894" width="15.6640625" style="100" customWidth="1"/>
    <col min="5895" max="5895" width="13.33203125" style="100" customWidth="1"/>
    <col min="5896" max="5896" width="6.33203125" style="100" customWidth="1"/>
    <col min="5897" max="5897" width="8.33203125" style="100" customWidth="1"/>
    <col min="5898" max="5898" width="17" style="100" customWidth="1"/>
    <col min="5899" max="5899" width="16.5546875" style="100" customWidth="1"/>
    <col min="5900" max="5900" width="15.5546875" style="100" customWidth="1"/>
    <col min="5901" max="5901" width="17" style="100" customWidth="1"/>
    <col min="5902" max="5902" width="16.5546875" style="100" customWidth="1"/>
    <col min="5903" max="5903" width="15.5546875" style="100" customWidth="1"/>
    <col min="5904" max="5904" width="0" style="100" hidden="1" customWidth="1"/>
    <col min="5905" max="5908" width="8" style="100" customWidth="1"/>
    <col min="5909" max="6143" width="8.6640625" style="100"/>
    <col min="6144" max="6144" width="9.6640625" style="100" customWidth="1"/>
    <col min="6145" max="6145" width="16" style="100" customWidth="1"/>
    <col min="6146" max="6146" width="17.5546875" style="100" customWidth="1"/>
    <col min="6147" max="6147" width="16.33203125" style="100" customWidth="1"/>
    <col min="6148" max="6148" width="6.33203125" style="100" customWidth="1"/>
    <col min="6149" max="6149" width="17.33203125" style="100" customWidth="1"/>
    <col min="6150" max="6150" width="15.6640625" style="100" customWidth="1"/>
    <col min="6151" max="6151" width="13.33203125" style="100" customWidth="1"/>
    <col min="6152" max="6152" width="6.33203125" style="100" customWidth="1"/>
    <col min="6153" max="6153" width="8.33203125" style="100" customWidth="1"/>
    <col min="6154" max="6154" width="17" style="100" customWidth="1"/>
    <col min="6155" max="6155" width="16.5546875" style="100" customWidth="1"/>
    <col min="6156" max="6156" width="15.5546875" style="100" customWidth="1"/>
    <col min="6157" max="6157" width="17" style="100" customWidth="1"/>
    <col min="6158" max="6158" width="16.5546875" style="100" customWidth="1"/>
    <col min="6159" max="6159" width="15.5546875" style="100" customWidth="1"/>
    <col min="6160" max="6160" width="0" style="100" hidden="1" customWidth="1"/>
    <col min="6161" max="6164" width="8" style="100" customWidth="1"/>
    <col min="6165" max="6399" width="8.6640625" style="100"/>
    <col min="6400" max="6400" width="9.6640625" style="100" customWidth="1"/>
    <col min="6401" max="6401" width="16" style="100" customWidth="1"/>
    <col min="6402" max="6402" width="17.5546875" style="100" customWidth="1"/>
    <col min="6403" max="6403" width="16.33203125" style="100" customWidth="1"/>
    <col min="6404" max="6404" width="6.33203125" style="100" customWidth="1"/>
    <col min="6405" max="6405" width="17.33203125" style="100" customWidth="1"/>
    <col min="6406" max="6406" width="15.6640625" style="100" customWidth="1"/>
    <col min="6407" max="6407" width="13.33203125" style="100" customWidth="1"/>
    <col min="6408" max="6408" width="6.33203125" style="100" customWidth="1"/>
    <col min="6409" max="6409" width="8.33203125" style="100" customWidth="1"/>
    <col min="6410" max="6410" width="17" style="100" customWidth="1"/>
    <col min="6411" max="6411" width="16.5546875" style="100" customWidth="1"/>
    <col min="6412" max="6412" width="15.5546875" style="100" customWidth="1"/>
    <col min="6413" max="6413" width="17" style="100" customWidth="1"/>
    <col min="6414" max="6414" width="16.5546875" style="100" customWidth="1"/>
    <col min="6415" max="6415" width="15.5546875" style="100" customWidth="1"/>
    <col min="6416" max="6416" width="0" style="100" hidden="1" customWidth="1"/>
    <col min="6417" max="6420" width="8" style="100" customWidth="1"/>
    <col min="6421" max="6655" width="8.6640625" style="100"/>
    <col min="6656" max="6656" width="9.6640625" style="100" customWidth="1"/>
    <col min="6657" max="6657" width="16" style="100" customWidth="1"/>
    <col min="6658" max="6658" width="17.5546875" style="100" customWidth="1"/>
    <col min="6659" max="6659" width="16.33203125" style="100" customWidth="1"/>
    <col min="6660" max="6660" width="6.33203125" style="100" customWidth="1"/>
    <col min="6661" max="6661" width="17.33203125" style="100" customWidth="1"/>
    <col min="6662" max="6662" width="15.6640625" style="100" customWidth="1"/>
    <col min="6663" max="6663" width="13.33203125" style="100" customWidth="1"/>
    <col min="6664" max="6664" width="6.33203125" style="100" customWidth="1"/>
    <col min="6665" max="6665" width="8.33203125" style="100" customWidth="1"/>
    <col min="6666" max="6666" width="17" style="100" customWidth="1"/>
    <col min="6667" max="6667" width="16.5546875" style="100" customWidth="1"/>
    <col min="6668" max="6668" width="15.5546875" style="100" customWidth="1"/>
    <col min="6669" max="6669" width="17" style="100" customWidth="1"/>
    <col min="6670" max="6670" width="16.5546875" style="100" customWidth="1"/>
    <col min="6671" max="6671" width="15.5546875" style="100" customWidth="1"/>
    <col min="6672" max="6672" width="0" style="100" hidden="1" customWidth="1"/>
    <col min="6673" max="6676" width="8" style="100" customWidth="1"/>
    <col min="6677" max="6911" width="8.6640625" style="100"/>
    <col min="6912" max="6912" width="9.6640625" style="100" customWidth="1"/>
    <col min="6913" max="6913" width="16" style="100" customWidth="1"/>
    <col min="6914" max="6914" width="17.5546875" style="100" customWidth="1"/>
    <col min="6915" max="6915" width="16.33203125" style="100" customWidth="1"/>
    <col min="6916" max="6916" width="6.33203125" style="100" customWidth="1"/>
    <col min="6917" max="6917" width="17.33203125" style="100" customWidth="1"/>
    <col min="6918" max="6918" width="15.6640625" style="100" customWidth="1"/>
    <col min="6919" max="6919" width="13.33203125" style="100" customWidth="1"/>
    <col min="6920" max="6920" width="6.33203125" style="100" customWidth="1"/>
    <col min="6921" max="6921" width="8.33203125" style="100" customWidth="1"/>
    <col min="6922" max="6922" width="17" style="100" customWidth="1"/>
    <col min="6923" max="6923" width="16.5546875" style="100" customWidth="1"/>
    <col min="6924" max="6924" width="15.5546875" style="100" customWidth="1"/>
    <col min="6925" max="6925" width="17" style="100" customWidth="1"/>
    <col min="6926" max="6926" width="16.5546875" style="100" customWidth="1"/>
    <col min="6927" max="6927" width="15.5546875" style="100" customWidth="1"/>
    <col min="6928" max="6928" width="0" style="100" hidden="1" customWidth="1"/>
    <col min="6929" max="6932" width="8" style="100" customWidth="1"/>
    <col min="6933" max="7167" width="8.6640625" style="100"/>
    <col min="7168" max="7168" width="9.6640625" style="100" customWidth="1"/>
    <col min="7169" max="7169" width="16" style="100" customWidth="1"/>
    <col min="7170" max="7170" width="17.5546875" style="100" customWidth="1"/>
    <col min="7171" max="7171" width="16.33203125" style="100" customWidth="1"/>
    <col min="7172" max="7172" width="6.33203125" style="100" customWidth="1"/>
    <col min="7173" max="7173" width="17.33203125" style="100" customWidth="1"/>
    <col min="7174" max="7174" width="15.6640625" style="100" customWidth="1"/>
    <col min="7175" max="7175" width="13.33203125" style="100" customWidth="1"/>
    <col min="7176" max="7176" width="6.33203125" style="100" customWidth="1"/>
    <col min="7177" max="7177" width="8.33203125" style="100" customWidth="1"/>
    <col min="7178" max="7178" width="17" style="100" customWidth="1"/>
    <col min="7179" max="7179" width="16.5546875" style="100" customWidth="1"/>
    <col min="7180" max="7180" width="15.5546875" style="100" customWidth="1"/>
    <col min="7181" max="7181" width="17" style="100" customWidth="1"/>
    <col min="7182" max="7182" width="16.5546875" style="100" customWidth="1"/>
    <col min="7183" max="7183" width="15.5546875" style="100" customWidth="1"/>
    <col min="7184" max="7184" width="0" style="100" hidden="1" customWidth="1"/>
    <col min="7185" max="7188" width="8" style="100" customWidth="1"/>
    <col min="7189" max="7423" width="8.6640625" style="100"/>
    <col min="7424" max="7424" width="9.6640625" style="100" customWidth="1"/>
    <col min="7425" max="7425" width="16" style="100" customWidth="1"/>
    <col min="7426" max="7426" width="17.5546875" style="100" customWidth="1"/>
    <col min="7427" max="7427" width="16.33203125" style="100" customWidth="1"/>
    <col min="7428" max="7428" width="6.33203125" style="100" customWidth="1"/>
    <col min="7429" max="7429" width="17.33203125" style="100" customWidth="1"/>
    <col min="7430" max="7430" width="15.6640625" style="100" customWidth="1"/>
    <col min="7431" max="7431" width="13.33203125" style="100" customWidth="1"/>
    <col min="7432" max="7432" width="6.33203125" style="100" customWidth="1"/>
    <col min="7433" max="7433" width="8.33203125" style="100" customWidth="1"/>
    <col min="7434" max="7434" width="17" style="100" customWidth="1"/>
    <col min="7435" max="7435" width="16.5546875" style="100" customWidth="1"/>
    <col min="7436" max="7436" width="15.5546875" style="100" customWidth="1"/>
    <col min="7437" max="7437" width="17" style="100" customWidth="1"/>
    <col min="7438" max="7438" width="16.5546875" style="100" customWidth="1"/>
    <col min="7439" max="7439" width="15.5546875" style="100" customWidth="1"/>
    <col min="7440" max="7440" width="0" style="100" hidden="1" customWidth="1"/>
    <col min="7441" max="7444" width="8" style="100" customWidth="1"/>
    <col min="7445" max="7679" width="8.6640625" style="100"/>
    <col min="7680" max="7680" width="9.6640625" style="100" customWidth="1"/>
    <col min="7681" max="7681" width="16" style="100" customWidth="1"/>
    <col min="7682" max="7682" width="17.5546875" style="100" customWidth="1"/>
    <col min="7683" max="7683" width="16.33203125" style="100" customWidth="1"/>
    <col min="7684" max="7684" width="6.33203125" style="100" customWidth="1"/>
    <col min="7685" max="7685" width="17.33203125" style="100" customWidth="1"/>
    <col min="7686" max="7686" width="15.6640625" style="100" customWidth="1"/>
    <col min="7687" max="7687" width="13.33203125" style="100" customWidth="1"/>
    <col min="7688" max="7688" width="6.33203125" style="100" customWidth="1"/>
    <col min="7689" max="7689" width="8.33203125" style="100" customWidth="1"/>
    <col min="7690" max="7690" width="17" style="100" customWidth="1"/>
    <col min="7691" max="7691" width="16.5546875" style="100" customWidth="1"/>
    <col min="7692" max="7692" width="15.5546875" style="100" customWidth="1"/>
    <col min="7693" max="7693" width="17" style="100" customWidth="1"/>
    <col min="7694" max="7694" width="16.5546875" style="100" customWidth="1"/>
    <col min="7695" max="7695" width="15.5546875" style="100" customWidth="1"/>
    <col min="7696" max="7696" width="0" style="100" hidden="1" customWidth="1"/>
    <col min="7697" max="7700" width="8" style="100" customWidth="1"/>
    <col min="7701" max="7935" width="8.6640625" style="100"/>
    <col min="7936" max="7936" width="9.6640625" style="100" customWidth="1"/>
    <col min="7937" max="7937" width="16" style="100" customWidth="1"/>
    <col min="7938" max="7938" width="17.5546875" style="100" customWidth="1"/>
    <col min="7939" max="7939" width="16.33203125" style="100" customWidth="1"/>
    <col min="7940" max="7940" width="6.33203125" style="100" customWidth="1"/>
    <col min="7941" max="7941" width="17.33203125" style="100" customWidth="1"/>
    <col min="7942" max="7942" width="15.6640625" style="100" customWidth="1"/>
    <col min="7943" max="7943" width="13.33203125" style="100" customWidth="1"/>
    <col min="7944" max="7944" width="6.33203125" style="100" customWidth="1"/>
    <col min="7945" max="7945" width="8.33203125" style="100" customWidth="1"/>
    <col min="7946" max="7946" width="17" style="100" customWidth="1"/>
    <col min="7947" max="7947" width="16.5546875" style="100" customWidth="1"/>
    <col min="7948" max="7948" width="15.5546875" style="100" customWidth="1"/>
    <col min="7949" max="7949" width="17" style="100" customWidth="1"/>
    <col min="7950" max="7950" width="16.5546875" style="100" customWidth="1"/>
    <col min="7951" max="7951" width="15.5546875" style="100" customWidth="1"/>
    <col min="7952" max="7952" width="0" style="100" hidden="1" customWidth="1"/>
    <col min="7953" max="7956" width="8" style="100" customWidth="1"/>
    <col min="7957" max="8191" width="8.6640625" style="100"/>
    <col min="8192" max="8192" width="9.6640625" style="100" customWidth="1"/>
    <col min="8193" max="8193" width="16" style="100" customWidth="1"/>
    <col min="8194" max="8194" width="17.5546875" style="100" customWidth="1"/>
    <col min="8195" max="8195" width="16.33203125" style="100" customWidth="1"/>
    <col min="8196" max="8196" width="6.33203125" style="100" customWidth="1"/>
    <col min="8197" max="8197" width="17.33203125" style="100" customWidth="1"/>
    <col min="8198" max="8198" width="15.6640625" style="100" customWidth="1"/>
    <col min="8199" max="8199" width="13.33203125" style="100" customWidth="1"/>
    <col min="8200" max="8200" width="6.33203125" style="100" customWidth="1"/>
    <col min="8201" max="8201" width="8.33203125" style="100" customWidth="1"/>
    <col min="8202" max="8202" width="17" style="100" customWidth="1"/>
    <col min="8203" max="8203" width="16.5546875" style="100" customWidth="1"/>
    <col min="8204" max="8204" width="15.5546875" style="100" customWidth="1"/>
    <col min="8205" max="8205" width="17" style="100" customWidth="1"/>
    <col min="8206" max="8206" width="16.5546875" style="100" customWidth="1"/>
    <col min="8207" max="8207" width="15.5546875" style="100" customWidth="1"/>
    <col min="8208" max="8208" width="0" style="100" hidden="1" customWidth="1"/>
    <col min="8209" max="8212" width="8" style="100" customWidth="1"/>
    <col min="8213" max="8447" width="8.6640625" style="100"/>
    <col min="8448" max="8448" width="9.6640625" style="100" customWidth="1"/>
    <col min="8449" max="8449" width="16" style="100" customWidth="1"/>
    <col min="8450" max="8450" width="17.5546875" style="100" customWidth="1"/>
    <col min="8451" max="8451" width="16.33203125" style="100" customWidth="1"/>
    <col min="8452" max="8452" width="6.33203125" style="100" customWidth="1"/>
    <col min="8453" max="8453" width="17.33203125" style="100" customWidth="1"/>
    <col min="8454" max="8454" width="15.6640625" style="100" customWidth="1"/>
    <col min="8455" max="8455" width="13.33203125" style="100" customWidth="1"/>
    <col min="8456" max="8456" width="6.33203125" style="100" customWidth="1"/>
    <col min="8457" max="8457" width="8.33203125" style="100" customWidth="1"/>
    <col min="8458" max="8458" width="17" style="100" customWidth="1"/>
    <col min="8459" max="8459" width="16.5546875" style="100" customWidth="1"/>
    <col min="8460" max="8460" width="15.5546875" style="100" customWidth="1"/>
    <col min="8461" max="8461" width="17" style="100" customWidth="1"/>
    <col min="8462" max="8462" width="16.5546875" style="100" customWidth="1"/>
    <col min="8463" max="8463" width="15.5546875" style="100" customWidth="1"/>
    <col min="8464" max="8464" width="0" style="100" hidden="1" customWidth="1"/>
    <col min="8465" max="8468" width="8" style="100" customWidth="1"/>
    <col min="8469" max="8703" width="8.6640625" style="100"/>
    <col min="8704" max="8704" width="9.6640625" style="100" customWidth="1"/>
    <col min="8705" max="8705" width="16" style="100" customWidth="1"/>
    <col min="8706" max="8706" width="17.5546875" style="100" customWidth="1"/>
    <col min="8707" max="8707" width="16.33203125" style="100" customWidth="1"/>
    <col min="8708" max="8708" width="6.33203125" style="100" customWidth="1"/>
    <col min="8709" max="8709" width="17.33203125" style="100" customWidth="1"/>
    <col min="8710" max="8710" width="15.6640625" style="100" customWidth="1"/>
    <col min="8711" max="8711" width="13.33203125" style="100" customWidth="1"/>
    <col min="8712" max="8712" width="6.33203125" style="100" customWidth="1"/>
    <col min="8713" max="8713" width="8.33203125" style="100" customWidth="1"/>
    <col min="8714" max="8714" width="17" style="100" customWidth="1"/>
    <col min="8715" max="8715" width="16.5546875" style="100" customWidth="1"/>
    <col min="8716" max="8716" width="15.5546875" style="100" customWidth="1"/>
    <col min="8717" max="8717" width="17" style="100" customWidth="1"/>
    <col min="8718" max="8718" width="16.5546875" style="100" customWidth="1"/>
    <col min="8719" max="8719" width="15.5546875" style="100" customWidth="1"/>
    <col min="8720" max="8720" width="0" style="100" hidden="1" customWidth="1"/>
    <col min="8721" max="8724" width="8" style="100" customWidth="1"/>
    <col min="8725" max="8959" width="8.6640625" style="100"/>
    <col min="8960" max="8960" width="9.6640625" style="100" customWidth="1"/>
    <col min="8961" max="8961" width="16" style="100" customWidth="1"/>
    <col min="8962" max="8962" width="17.5546875" style="100" customWidth="1"/>
    <col min="8963" max="8963" width="16.33203125" style="100" customWidth="1"/>
    <col min="8964" max="8964" width="6.33203125" style="100" customWidth="1"/>
    <col min="8965" max="8965" width="17.33203125" style="100" customWidth="1"/>
    <col min="8966" max="8966" width="15.6640625" style="100" customWidth="1"/>
    <col min="8967" max="8967" width="13.33203125" style="100" customWidth="1"/>
    <col min="8968" max="8968" width="6.33203125" style="100" customWidth="1"/>
    <col min="8969" max="8969" width="8.33203125" style="100" customWidth="1"/>
    <col min="8970" max="8970" width="17" style="100" customWidth="1"/>
    <col min="8971" max="8971" width="16.5546875" style="100" customWidth="1"/>
    <col min="8972" max="8972" width="15.5546875" style="100" customWidth="1"/>
    <col min="8973" max="8973" width="17" style="100" customWidth="1"/>
    <col min="8974" max="8974" width="16.5546875" style="100" customWidth="1"/>
    <col min="8975" max="8975" width="15.5546875" style="100" customWidth="1"/>
    <col min="8976" max="8976" width="0" style="100" hidden="1" customWidth="1"/>
    <col min="8977" max="8980" width="8" style="100" customWidth="1"/>
    <col min="8981" max="9215" width="8.6640625" style="100"/>
    <col min="9216" max="9216" width="9.6640625" style="100" customWidth="1"/>
    <col min="9217" max="9217" width="16" style="100" customWidth="1"/>
    <col min="9218" max="9218" width="17.5546875" style="100" customWidth="1"/>
    <col min="9219" max="9219" width="16.33203125" style="100" customWidth="1"/>
    <col min="9220" max="9220" width="6.33203125" style="100" customWidth="1"/>
    <col min="9221" max="9221" width="17.33203125" style="100" customWidth="1"/>
    <col min="9222" max="9222" width="15.6640625" style="100" customWidth="1"/>
    <col min="9223" max="9223" width="13.33203125" style="100" customWidth="1"/>
    <col min="9224" max="9224" width="6.33203125" style="100" customWidth="1"/>
    <col min="9225" max="9225" width="8.33203125" style="100" customWidth="1"/>
    <col min="9226" max="9226" width="17" style="100" customWidth="1"/>
    <col min="9227" max="9227" width="16.5546875" style="100" customWidth="1"/>
    <col min="9228" max="9228" width="15.5546875" style="100" customWidth="1"/>
    <col min="9229" max="9229" width="17" style="100" customWidth="1"/>
    <col min="9230" max="9230" width="16.5546875" style="100" customWidth="1"/>
    <col min="9231" max="9231" width="15.5546875" style="100" customWidth="1"/>
    <col min="9232" max="9232" width="0" style="100" hidden="1" customWidth="1"/>
    <col min="9233" max="9236" width="8" style="100" customWidth="1"/>
    <col min="9237" max="9471" width="8.6640625" style="100"/>
    <col min="9472" max="9472" width="9.6640625" style="100" customWidth="1"/>
    <col min="9473" max="9473" width="16" style="100" customWidth="1"/>
    <col min="9474" max="9474" width="17.5546875" style="100" customWidth="1"/>
    <col min="9475" max="9475" width="16.33203125" style="100" customWidth="1"/>
    <col min="9476" max="9476" width="6.33203125" style="100" customWidth="1"/>
    <col min="9477" max="9477" width="17.33203125" style="100" customWidth="1"/>
    <col min="9478" max="9478" width="15.6640625" style="100" customWidth="1"/>
    <col min="9479" max="9479" width="13.33203125" style="100" customWidth="1"/>
    <col min="9480" max="9480" width="6.33203125" style="100" customWidth="1"/>
    <col min="9481" max="9481" width="8.33203125" style="100" customWidth="1"/>
    <col min="9482" max="9482" width="17" style="100" customWidth="1"/>
    <col min="9483" max="9483" width="16.5546875" style="100" customWidth="1"/>
    <col min="9484" max="9484" width="15.5546875" style="100" customWidth="1"/>
    <col min="9485" max="9485" width="17" style="100" customWidth="1"/>
    <col min="9486" max="9486" width="16.5546875" style="100" customWidth="1"/>
    <col min="9487" max="9487" width="15.5546875" style="100" customWidth="1"/>
    <col min="9488" max="9488" width="0" style="100" hidden="1" customWidth="1"/>
    <col min="9489" max="9492" width="8" style="100" customWidth="1"/>
    <col min="9493" max="9727" width="8.6640625" style="100"/>
    <col min="9728" max="9728" width="9.6640625" style="100" customWidth="1"/>
    <col min="9729" max="9729" width="16" style="100" customWidth="1"/>
    <col min="9730" max="9730" width="17.5546875" style="100" customWidth="1"/>
    <col min="9731" max="9731" width="16.33203125" style="100" customWidth="1"/>
    <col min="9732" max="9732" width="6.33203125" style="100" customWidth="1"/>
    <col min="9733" max="9733" width="17.33203125" style="100" customWidth="1"/>
    <col min="9734" max="9734" width="15.6640625" style="100" customWidth="1"/>
    <col min="9735" max="9735" width="13.33203125" style="100" customWidth="1"/>
    <col min="9736" max="9736" width="6.33203125" style="100" customWidth="1"/>
    <col min="9737" max="9737" width="8.33203125" style="100" customWidth="1"/>
    <col min="9738" max="9738" width="17" style="100" customWidth="1"/>
    <col min="9739" max="9739" width="16.5546875" style="100" customWidth="1"/>
    <col min="9740" max="9740" width="15.5546875" style="100" customWidth="1"/>
    <col min="9741" max="9741" width="17" style="100" customWidth="1"/>
    <col min="9742" max="9742" width="16.5546875" style="100" customWidth="1"/>
    <col min="9743" max="9743" width="15.5546875" style="100" customWidth="1"/>
    <col min="9744" max="9744" width="0" style="100" hidden="1" customWidth="1"/>
    <col min="9745" max="9748" width="8" style="100" customWidth="1"/>
    <col min="9749" max="9983" width="8.6640625" style="100"/>
    <col min="9984" max="9984" width="9.6640625" style="100" customWidth="1"/>
    <col min="9985" max="9985" width="16" style="100" customWidth="1"/>
    <col min="9986" max="9986" width="17.5546875" style="100" customWidth="1"/>
    <col min="9987" max="9987" width="16.33203125" style="100" customWidth="1"/>
    <col min="9988" max="9988" width="6.33203125" style="100" customWidth="1"/>
    <col min="9989" max="9989" width="17.33203125" style="100" customWidth="1"/>
    <col min="9990" max="9990" width="15.6640625" style="100" customWidth="1"/>
    <col min="9991" max="9991" width="13.33203125" style="100" customWidth="1"/>
    <col min="9992" max="9992" width="6.33203125" style="100" customWidth="1"/>
    <col min="9993" max="9993" width="8.33203125" style="100" customWidth="1"/>
    <col min="9994" max="9994" width="17" style="100" customWidth="1"/>
    <col min="9995" max="9995" width="16.5546875" style="100" customWidth="1"/>
    <col min="9996" max="9996" width="15.5546875" style="100" customWidth="1"/>
    <col min="9997" max="9997" width="17" style="100" customWidth="1"/>
    <col min="9998" max="9998" width="16.5546875" style="100" customWidth="1"/>
    <col min="9999" max="9999" width="15.5546875" style="100" customWidth="1"/>
    <col min="10000" max="10000" width="0" style="100" hidden="1" customWidth="1"/>
    <col min="10001" max="10004" width="8" style="100" customWidth="1"/>
    <col min="10005" max="10239" width="8.6640625" style="100"/>
    <col min="10240" max="10240" width="9.6640625" style="100" customWidth="1"/>
    <col min="10241" max="10241" width="16" style="100" customWidth="1"/>
    <col min="10242" max="10242" width="17.5546875" style="100" customWidth="1"/>
    <col min="10243" max="10243" width="16.33203125" style="100" customWidth="1"/>
    <col min="10244" max="10244" width="6.33203125" style="100" customWidth="1"/>
    <col min="10245" max="10245" width="17.33203125" style="100" customWidth="1"/>
    <col min="10246" max="10246" width="15.6640625" style="100" customWidth="1"/>
    <col min="10247" max="10247" width="13.33203125" style="100" customWidth="1"/>
    <col min="10248" max="10248" width="6.33203125" style="100" customWidth="1"/>
    <col min="10249" max="10249" width="8.33203125" style="100" customWidth="1"/>
    <col min="10250" max="10250" width="17" style="100" customWidth="1"/>
    <col min="10251" max="10251" width="16.5546875" style="100" customWidth="1"/>
    <col min="10252" max="10252" width="15.5546875" style="100" customWidth="1"/>
    <col min="10253" max="10253" width="17" style="100" customWidth="1"/>
    <col min="10254" max="10254" width="16.5546875" style="100" customWidth="1"/>
    <col min="10255" max="10255" width="15.5546875" style="100" customWidth="1"/>
    <col min="10256" max="10256" width="0" style="100" hidden="1" customWidth="1"/>
    <col min="10257" max="10260" width="8" style="100" customWidth="1"/>
    <col min="10261" max="10495" width="8.6640625" style="100"/>
    <col min="10496" max="10496" width="9.6640625" style="100" customWidth="1"/>
    <col min="10497" max="10497" width="16" style="100" customWidth="1"/>
    <col min="10498" max="10498" width="17.5546875" style="100" customWidth="1"/>
    <col min="10499" max="10499" width="16.33203125" style="100" customWidth="1"/>
    <col min="10500" max="10500" width="6.33203125" style="100" customWidth="1"/>
    <col min="10501" max="10501" width="17.33203125" style="100" customWidth="1"/>
    <col min="10502" max="10502" width="15.6640625" style="100" customWidth="1"/>
    <col min="10503" max="10503" width="13.33203125" style="100" customWidth="1"/>
    <col min="10504" max="10504" width="6.33203125" style="100" customWidth="1"/>
    <col min="10505" max="10505" width="8.33203125" style="100" customWidth="1"/>
    <col min="10506" max="10506" width="17" style="100" customWidth="1"/>
    <col min="10507" max="10507" width="16.5546875" style="100" customWidth="1"/>
    <col min="10508" max="10508" width="15.5546875" style="100" customWidth="1"/>
    <col min="10509" max="10509" width="17" style="100" customWidth="1"/>
    <col min="10510" max="10510" width="16.5546875" style="100" customWidth="1"/>
    <col min="10511" max="10511" width="15.5546875" style="100" customWidth="1"/>
    <col min="10512" max="10512" width="0" style="100" hidden="1" customWidth="1"/>
    <col min="10513" max="10516" width="8" style="100" customWidth="1"/>
    <col min="10517" max="10751" width="8.6640625" style="100"/>
    <col min="10752" max="10752" width="9.6640625" style="100" customWidth="1"/>
    <col min="10753" max="10753" width="16" style="100" customWidth="1"/>
    <col min="10754" max="10754" width="17.5546875" style="100" customWidth="1"/>
    <col min="10755" max="10755" width="16.33203125" style="100" customWidth="1"/>
    <col min="10756" max="10756" width="6.33203125" style="100" customWidth="1"/>
    <col min="10757" max="10757" width="17.33203125" style="100" customWidth="1"/>
    <col min="10758" max="10758" width="15.6640625" style="100" customWidth="1"/>
    <col min="10759" max="10759" width="13.33203125" style="100" customWidth="1"/>
    <col min="10760" max="10760" width="6.33203125" style="100" customWidth="1"/>
    <col min="10761" max="10761" width="8.33203125" style="100" customWidth="1"/>
    <col min="10762" max="10762" width="17" style="100" customWidth="1"/>
    <col min="10763" max="10763" width="16.5546875" style="100" customWidth="1"/>
    <col min="10764" max="10764" width="15.5546875" style="100" customWidth="1"/>
    <col min="10765" max="10765" width="17" style="100" customWidth="1"/>
    <col min="10766" max="10766" width="16.5546875" style="100" customWidth="1"/>
    <col min="10767" max="10767" width="15.5546875" style="100" customWidth="1"/>
    <col min="10768" max="10768" width="0" style="100" hidden="1" customWidth="1"/>
    <col min="10769" max="10772" width="8" style="100" customWidth="1"/>
    <col min="10773" max="11007" width="8.6640625" style="100"/>
    <col min="11008" max="11008" width="9.6640625" style="100" customWidth="1"/>
    <col min="11009" max="11009" width="16" style="100" customWidth="1"/>
    <col min="11010" max="11010" width="17.5546875" style="100" customWidth="1"/>
    <col min="11011" max="11011" width="16.33203125" style="100" customWidth="1"/>
    <col min="11012" max="11012" width="6.33203125" style="100" customWidth="1"/>
    <col min="11013" max="11013" width="17.33203125" style="100" customWidth="1"/>
    <col min="11014" max="11014" width="15.6640625" style="100" customWidth="1"/>
    <col min="11015" max="11015" width="13.33203125" style="100" customWidth="1"/>
    <col min="11016" max="11016" width="6.33203125" style="100" customWidth="1"/>
    <col min="11017" max="11017" width="8.33203125" style="100" customWidth="1"/>
    <col min="11018" max="11018" width="17" style="100" customWidth="1"/>
    <col min="11019" max="11019" width="16.5546875" style="100" customWidth="1"/>
    <col min="11020" max="11020" width="15.5546875" style="100" customWidth="1"/>
    <col min="11021" max="11021" width="17" style="100" customWidth="1"/>
    <col min="11022" max="11022" width="16.5546875" style="100" customWidth="1"/>
    <col min="11023" max="11023" width="15.5546875" style="100" customWidth="1"/>
    <col min="11024" max="11024" width="0" style="100" hidden="1" customWidth="1"/>
    <col min="11025" max="11028" width="8" style="100" customWidth="1"/>
    <col min="11029" max="11263" width="8.6640625" style="100"/>
    <col min="11264" max="11264" width="9.6640625" style="100" customWidth="1"/>
    <col min="11265" max="11265" width="16" style="100" customWidth="1"/>
    <col min="11266" max="11266" width="17.5546875" style="100" customWidth="1"/>
    <col min="11267" max="11267" width="16.33203125" style="100" customWidth="1"/>
    <col min="11268" max="11268" width="6.33203125" style="100" customWidth="1"/>
    <col min="11269" max="11269" width="17.33203125" style="100" customWidth="1"/>
    <col min="11270" max="11270" width="15.6640625" style="100" customWidth="1"/>
    <col min="11271" max="11271" width="13.33203125" style="100" customWidth="1"/>
    <col min="11272" max="11272" width="6.33203125" style="100" customWidth="1"/>
    <col min="11273" max="11273" width="8.33203125" style="100" customWidth="1"/>
    <col min="11274" max="11274" width="17" style="100" customWidth="1"/>
    <col min="11275" max="11275" width="16.5546875" style="100" customWidth="1"/>
    <col min="11276" max="11276" width="15.5546875" style="100" customWidth="1"/>
    <col min="11277" max="11277" width="17" style="100" customWidth="1"/>
    <col min="11278" max="11278" width="16.5546875" style="100" customWidth="1"/>
    <col min="11279" max="11279" width="15.5546875" style="100" customWidth="1"/>
    <col min="11280" max="11280" width="0" style="100" hidden="1" customWidth="1"/>
    <col min="11281" max="11284" width="8" style="100" customWidth="1"/>
    <col min="11285" max="11519" width="8.6640625" style="100"/>
    <col min="11520" max="11520" width="9.6640625" style="100" customWidth="1"/>
    <col min="11521" max="11521" width="16" style="100" customWidth="1"/>
    <col min="11522" max="11522" width="17.5546875" style="100" customWidth="1"/>
    <col min="11523" max="11523" width="16.33203125" style="100" customWidth="1"/>
    <col min="11524" max="11524" width="6.33203125" style="100" customWidth="1"/>
    <col min="11525" max="11525" width="17.33203125" style="100" customWidth="1"/>
    <col min="11526" max="11526" width="15.6640625" style="100" customWidth="1"/>
    <col min="11527" max="11527" width="13.33203125" style="100" customWidth="1"/>
    <col min="11528" max="11528" width="6.33203125" style="100" customWidth="1"/>
    <col min="11529" max="11529" width="8.33203125" style="100" customWidth="1"/>
    <col min="11530" max="11530" width="17" style="100" customWidth="1"/>
    <col min="11531" max="11531" width="16.5546875" style="100" customWidth="1"/>
    <col min="11532" max="11532" width="15.5546875" style="100" customWidth="1"/>
    <col min="11533" max="11533" width="17" style="100" customWidth="1"/>
    <col min="11534" max="11534" width="16.5546875" style="100" customWidth="1"/>
    <col min="11535" max="11535" width="15.5546875" style="100" customWidth="1"/>
    <col min="11536" max="11536" width="0" style="100" hidden="1" customWidth="1"/>
    <col min="11537" max="11540" width="8" style="100" customWidth="1"/>
    <col min="11541" max="11775" width="8.6640625" style="100"/>
    <col min="11776" max="11776" width="9.6640625" style="100" customWidth="1"/>
    <col min="11777" max="11777" width="16" style="100" customWidth="1"/>
    <col min="11778" max="11778" width="17.5546875" style="100" customWidth="1"/>
    <col min="11779" max="11779" width="16.33203125" style="100" customWidth="1"/>
    <col min="11780" max="11780" width="6.33203125" style="100" customWidth="1"/>
    <col min="11781" max="11781" width="17.33203125" style="100" customWidth="1"/>
    <col min="11782" max="11782" width="15.6640625" style="100" customWidth="1"/>
    <col min="11783" max="11783" width="13.33203125" style="100" customWidth="1"/>
    <col min="11784" max="11784" width="6.33203125" style="100" customWidth="1"/>
    <col min="11785" max="11785" width="8.33203125" style="100" customWidth="1"/>
    <col min="11786" max="11786" width="17" style="100" customWidth="1"/>
    <col min="11787" max="11787" width="16.5546875" style="100" customWidth="1"/>
    <col min="11788" max="11788" width="15.5546875" style="100" customWidth="1"/>
    <col min="11789" max="11789" width="17" style="100" customWidth="1"/>
    <col min="11790" max="11790" width="16.5546875" style="100" customWidth="1"/>
    <col min="11791" max="11791" width="15.5546875" style="100" customWidth="1"/>
    <col min="11792" max="11792" width="0" style="100" hidden="1" customWidth="1"/>
    <col min="11793" max="11796" width="8" style="100" customWidth="1"/>
    <col min="11797" max="12031" width="8.6640625" style="100"/>
    <col min="12032" max="12032" width="9.6640625" style="100" customWidth="1"/>
    <col min="12033" max="12033" width="16" style="100" customWidth="1"/>
    <col min="12034" max="12034" width="17.5546875" style="100" customWidth="1"/>
    <col min="12035" max="12035" width="16.33203125" style="100" customWidth="1"/>
    <col min="12036" max="12036" width="6.33203125" style="100" customWidth="1"/>
    <col min="12037" max="12037" width="17.33203125" style="100" customWidth="1"/>
    <col min="12038" max="12038" width="15.6640625" style="100" customWidth="1"/>
    <col min="12039" max="12039" width="13.33203125" style="100" customWidth="1"/>
    <col min="12040" max="12040" width="6.33203125" style="100" customWidth="1"/>
    <col min="12041" max="12041" width="8.33203125" style="100" customWidth="1"/>
    <col min="12042" max="12042" width="17" style="100" customWidth="1"/>
    <col min="12043" max="12043" width="16.5546875" style="100" customWidth="1"/>
    <col min="12044" max="12044" width="15.5546875" style="100" customWidth="1"/>
    <col min="12045" max="12045" width="17" style="100" customWidth="1"/>
    <col min="12046" max="12046" width="16.5546875" style="100" customWidth="1"/>
    <col min="12047" max="12047" width="15.5546875" style="100" customWidth="1"/>
    <col min="12048" max="12048" width="0" style="100" hidden="1" customWidth="1"/>
    <col min="12049" max="12052" width="8" style="100" customWidth="1"/>
    <col min="12053" max="12287" width="8.6640625" style="100"/>
    <col min="12288" max="12288" width="9.6640625" style="100" customWidth="1"/>
    <col min="12289" max="12289" width="16" style="100" customWidth="1"/>
    <col min="12290" max="12290" width="17.5546875" style="100" customWidth="1"/>
    <col min="12291" max="12291" width="16.33203125" style="100" customWidth="1"/>
    <col min="12292" max="12292" width="6.33203125" style="100" customWidth="1"/>
    <col min="12293" max="12293" width="17.33203125" style="100" customWidth="1"/>
    <col min="12294" max="12294" width="15.6640625" style="100" customWidth="1"/>
    <col min="12295" max="12295" width="13.33203125" style="100" customWidth="1"/>
    <col min="12296" max="12296" width="6.33203125" style="100" customWidth="1"/>
    <col min="12297" max="12297" width="8.33203125" style="100" customWidth="1"/>
    <col min="12298" max="12298" width="17" style="100" customWidth="1"/>
    <col min="12299" max="12299" width="16.5546875" style="100" customWidth="1"/>
    <col min="12300" max="12300" width="15.5546875" style="100" customWidth="1"/>
    <col min="12301" max="12301" width="17" style="100" customWidth="1"/>
    <col min="12302" max="12302" width="16.5546875" style="100" customWidth="1"/>
    <col min="12303" max="12303" width="15.5546875" style="100" customWidth="1"/>
    <col min="12304" max="12304" width="0" style="100" hidden="1" customWidth="1"/>
    <col min="12305" max="12308" width="8" style="100" customWidth="1"/>
    <col min="12309" max="12543" width="8.6640625" style="100"/>
    <col min="12544" max="12544" width="9.6640625" style="100" customWidth="1"/>
    <col min="12545" max="12545" width="16" style="100" customWidth="1"/>
    <col min="12546" max="12546" width="17.5546875" style="100" customWidth="1"/>
    <col min="12547" max="12547" width="16.33203125" style="100" customWidth="1"/>
    <col min="12548" max="12548" width="6.33203125" style="100" customWidth="1"/>
    <col min="12549" max="12549" width="17.33203125" style="100" customWidth="1"/>
    <col min="12550" max="12550" width="15.6640625" style="100" customWidth="1"/>
    <col min="12551" max="12551" width="13.33203125" style="100" customWidth="1"/>
    <col min="12552" max="12552" width="6.33203125" style="100" customWidth="1"/>
    <col min="12553" max="12553" width="8.33203125" style="100" customWidth="1"/>
    <col min="12554" max="12554" width="17" style="100" customWidth="1"/>
    <col min="12555" max="12555" width="16.5546875" style="100" customWidth="1"/>
    <col min="12556" max="12556" width="15.5546875" style="100" customWidth="1"/>
    <col min="12557" max="12557" width="17" style="100" customWidth="1"/>
    <col min="12558" max="12558" width="16.5546875" style="100" customWidth="1"/>
    <col min="12559" max="12559" width="15.5546875" style="100" customWidth="1"/>
    <col min="12560" max="12560" width="0" style="100" hidden="1" customWidth="1"/>
    <col min="12561" max="12564" width="8" style="100" customWidth="1"/>
    <col min="12565" max="12799" width="8.6640625" style="100"/>
    <col min="12800" max="12800" width="9.6640625" style="100" customWidth="1"/>
    <col min="12801" max="12801" width="16" style="100" customWidth="1"/>
    <col min="12802" max="12802" width="17.5546875" style="100" customWidth="1"/>
    <col min="12803" max="12803" width="16.33203125" style="100" customWidth="1"/>
    <col min="12804" max="12804" width="6.33203125" style="100" customWidth="1"/>
    <col min="12805" max="12805" width="17.33203125" style="100" customWidth="1"/>
    <col min="12806" max="12806" width="15.6640625" style="100" customWidth="1"/>
    <col min="12807" max="12807" width="13.33203125" style="100" customWidth="1"/>
    <col min="12808" max="12808" width="6.33203125" style="100" customWidth="1"/>
    <col min="12809" max="12809" width="8.33203125" style="100" customWidth="1"/>
    <col min="12810" max="12810" width="17" style="100" customWidth="1"/>
    <col min="12811" max="12811" width="16.5546875" style="100" customWidth="1"/>
    <col min="12812" max="12812" width="15.5546875" style="100" customWidth="1"/>
    <col min="12813" max="12813" width="17" style="100" customWidth="1"/>
    <col min="12814" max="12814" width="16.5546875" style="100" customWidth="1"/>
    <col min="12815" max="12815" width="15.5546875" style="100" customWidth="1"/>
    <col min="12816" max="12816" width="0" style="100" hidden="1" customWidth="1"/>
    <col min="12817" max="12820" width="8" style="100" customWidth="1"/>
    <col min="12821" max="13055" width="8.6640625" style="100"/>
    <col min="13056" max="13056" width="9.6640625" style="100" customWidth="1"/>
    <col min="13057" max="13057" width="16" style="100" customWidth="1"/>
    <col min="13058" max="13058" width="17.5546875" style="100" customWidth="1"/>
    <col min="13059" max="13059" width="16.33203125" style="100" customWidth="1"/>
    <col min="13060" max="13060" width="6.33203125" style="100" customWidth="1"/>
    <col min="13061" max="13061" width="17.33203125" style="100" customWidth="1"/>
    <col min="13062" max="13062" width="15.6640625" style="100" customWidth="1"/>
    <col min="13063" max="13063" width="13.33203125" style="100" customWidth="1"/>
    <col min="13064" max="13064" width="6.33203125" style="100" customWidth="1"/>
    <col min="13065" max="13065" width="8.33203125" style="100" customWidth="1"/>
    <col min="13066" max="13066" width="17" style="100" customWidth="1"/>
    <col min="13067" max="13067" width="16.5546875" style="100" customWidth="1"/>
    <col min="13068" max="13068" width="15.5546875" style="100" customWidth="1"/>
    <col min="13069" max="13069" width="17" style="100" customWidth="1"/>
    <col min="13070" max="13070" width="16.5546875" style="100" customWidth="1"/>
    <col min="13071" max="13071" width="15.5546875" style="100" customWidth="1"/>
    <col min="13072" max="13072" width="0" style="100" hidden="1" customWidth="1"/>
    <col min="13073" max="13076" width="8" style="100" customWidth="1"/>
    <col min="13077" max="13311" width="8.6640625" style="100"/>
    <col min="13312" max="13312" width="9.6640625" style="100" customWidth="1"/>
    <col min="13313" max="13313" width="16" style="100" customWidth="1"/>
    <col min="13314" max="13314" width="17.5546875" style="100" customWidth="1"/>
    <col min="13315" max="13315" width="16.33203125" style="100" customWidth="1"/>
    <col min="13316" max="13316" width="6.33203125" style="100" customWidth="1"/>
    <col min="13317" max="13317" width="17.33203125" style="100" customWidth="1"/>
    <col min="13318" max="13318" width="15.6640625" style="100" customWidth="1"/>
    <col min="13319" max="13319" width="13.33203125" style="100" customWidth="1"/>
    <col min="13320" max="13320" width="6.33203125" style="100" customWidth="1"/>
    <col min="13321" max="13321" width="8.33203125" style="100" customWidth="1"/>
    <col min="13322" max="13322" width="17" style="100" customWidth="1"/>
    <col min="13323" max="13323" width="16.5546875" style="100" customWidth="1"/>
    <col min="13324" max="13324" width="15.5546875" style="100" customWidth="1"/>
    <col min="13325" max="13325" width="17" style="100" customWidth="1"/>
    <col min="13326" max="13326" width="16.5546875" style="100" customWidth="1"/>
    <col min="13327" max="13327" width="15.5546875" style="100" customWidth="1"/>
    <col min="13328" max="13328" width="0" style="100" hidden="1" customWidth="1"/>
    <col min="13329" max="13332" width="8" style="100" customWidth="1"/>
    <col min="13333" max="13567" width="8.6640625" style="100"/>
    <col min="13568" max="13568" width="9.6640625" style="100" customWidth="1"/>
    <col min="13569" max="13569" width="16" style="100" customWidth="1"/>
    <col min="13570" max="13570" width="17.5546875" style="100" customWidth="1"/>
    <col min="13571" max="13571" width="16.33203125" style="100" customWidth="1"/>
    <col min="13572" max="13572" width="6.33203125" style="100" customWidth="1"/>
    <col min="13573" max="13573" width="17.33203125" style="100" customWidth="1"/>
    <col min="13574" max="13574" width="15.6640625" style="100" customWidth="1"/>
    <col min="13575" max="13575" width="13.33203125" style="100" customWidth="1"/>
    <col min="13576" max="13576" width="6.33203125" style="100" customWidth="1"/>
    <col min="13577" max="13577" width="8.33203125" style="100" customWidth="1"/>
    <col min="13578" max="13578" width="17" style="100" customWidth="1"/>
    <col min="13579" max="13579" width="16.5546875" style="100" customWidth="1"/>
    <col min="13580" max="13580" width="15.5546875" style="100" customWidth="1"/>
    <col min="13581" max="13581" width="17" style="100" customWidth="1"/>
    <col min="13582" max="13582" width="16.5546875" style="100" customWidth="1"/>
    <col min="13583" max="13583" width="15.5546875" style="100" customWidth="1"/>
    <col min="13584" max="13584" width="0" style="100" hidden="1" customWidth="1"/>
    <col min="13585" max="13588" width="8" style="100" customWidth="1"/>
    <col min="13589" max="13823" width="8.6640625" style="100"/>
    <col min="13824" max="13824" width="9.6640625" style="100" customWidth="1"/>
    <col min="13825" max="13825" width="16" style="100" customWidth="1"/>
    <col min="13826" max="13826" width="17.5546875" style="100" customWidth="1"/>
    <col min="13827" max="13827" width="16.33203125" style="100" customWidth="1"/>
    <col min="13828" max="13828" width="6.33203125" style="100" customWidth="1"/>
    <col min="13829" max="13829" width="17.33203125" style="100" customWidth="1"/>
    <col min="13830" max="13830" width="15.6640625" style="100" customWidth="1"/>
    <col min="13831" max="13831" width="13.33203125" style="100" customWidth="1"/>
    <col min="13832" max="13832" width="6.33203125" style="100" customWidth="1"/>
    <col min="13833" max="13833" width="8.33203125" style="100" customWidth="1"/>
    <col min="13834" max="13834" width="17" style="100" customWidth="1"/>
    <col min="13835" max="13835" width="16.5546875" style="100" customWidth="1"/>
    <col min="13836" max="13836" width="15.5546875" style="100" customWidth="1"/>
    <col min="13837" max="13837" width="17" style="100" customWidth="1"/>
    <col min="13838" max="13838" width="16.5546875" style="100" customWidth="1"/>
    <col min="13839" max="13839" width="15.5546875" style="100" customWidth="1"/>
    <col min="13840" max="13840" width="0" style="100" hidden="1" customWidth="1"/>
    <col min="13841" max="13844" width="8" style="100" customWidth="1"/>
    <col min="13845" max="14079" width="8.6640625" style="100"/>
    <col min="14080" max="14080" width="9.6640625" style="100" customWidth="1"/>
    <col min="14081" max="14081" width="16" style="100" customWidth="1"/>
    <col min="14082" max="14082" width="17.5546875" style="100" customWidth="1"/>
    <col min="14083" max="14083" width="16.33203125" style="100" customWidth="1"/>
    <col min="14084" max="14084" width="6.33203125" style="100" customWidth="1"/>
    <col min="14085" max="14085" width="17.33203125" style="100" customWidth="1"/>
    <col min="14086" max="14086" width="15.6640625" style="100" customWidth="1"/>
    <col min="14087" max="14087" width="13.33203125" style="100" customWidth="1"/>
    <col min="14088" max="14088" width="6.33203125" style="100" customWidth="1"/>
    <col min="14089" max="14089" width="8.33203125" style="100" customWidth="1"/>
    <col min="14090" max="14090" width="17" style="100" customWidth="1"/>
    <col min="14091" max="14091" width="16.5546875" style="100" customWidth="1"/>
    <col min="14092" max="14092" width="15.5546875" style="100" customWidth="1"/>
    <col min="14093" max="14093" width="17" style="100" customWidth="1"/>
    <col min="14094" max="14094" width="16.5546875" style="100" customWidth="1"/>
    <col min="14095" max="14095" width="15.5546875" style="100" customWidth="1"/>
    <col min="14096" max="14096" width="0" style="100" hidden="1" customWidth="1"/>
    <col min="14097" max="14100" width="8" style="100" customWidth="1"/>
    <col min="14101" max="14335" width="8.6640625" style="100"/>
    <col min="14336" max="14336" width="9.6640625" style="100" customWidth="1"/>
    <col min="14337" max="14337" width="16" style="100" customWidth="1"/>
    <col min="14338" max="14338" width="17.5546875" style="100" customWidth="1"/>
    <col min="14339" max="14339" width="16.33203125" style="100" customWidth="1"/>
    <col min="14340" max="14340" width="6.33203125" style="100" customWidth="1"/>
    <col min="14341" max="14341" width="17.33203125" style="100" customWidth="1"/>
    <col min="14342" max="14342" width="15.6640625" style="100" customWidth="1"/>
    <col min="14343" max="14343" width="13.33203125" style="100" customWidth="1"/>
    <col min="14344" max="14344" width="6.33203125" style="100" customWidth="1"/>
    <col min="14345" max="14345" width="8.33203125" style="100" customWidth="1"/>
    <col min="14346" max="14346" width="17" style="100" customWidth="1"/>
    <col min="14347" max="14347" width="16.5546875" style="100" customWidth="1"/>
    <col min="14348" max="14348" width="15.5546875" style="100" customWidth="1"/>
    <col min="14349" max="14349" width="17" style="100" customWidth="1"/>
    <col min="14350" max="14350" width="16.5546875" style="100" customWidth="1"/>
    <col min="14351" max="14351" width="15.5546875" style="100" customWidth="1"/>
    <col min="14352" max="14352" width="0" style="100" hidden="1" customWidth="1"/>
    <col min="14353" max="14356" width="8" style="100" customWidth="1"/>
    <col min="14357" max="14591" width="8.6640625" style="100"/>
    <col min="14592" max="14592" width="9.6640625" style="100" customWidth="1"/>
    <col min="14593" max="14593" width="16" style="100" customWidth="1"/>
    <col min="14594" max="14594" width="17.5546875" style="100" customWidth="1"/>
    <col min="14595" max="14595" width="16.33203125" style="100" customWidth="1"/>
    <col min="14596" max="14596" width="6.33203125" style="100" customWidth="1"/>
    <col min="14597" max="14597" width="17.33203125" style="100" customWidth="1"/>
    <col min="14598" max="14598" width="15.6640625" style="100" customWidth="1"/>
    <col min="14599" max="14599" width="13.33203125" style="100" customWidth="1"/>
    <col min="14600" max="14600" width="6.33203125" style="100" customWidth="1"/>
    <col min="14601" max="14601" width="8.33203125" style="100" customWidth="1"/>
    <col min="14602" max="14602" width="17" style="100" customWidth="1"/>
    <col min="14603" max="14603" width="16.5546875" style="100" customWidth="1"/>
    <col min="14604" max="14604" width="15.5546875" style="100" customWidth="1"/>
    <col min="14605" max="14605" width="17" style="100" customWidth="1"/>
    <col min="14606" max="14606" width="16.5546875" style="100" customWidth="1"/>
    <col min="14607" max="14607" width="15.5546875" style="100" customWidth="1"/>
    <col min="14608" max="14608" width="0" style="100" hidden="1" customWidth="1"/>
    <col min="14609" max="14612" width="8" style="100" customWidth="1"/>
    <col min="14613" max="14847" width="8.6640625" style="100"/>
    <col min="14848" max="14848" width="9.6640625" style="100" customWidth="1"/>
    <col min="14849" max="14849" width="16" style="100" customWidth="1"/>
    <col min="14850" max="14850" width="17.5546875" style="100" customWidth="1"/>
    <col min="14851" max="14851" width="16.33203125" style="100" customWidth="1"/>
    <col min="14852" max="14852" width="6.33203125" style="100" customWidth="1"/>
    <col min="14853" max="14853" width="17.33203125" style="100" customWidth="1"/>
    <col min="14854" max="14854" width="15.6640625" style="100" customWidth="1"/>
    <col min="14855" max="14855" width="13.33203125" style="100" customWidth="1"/>
    <col min="14856" max="14856" width="6.33203125" style="100" customWidth="1"/>
    <col min="14857" max="14857" width="8.33203125" style="100" customWidth="1"/>
    <col min="14858" max="14858" width="17" style="100" customWidth="1"/>
    <col min="14859" max="14859" width="16.5546875" style="100" customWidth="1"/>
    <col min="14860" max="14860" width="15.5546875" style="100" customWidth="1"/>
    <col min="14861" max="14861" width="17" style="100" customWidth="1"/>
    <col min="14862" max="14862" width="16.5546875" style="100" customWidth="1"/>
    <col min="14863" max="14863" width="15.5546875" style="100" customWidth="1"/>
    <col min="14864" max="14864" width="0" style="100" hidden="1" customWidth="1"/>
    <col min="14865" max="14868" width="8" style="100" customWidth="1"/>
    <col min="14869" max="15103" width="8.6640625" style="100"/>
    <col min="15104" max="15104" width="9.6640625" style="100" customWidth="1"/>
    <col min="15105" max="15105" width="16" style="100" customWidth="1"/>
    <col min="15106" max="15106" width="17.5546875" style="100" customWidth="1"/>
    <col min="15107" max="15107" width="16.33203125" style="100" customWidth="1"/>
    <col min="15108" max="15108" width="6.33203125" style="100" customWidth="1"/>
    <col min="15109" max="15109" width="17.33203125" style="100" customWidth="1"/>
    <col min="15110" max="15110" width="15.6640625" style="100" customWidth="1"/>
    <col min="15111" max="15111" width="13.33203125" style="100" customWidth="1"/>
    <col min="15112" max="15112" width="6.33203125" style="100" customWidth="1"/>
    <col min="15113" max="15113" width="8.33203125" style="100" customWidth="1"/>
    <col min="15114" max="15114" width="17" style="100" customWidth="1"/>
    <col min="15115" max="15115" width="16.5546875" style="100" customWidth="1"/>
    <col min="15116" max="15116" width="15.5546875" style="100" customWidth="1"/>
    <col min="15117" max="15117" width="17" style="100" customWidth="1"/>
    <col min="15118" max="15118" width="16.5546875" style="100" customWidth="1"/>
    <col min="15119" max="15119" width="15.5546875" style="100" customWidth="1"/>
    <col min="15120" max="15120" width="0" style="100" hidden="1" customWidth="1"/>
    <col min="15121" max="15124" width="8" style="100" customWidth="1"/>
    <col min="15125" max="15359" width="8.6640625" style="100"/>
    <col min="15360" max="15360" width="9.6640625" style="100" customWidth="1"/>
    <col min="15361" max="15361" width="16" style="100" customWidth="1"/>
    <col min="15362" max="15362" width="17.5546875" style="100" customWidth="1"/>
    <col min="15363" max="15363" width="16.33203125" style="100" customWidth="1"/>
    <col min="15364" max="15364" width="6.33203125" style="100" customWidth="1"/>
    <col min="15365" max="15365" width="17.33203125" style="100" customWidth="1"/>
    <col min="15366" max="15366" width="15.6640625" style="100" customWidth="1"/>
    <col min="15367" max="15367" width="13.33203125" style="100" customWidth="1"/>
    <col min="15368" max="15368" width="6.33203125" style="100" customWidth="1"/>
    <col min="15369" max="15369" width="8.33203125" style="100" customWidth="1"/>
    <col min="15370" max="15370" width="17" style="100" customWidth="1"/>
    <col min="15371" max="15371" width="16.5546875" style="100" customWidth="1"/>
    <col min="15372" max="15372" width="15.5546875" style="100" customWidth="1"/>
    <col min="15373" max="15373" width="17" style="100" customWidth="1"/>
    <col min="15374" max="15374" width="16.5546875" style="100" customWidth="1"/>
    <col min="15375" max="15375" width="15.5546875" style="100" customWidth="1"/>
    <col min="15376" max="15376" width="0" style="100" hidden="1" customWidth="1"/>
    <col min="15377" max="15380" width="8" style="100" customWidth="1"/>
    <col min="15381" max="15615" width="8.6640625" style="100"/>
    <col min="15616" max="15616" width="9.6640625" style="100" customWidth="1"/>
    <col min="15617" max="15617" width="16" style="100" customWidth="1"/>
    <col min="15618" max="15618" width="17.5546875" style="100" customWidth="1"/>
    <col min="15619" max="15619" width="16.33203125" style="100" customWidth="1"/>
    <col min="15620" max="15620" width="6.33203125" style="100" customWidth="1"/>
    <col min="15621" max="15621" width="17.33203125" style="100" customWidth="1"/>
    <col min="15622" max="15622" width="15.6640625" style="100" customWidth="1"/>
    <col min="15623" max="15623" width="13.33203125" style="100" customWidth="1"/>
    <col min="15624" max="15624" width="6.33203125" style="100" customWidth="1"/>
    <col min="15625" max="15625" width="8.33203125" style="100" customWidth="1"/>
    <col min="15626" max="15626" width="17" style="100" customWidth="1"/>
    <col min="15627" max="15627" width="16.5546875" style="100" customWidth="1"/>
    <col min="15628" max="15628" width="15.5546875" style="100" customWidth="1"/>
    <col min="15629" max="15629" width="17" style="100" customWidth="1"/>
    <col min="15630" max="15630" width="16.5546875" style="100" customWidth="1"/>
    <col min="15631" max="15631" width="15.5546875" style="100" customWidth="1"/>
    <col min="15632" max="15632" width="0" style="100" hidden="1" customWidth="1"/>
    <col min="15633" max="15636" width="8" style="100" customWidth="1"/>
    <col min="15637" max="15871" width="8.6640625" style="100"/>
    <col min="15872" max="15872" width="9.6640625" style="100" customWidth="1"/>
    <col min="15873" max="15873" width="16" style="100" customWidth="1"/>
    <col min="15874" max="15874" width="17.5546875" style="100" customWidth="1"/>
    <col min="15875" max="15875" width="16.33203125" style="100" customWidth="1"/>
    <col min="15876" max="15876" width="6.33203125" style="100" customWidth="1"/>
    <col min="15877" max="15877" width="17.33203125" style="100" customWidth="1"/>
    <col min="15878" max="15878" width="15.6640625" style="100" customWidth="1"/>
    <col min="15879" max="15879" width="13.33203125" style="100" customWidth="1"/>
    <col min="15880" max="15880" width="6.33203125" style="100" customWidth="1"/>
    <col min="15881" max="15881" width="8.33203125" style="100" customWidth="1"/>
    <col min="15882" max="15882" width="17" style="100" customWidth="1"/>
    <col min="15883" max="15883" width="16.5546875" style="100" customWidth="1"/>
    <col min="15884" max="15884" width="15.5546875" style="100" customWidth="1"/>
    <col min="15885" max="15885" width="17" style="100" customWidth="1"/>
    <col min="15886" max="15886" width="16.5546875" style="100" customWidth="1"/>
    <col min="15887" max="15887" width="15.5546875" style="100" customWidth="1"/>
    <col min="15888" max="15888" width="0" style="100" hidden="1" customWidth="1"/>
    <col min="15889" max="15892" width="8" style="100" customWidth="1"/>
    <col min="15893" max="16127" width="8.6640625" style="100"/>
    <col min="16128" max="16128" width="9.6640625" style="100" customWidth="1"/>
    <col min="16129" max="16129" width="16" style="100" customWidth="1"/>
    <col min="16130" max="16130" width="17.5546875" style="100" customWidth="1"/>
    <col min="16131" max="16131" width="16.33203125" style="100" customWidth="1"/>
    <col min="16132" max="16132" width="6.33203125" style="100" customWidth="1"/>
    <col min="16133" max="16133" width="17.33203125" style="100" customWidth="1"/>
    <col min="16134" max="16134" width="15.6640625" style="100" customWidth="1"/>
    <col min="16135" max="16135" width="13.33203125" style="100" customWidth="1"/>
    <col min="16136" max="16136" width="6.33203125" style="100" customWidth="1"/>
    <col min="16137" max="16137" width="8.33203125" style="100" customWidth="1"/>
    <col min="16138" max="16138" width="17" style="100" customWidth="1"/>
    <col min="16139" max="16139" width="16.5546875" style="100" customWidth="1"/>
    <col min="16140" max="16140" width="15.5546875" style="100" customWidth="1"/>
    <col min="16141" max="16141" width="17" style="100" customWidth="1"/>
    <col min="16142" max="16142" width="16.5546875" style="100" customWidth="1"/>
    <col min="16143" max="16143" width="15.5546875" style="100" customWidth="1"/>
    <col min="16144" max="16144" width="0" style="100" hidden="1" customWidth="1"/>
    <col min="16145" max="16148" width="8" style="100" customWidth="1"/>
    <col min="16149" max="16384" width="8.6640625" style="100"/>
  </cols>
  <sheetData>
    <row r="1" spans="1:22" ht="16.5" customHeight="1">
      <c r="A1" s="97" t="s">
        <v>134</v>
      </c>
      <c r="B1" s="98"/>
      <c r="C1" s="98"/>
      <c r="D1" s="98"/>
      <c r="E1" s="98"/>
      <c r="F1" s="99"/>
      <c r="K1" s="101"/>
      <c r="R1" s="100"/>
    </row>
    <row r="2" spans="1:22" ht="27" customHeight="1">
      <c r="A2" s="97"/>
      <c r="B2" s="98"/>
      <c r="C2" s="98"/>
      <c r="D2" s="98"/>
      <c r="E2" s="98"/>
      <c r="F2" s="99"/>
      <c r="K2" s="101"/>
      <c r="R2" s="100"/>
    </row>
    <row r="3" spans="1:22" ht="21.75" customHeight="1">
      <c r="A3" s="697" t="s">
        <v>162</v>
      </c>
      <c r="B3" s="697"/>
      <c r="C3" s="697"/>
      <c r="D3" s="697"/>
      <c r="E3" s="697"/>
      <c r="F3" s="697"/>
      <c r="G3" s="101"/>
      <c r="H3" s="101"/>
      <c r="I3" s="101"/>
      <c r="J3" s="104" t="s">
        <v>23</v>
      </c>
      <c r="K3" s="105"/>
      <c r="L3" s="106"/>
      <c r="R3" s="100"/>
    </row>
    <row r="4" spans="1:22" ht="24" customHeight="1">
      <c r="A4" s="697" t="s">
        <v>142</v>
      </c>
      <c r="B4" s="697"/>
      <c r="C4" s="697"/>
      <c r="D4" s="697"/>
      <c r="E4" s="697"/>
      <c r="F4" s="697"/>
      <c r="G4" s="101"/>
      <c r="H4" s="101"/>
      <c r="I4" s="101"/>
      <c r="J4" s="101"/>
      <c r="L4" s="107"/>
      <c r="R4" s="100"/>
    </row>
    <row r="5" spans="1:22" ht="20.25" customHeight="1">
      <c r="A5" s="698" t="s">
        <v>160</v>
      </c>
      <c r="B5" s="698"/>
      <c r="C5" s="698"/>
      <c r="D5" s="698"/>
      <c r="E5" s="698"/>
      <c r="F5" s="698"/>
      <c r="G5" s="108"/>
      <c r="H5" s="101"/>
      <c r="I5" s="100" t="s">
        <v>86</v>
      </c>
      <c r="J5" s="109"/>
      <c r="L5" s="107"/>
      <c r="R5" s="100"/>
    </row>
    <row r="6" spans="1:22" ht="30.75" customHeight="1">
      <c r="A6" s="110"/>
      <c r="C6" s="699"/>
      <c r="D6" s="699"/>
      <c r="E6" s="111"/>
      <c r="F6" s="112"/>
      <c r="G6" s="651"/>
      <c r="H6" s="154"/>
      <c r="I6" s="113">
        <v>1</v>
      </c>
      <c r="J6" s="114" t="s">
        <v>117</v>
      </c>
      <c r="R6" s="100"/>
    </row>
    <row r="7" spans="1:22">
      <c r="A7" s="110"/>
      <c r="B7" s="115"/>
      <c r="C7" s="699"/>
      <c r="D7" s="699"/>
      <c r="E7" s="116"/>
      <c r="F7" s="111"/>
      <c r="G7" s="694"/>
      <c r="H7" s="694"/>
      <c r="I7" s="113">
        <v>2</v>
      </c>
      <c r="J7" s="113" t="s">
        <v>120</v>
      </c>
      <c r="M7" s="100"/>
      <c r="N7" s="103" t="s">
        <v>42</v>
      </c>
      <c r="O7" s="103" t="s">
        <v>118</v>
      </c>
      <c r="R7" s="100"/>
      <c r="U7" s="117"/>
      <c r="V7" s="118"/>
    </row>
    <row r="8" spans="1:22" ht="25.5" customHeight="1">
      <c r="A8" s="115"/>
      <c r="E8" s="119" t="s">
        <v>116</v>
      </c>
      <c r="F8" s="120" t="s">
        <v>135</v>
      </c>
      <c r="G8" s="695"/>
      <c r="H8" s="694"/>
      <c r="I8" s="113">
        <v>3</v>
      </c>
      <c r="J8" s="113" t="s">
        <v>92</v>
      </c>
      <c r="M8" s="121" t="s">
        <v>135</v>
      </c>
      <c r="N8" s="122">
        <f ca="1">TODAY()+30</f>
        <v>45582</v>
      </c>
      <c r="O8" s="123">
        <v>0.11</v>
      </c>
      <c r="Q8" s="124"/>
      <c r="R8" s="125"/>
    </row>
    <row r="9" spans="1:22" ht="36.75" customHeight="1">
      <c r="A9" s="126"/>
      <c r="B9" s="127" t="s">
        <v>103</v>
      </c>
      <c r="C9" s="128"/>
      <c r="D9" s="128"/>
      <c r="E9" s="129"/>
      <c r="F9" s="130" t="s">
        <v>91</v>
      </c>
      <c r="G9" s="695"/>
      <c r="H9" s="694"/>
      <c r="I9" s="131">
        <v>4</v>
      </c>
      <c r="J9" s="132" t="s">
        <v>152</v>
      </c>
      <c r="M9" s="121" t="s">
        <v>136</v>
      </c>
      <c r="N9" s="122">
        <f ca="1">TODAY()+30</f>
        <v>45582</v>
      </c>
      <c r="O9" s="123">
        <v>0.11</v>
      </c>
      <c r="Q9" s="133"/>
      <c r="R9" s="100"/>
    </row>
    <row r="10" spans="1:22" ht="43.5" customHeight="1">
      <c r="A10" s="134"/>
      <c r="B10" s="127" t="s">
        <v>104</v>
      </c>
      <c r="C10" s="129"/>
      <c r="D10" s="696" t="str">
        <f>VLOOKUP($F$10,$I$6:$K$9,2,0)</f>
        <v>TT sớm 100% bằng vốn tự có trong 15 ngày kể từ khi kí HĐMB</v>
      </c>
      <c r="E10" s="696"/>
      <c r="F10" s="135">
        <v>4</v>
      </c>
      <c r="G10" s="652"/>
      <c r="H10" s="652"/>
      <c r="I10" s="136">
        <v>0</v>
      </c>
      <c r="J10" s="137"/>
      <c r="M10" s="121"/>
      <c r="N10" s="122"/>
      <c r="O10" s="123"/>
      <c r="Q10" s="138"/>
      <c r="R10" s="125"/>
    </row>
    <row r="11" spans="1:22" ht="17.25" customHeight="1">
      <c r="A11" s="139">
        <v>1</v>
      </c>
      <c r="B11" s="140" t="s">
        <v>0</v>
      </c>
      <c r="C11" s="141"/>
      <c r="D11" s="141"/>
      <c r="E11" s="142"/>
      <c r="F11" s="143"/>
      <c r="G11" s="154"/>
      <c r="H11" s="154"/>
      <c r="I11" s="144">
        <v>0.01</v>
      </c>
      <c r="J11" s="137"/>
      <c r="M11" s="121"/>
      <c r="N11" s="122"/>
      <c r="O11" s="123"/>
      <c r="Q11" s="145"/>
      <c r="R11" s="125"/>
    </row>
    <row r="12" spans="1:22" ht="17.25" customHeight="1">
      <c r="A12" s="146">
        <v>2</v>
      </c>
      <c r="B12" s="147" t="s">
        <v>27</v>
      </c>
      <c r="C12" s="148"/>
      <c r="D12" s="148"/>
      <c r="E12" s="149"/>
      <c r="F12" s="650" t="s">
        <v>184</v>
      </c>
      <c r="G12" s="154"/>
      <c r="H12" s="653"/>
      <c r="I12" s="152"/>
      <c r="L12" s="109"/>
      <c r="M12" s="121"/>
      <c r="N12" s="122"/>
      <c r="O12" s="123"/>
      <c r="R12" s="125"/>
    </row>
    <row r="13" spans="1:22" ht="17.25" customHeight="1">
      <c r="A13" s="146">
        <v>3</v>
      </c>
      <c r="B13" s="147" t="s">
        <v>28</v>
      </c>
      <c r="C13" s="148"/>
      <c r="D13" s="148"/>
      <c r="E13" s="149"/>
      <c r="F13" s="153"/>
      <c r="G13" s="154"/>
      <c r="H13" s="154"/>
      <c r="I13" s="154" t="s">
        <v>121</v>
      </c>
      <c r="J13" s="155">
        <v>22866119</v>
      </c>
      <c r="M13" s="121"/>
      <c r="N13" s="122"/>
      <c r="O13" s="123"/>
      <c r="R13" s="125"/>
    </row>
    <row r="14" spans="1:22" ht="17.25" customHeight="1">
      <c r="A14" s="156">
        <v>3.1</v>
      </c>
      <c r="B14" s="157" t="s">
        <v>37</v>
      </c>
      <c r="C14" s="158"/>
      <c r="D14" s="158"/>
      <c r="E14" s="159"/>
      <c r="F14" s="160">
        <f>VLOOKUP(F12,[2]Sheet1!$B:$C,2,0)</f>
        <v>67.5</v>
      </c>
      <c r="G14" s="651"/>
      <c r="H14" s="654"/>
      <c r="L14" s="162"/>
      <c r="M14" s="121"/>
      <c r="N14" s="122"/>
      <c r="O14" s="123"/>
      <c r="R14" s="125"/>
    </row>
    <row r="15" spans="1:22" ht="17.25" customHeight="1">
      <c r="A15" s="156">
        <v>3.2</v>
      </c>
      <c r="B15" s="157" t="s">
        <v>81</v>
      </c>
      <c r="C15" s="158"/>
      <c r="D15" s="158"/>
      <c r="E15" s="159"/>
      <c r="F15" s="160">
        <f>VLOOKUP(F12,[2]Sheet1!$B:$D,3,0)</f>
        <v>243.9</v>
      </c>
      <c r="G15" s="655"/>
      <c r="H15" s="655"/>
      <c r="L15" s="163"/>
      <c r="M15" s="121"/>
      <c r="N15" s="122"/>
      <c r="O15" s="123"/>
      <c r="R15" s="125"/>
    </row>
    <row r="16" spans="1:22" ht="17.25" customHeight="1">
      <c r="A16" s="156">
        <v>3.3</v>
      </c>
      <c r="B16" s="157" t="s">
        <v>29</v>
      </c>
      <c r="C16" s="158"/>
      <c r="D16" s="158"/>
      <c r="E16" s="159"/>
      <c r="F16" s="228">
        <f>F17/F15</f>
        <v>22551402.98</v>
      </c>
      <c r="G16" s="651" t="s">
        <v>183</v>
      </c>
      <c r="H16" s="655">
        <f>VLOOKUP(F12,[4]Sheet1!$B:$I,8,0)</f>
        <v>5895969602.2542009</v>
      </c>
      <c r="M16" s="121"/>
      <c r="N16" s="122"/>
      <c r="O16" s="123"/>
      <c r="R16" s="125"/>
    </row>
    <row r="17" spans="1:22" ht="17.25" customHeight="1">
      <c r="A17" s="165"/>
      <c r="B17" s="147" t="s">
        <v>33</v>
      </c>
      <c r="C17" s="166"/>
      <c r="D17" s="166"/>
      <c r="E17" s="167"/>
      <c r="F17" s="474">
        <f>VLOOKUP(F12,[4]Sheet1!$B:$H,7,0)</f>
        <v>5500287186.8220005</v>
      </c>
      <c r="G17" s="651"/>
      <c r="H17" s="448">
        <f>H16/F15</f>
        <v>24173717.106413286</v>
      </c>
      <c r="I17" s="170"/>
      <c r="J17" s="171"/>
      <c r="K17" s="172"/>
      <c r="L17" s="172"/>
      <c r="M17" s="121"/>
      <c r="N17" s="122"/>
      <c r="O17" s="123"/>
      <c r="R17" s="125"/>
    </row>
    <row r="18" spans="1:22" ht="17.25" customHeight="1">
      <c r="A18" s="173"/>
      <c r="B18" s="147" t="s">
        <v>34</v>
      </c>
      <c r="C18" s="174"/>
      <c r="D18" s="174"/>
      <c r="E18" s="175"/>
      <c r="F18" s="438"/>
      <c r="G18" s="651"/>
      <c r="H18" s="448"/>
      <c r="I18" s="170"/>
      <c r="J18" s="171"/>
      <c r="K18" s="177"/>
      <c r="L18" s="177"/>
      <c r="M18" s="121"/>
      <c r="N18" s="122"/>
      <c r="O18" s="123"/>
      <c r="Q18" s="137"/>
      <c r="R18" s="125"/>
    </row>
    <row r="19" spans="1:22" ht="17.25" customHeight="1">
      <c r="A19" s="165"/>
      <c r="B19" s="178" t="s">
        <v>161</v>
      </c>
      <c r="C19" s="174"/>
      <c r="D19" s="174"/>
      <c r="E19" s="175"/>
      <c r="F19" s="439">
        <f>IF(H16&gt;10000000000,100000000,IF(H16&lt;7000000000,50000000,70000000))</f>
        <v>50000000</v>
      </c>
      <c r="G19" s="154"/>
      <c r="H19" s="154"/>
      <c r="I19" s="440"/>
      <c r="M19" s="121"/>
      <c r="N19" s="122"/>
      <c r="O19" s="123"/>
      <c r="R19" s="125"/>
    </row>
    <row r="20" spans="1:22" ht="17.25" customHeight="1">
      <c r="A20" s="165"/>
      <c r="B20" s="668" t="s">
        <v>105</v>
      </c>
      <c r="C20" s="668"/>
      <c r="D20" s="669" t="s">
        <v>174</v>
      </c>
      <c r="E20" s="669"/>
      <c r="F20" s="179">
        <v>0.01</v>
      </c>
      <c r="G20" s="695"/>
      <c r="H20" s="694"/>
      <c r="I20" s="180"/>
      <c r="M20" s="121"/>
      <c r="N20" s="122"/>
      <c r="O20" s="123"/>
      <c r="R20" s="125"/>
    </row>
    <row r="21" spans="1:22" s="180" customFormat="1" ht="19.5" customHeight="1">
      <c r="A21" s="165"/>
      <c r="B21" s="178" t="s">
        <v>106</v>
      </c>
      <c r="C21" s="174"/>
      <c r="D21" s="174"/>
      <c r="E21" s="175"/>
      <c r="F21" s="181">
        <f>+IF($F$10=4,11%,0)</f>
        <v>0.11</v>
      </c>
      <c r="G21" s="695"/>
      <c r="H21" s="694"/>
      <c r="I21" s="441"/>
      <c r="J21" s="171"/>
      <c r="K21" s="172"/>
      <c r="L21" s="172"/>
      <c r="M21" s="121"/>
      <c r="N21" s="122"/>
      <c r="O21" s="123"/>
      <c r="Q21" s="100"/>
      <c r="R21" s="118"/>
    </row>
    <row r="22" spans="1:22" s="180" customFormat="1" ht="17.25" customHeight="1">
      <c r="A22" s="165"/>
      <c r="B22" s="178" t="s">
        <v>107</v>
      </c>
      <c r="C22" s="174"/>
      <c r="D22" s="174"/>
      <c r="E22" s="175"/>
      <c r="F22" s="181">
        <f>+IF(OR($F$10=1, $F$10=2),6%,0)</f>
        <v>0</v>
      </c>
      <c r="G22" s="449"/>
      <c r="H22" s="449"/>
      <c r="I22" s="440"/>
      <c r="J22" s="171"/>
      <c r="K22" s="177"/>
      <c r="L22" s="177"/>
      <c r="M22" s="100"/>
      <c r="N22" s="103"/>
      <c r="O22" s="182"/>
      <c r="U22" s="124"/>
      <c r="V22" s="125"/>
    </row>
    <row r="23" spans="1:22" s="180" customFormat="1" ht="17.25" customHeight="1">
      <c r="A23" s="165"/>
      <c r="B23" s="178" t="s">
        <v>108</v>
      </c>
      <c r="C23" s="174"/>
      <c r="D23" s="174"/>
      <c r="E23" s="175"/>
      <c r="F23" s="179">
        <v>0</v>
      </c>
      <c r="G23" s="656"/>
      <c r="H23" s="449"/>
      <c r="J23" s="171"/>
      <c r="K23" s="177"/>
      <c r="L23" s="177"/>
      <c r="M23" s="100"/>
      <c r="N23" s="103"/>
      <c r="O23" s="182"/>
      <c r="U23" s="138"/>
      <c r="V23" s="184"/>
    </row>
    <row r="24" spans="1:22" s="180" customFormat="1" ht="17.25" customHeight="1">
      <c r="A24" s="156"/>
      <c r="B24" s="147" t="s">
        <v>31</v>
      </c>
      <c r="C24" s="174"/>
      <c r="D24" s="174"/>
      <c r="E24" s="175"/>
      <c r="F24" s="185">
        <f>ROUND((F16-(F19/F15))*(1-F20)*(1-F21)*(1-F22)*(1-F23),0)</f>
        <v>19689414</v>
      </c>
      <c r="G24" s="657"/>
      <c r="H24" s="154"/>
      <c r="I24" s="164">
        <f>F17-F19</f>
        <v>5450287186.8220005</v>
      </c>
      <c r="J24" s="100"/>
      <c r="K24" s="100"/>
      <c r="L24" s="100"/>
      <c r="M24" s="100"/>
      <c r="N24" s="103"/>
      <c r="O24" s="182"/>
      <c r="U24" s="138"/>
      <c r="V24" s="187"/>
    </row>
    <row r="25" spans="1:22" ht="17.25" customHeight="1">
      <c r="A25" s="156"/>
      <c r="B25" s="157" t="s">
        <v>30</v>
      </c>
      <c r="C25" s="158"/>
      <c r="D25" s="158"/>
      <c r="E25" s="159"/>
      <c r="F25" s="188">
        <f>ROUND(F24+(F24-$J$13*F14/F15)*10%,0)</f>
        <v>21025529</v>
      </c>
      <c r="G25" s="658"/>
      <c r="H25" s="654"/>
      <c r="I25" s="170">
        <f>I24*F20</f>
        <v>54502871.868220009</v>
      </c>
      <c r="M25" s="100"/>
      <c r="N25" s="102"/>
      <c r="O25" s="103"/>
      <c r="R25" s="100"/>
      <c r="V25" s="187"/>
    </row>
    <row r="26" spans="1:22" ht="17.25" customHeight="1">
      <c r="A26" s="190">
        <v>4</v>
      </c>
      <c r="B26" s="147" t="s">
        <v>36</v>
      </c>
      <c r="C26" s="148"/>
      <c r="D26" s="148"/>
      <c r="E26" s="149"/>
      <c r="F26" s="191"/>
      <c r="G26" s="659"/>
      <c r="H26" s="448"/>
      <c r="I26" s="170"/>
      <c r="M26" s="100"/>
      <c r="N26" s="102"/>
      <c r="O26" s="103"/>
      <c r="R26" s="100"/>
      <c r="V26" s="187"/>
    </row>
    <row r="27" spans="1:22" ht="17.25" customHeight="1">
      <c r="A27" s="193"/>
      <c r="B27" s="194" t="s">
        <v>82</v>
      </c>
      <c r="C27" s="195"/>
      <c r="D27" s="195"/>
      <c r="E27" s="196"/>
      <c r="F27" s="191">
        <f>ROUND(+F28+F29,0)</f>
        <v>5128126579</v>
      </c>
      <c r="G27" s="651" t="b">
        <f>SUM(F28:F29)=F27</f>
        <v>1</v>
      </c>
      <c r="H27" s="154"/>
      <c r="J27" s="197" t="s">
        <v>128</v>
      </c>
      <c r="M27" s="100"/>
      <c r="N27" s="100"/>
      <c r="O27" s="459">
        <f>SUM(O29:O42)</f>
        <v>13278490.734500002</v>
      </c>
      <c r="R27" s="100"/>
      <c r="V27" s="187"/>
    </row>
    <row r="28" spans="1:22" ht="22.2" customHeight="1">
      <c r="A28" s="198"/>
      <c r="B28" s="199" t="s">
        <v>38</v>
      </c>
      <c r="C28" s="200"/>
      <c r="D28" s="200"/>
      <c r="E28" s="201"/>
      <c r="F28" s="202">
        <f>ROUND(+F24*F15,0)</f>
        <v>4802248075</v>
      </c>
      <c r="G28" s="654" t="b">
        <f>ROUND(F24*F15,0)=F28</f>
        <v>1</v>
      </c>
      <c r="H28" s="654"/>
      <c r="J28" s="204" t="s">
        <v>129</v>
      </c>
      <c r="K28" s="204" t="s">
        <v>130</v>
      </c>
      <c r="L28" s="204" t="s">
        <v>131</v>
      </c>
      <c r="M28" s="205" t="s">
        <v>132</v>
      </c>
      <c r="N28" s="206" t="s">
        <v>133</v>
      </c>
      <c r="O28" s="205" t="s">
        <v>163</v>
      </c>
      <c r="R28" s="100"/>
      <c r="V28" s="187"/>
    </row>
    <row r="29" spans="1:22" ht="17.25" customHeight="1">
      <c r="A29" s="207"/>
      <c r="B29" s="199" t="s">
        <v>4</v>
      </c>
      <c r="C29" s="200"/>
      <c r="D29" s="200"/>
      <c r="E29" s="201"/>
      <c r="F29" s="202">
        <f>ROUND((F28-J13*F14)*10%,0)</f>
        <v>325878504</v>
      </c>
      <c r="G29" s="654"/>
      <c r="H29" s="454"/>
      <c r="J29" s="209" t="str">
        <f>F12</f>
        <v>HG1-13</v>
      </c>
      <c r="K29" s="210">
        <v>45499</v>
      </c>
      <c r="L29" s="209">
        <v>45530</v>
      </c>
      <c r="M29" s="211">
        <f>L29-K29-1</f>
        <v>30</v>
      </c>
      <c r="N29" s="212">
        <f>F50</f>
        <v>240112404</v>
      </c>
      <c r="O29" s="213">
        <f t="shared" ref="O29:O40" si="0">0.05%*N29*M29</f>
        <v>3601686.06</v>
      </c>
      <c r="P29" s="100" t="s">
        <v>164</v>
      </c>
      <c r="R29" s="100"/>
      <c r="V29" s="187"/>
    </row>
    <row r="30" spans="1:22" ht="17.25" customHeight="1">
      <c r="A30" s="214">
        <v>6</v>
      </c>
      <c r="B30" s="215" t="s">
        <v>69</v>
      </c>
      <c r="C30" s="195"/>
      <c r="D30" s="195"/>
      <c r="E30" s="216"/>
      <c r="F30" s="217">
        <f>F31+F32-F33</f>
        <v>0</v>
      </c>
      <c r="G30" s="455"/>
      <c r="H30" s="454"/>
      <c r="J30" s="209">
        <v>45318</v>
      </c>
      <c r="K30" s="210">
        <f>J30+1</f>
        <v>45319</v>
      </c>
      <c r="L30" s="209">
        <v>45350</v>
      </c>
      <c r="M30" s="211">
        <f>L30-K30</f>
        <v>31</v>
      </c>
      <c r="N30" s="219">
        <f>924309979-300000000</f>
        <v>624309979</v>
      </c>
      <c r="O30" s="213">
        <f t="shared" si="0"/>
        <v>9676804.6745000016</v>
      </c>
      <c r="P30" s="161"/>
      <c r="R30" s="100"/>
      <c r="V30" s="220"/>
    </row>
    <row r="31" spans="1:22" ht="17.25" customHeight="1">
      <c r="A31" s="214"/>
      <c r="B31" s="221" t="s">
        <v>74</v>
      </c>
      <c r="C31" s="195"/>
      <c r="D31" s="195"/>
      <c r="E31" s="216"/>
      <c r="F31" s="222">
        <f>IF($F$10=2,SUM(V81:V105),0)</f>
        <v>0</v>
      </c>
      <c r="G31" s="455" t="s">
        <v>65</v>
      </c>
      <c r="H31" s="154"/>
      <c r="J31" s="209"/>
      <c r="K31" s="210">
        <f>J31+1</f>
        <v>1</v>
      </c>
      <c r="L31" s="209"/>
      <c r="M31" s="211">
        <f>L31-K31</f>
        <v>-1</v>
      </c>
      <c r="N31" s="219"/>
      <c r="O31" s="213">
        <f t="shared" si="0"/>
        <v>0</v>
      </c>
      <c r="R31" s="100"/>
    </row>
    <row r="32" spans="1:22" ht="17.25" customHeight="1">
      <c r="A32" s="214"/>
      <c r="B32" s="221" t="s">
        <v>75</v>
      </c>
      <c r="C32" s="195"/>
      <c r="D32" s="195"/>
      <c r="E32" s="216"/>
      <c r="F32" s="222">
        <f>IF($F$10=2,SUM(V106:V109),0)</f>
        <v>0</v>
      </c>
      <c r="G32" s="455" t="s">
        <v>66</v>
      </c>
      <c r="H32" s="154"/>
      <c r="J32" s="209"/>
      <c r="K32" s="210">
        <f>J32+1</f>
        <v>1</v>
      </c>
      <c r="L32" s="209"/>
      <c r="M32" s="211">
        <f>L32-K32</f>
        <v>-1</v>
      </c>
      <c r="N32" s="219"/>
      <c r="O32" s="213">
        <f t="shared" si="0"/>
        <v>0</v>
      </c>
      <c r="R32" s="100"/>
    </row>
    <row r="33" spans="1:37" ht="17.25" customHeight="1">
      <c r="A33" s="214"/>
      <c r="B33" s="221" t="s">
        <v>71</v>
      </c>
      <c r="C33" s="195"/>
      <c r="D33" s="195"/>
      <c r="E33" s="216"/>
      <c r="F33" s="222">
        <f>IF($F$9="Cá nhân",F32*5%,0)</f>
        <v>0</v>
      </c>
      <c r="G33" s="456"/>
      <c r="H33" s="154"/>
      <c r="J33" s="209"/>
      <c r="K33" s="210">
        <f>J33+1</f>
        <v>1</v>
      </c>
      <c r="L33" s="209"/>
      <c r="M33" s="211">
        <f>L33-K33</f>
        <v>-1</v>
      </c>
      <c r="N33" s="219"/>
      <c r="O33" s="213">
        <f t="shared" si="0"/>
        <v>0</v>
      </c>
      <c r="R33" s="100"/>
    </row>
    <row r="34" spans="1:37" ht="17.25" customHeight="1">
      <c r="A34" s="190"/>
      <c r="B34" s="221" t="s">
        <v>76</v>
      </c>
      <c r="C34" s="195"/>
      <c r="D34" s="195"/>
      <c r="E34" s="216"/>
      <c r="F34" s="224">
        <f>+F27-F30</f>
        <v>5128126579</v>
      </c>
      <c r="G34" s="457">
        <f>F34*25%</f>
        <v>1282031644.75</v>
      </c>
      <c r="H34" s="154"/>
      <c r="J34" s="209"/>
      <c r="K34" s="210">
        <f>J34+1</f>
        <v>1</v>
      </c>
      <c r="L34" s="209"/>
      <c r="M34" s="211">
        <f>L34-K34</f>
        <v>-1</v>
      </c>
      <c r="N34" s="219"/>
      <c r="O34" s="213">
        <f t="shared" si="0"/>
        <v>0</v>
      </c>
      <c r="R34" s="100"/>
    </row>
    <row r="35" spans="1:37" ht="17.25" customHeight="1">
      <c r="A35" s="190"/>
      <c r="B35" s="178" t="s">
        <v>141</v>
      </c>
      <c r="C35" s="195"/>
      <c r="D35" s="195"/>
      <c r="E35" s="216"/>
      <c r="F35" s="224" t="e">
        <f>+F34+#REF!</f>
        <v>#REF!</v>
      </c>
      <c r="G35" s="457"/>
      <c r="H35" s="154"/>
      <c r="J35" s="96"/>
      <c r="L35" s="226"/>
      <c r="M35" s="100"/>
      <c r="N35" s="102"/>
      <c r="O35" s="213">
        <f t="shared" si="0"/>
        <v>0</v>
      </c>
      <c r="R35" s="100"/>
    </row>
    <row r="36" spans="1:37" ht="17.25" customHeight="1">
      <c r="A36" s="214">
        <v>7</v>
      </c>
      <c r="B36" s="215" t="s">
        <v>77</v>
      </c>
      <c r="C36" s="195"/>
      <c r="D36" s="195"/>
      <c r="E36" s="216"/>
      <c r="F36" s="217">
        <f>IF($F$10=3,F27*25%,IF(F10=4,F27*25%+F29*5%,IF(F10=2,SUM(U106:U109),0)))</f>
        <v>1298325569.95</v>
      </c>
      <c r="G36" s="660" t="s">
        <v>167</v>
      </c>
      <c r="H36" s="154"/>
      <c r="J36" s="228"/>
      <c r="L36" s="226"/>
      <c r="M36" s="229"/>
      <c r="N36" s="102"/>
      <c r="O36" s="213">
        <f t="shared" si="0"/>
        <v>0</v>
      </c>
      <c r="R36" s="100"/>
    </row>
    <row r="37" spans="1:37" ht="17.25" customHeight="1">
      <c r="A37" s="214">
        <v>8</v>
      </c>
      <c r="B37" s="215" t="s">
        <v>73</v>
      </c>
      <c r="C37" s="230"/>
      <c r="D37" s="230"/>
      <c r="E37" s="231"/>
      <c r="F37" s="217">
        <f>$F$28*5%</f>
        <v>240112403.75</v>
      </c>
      <c r="G37" s="660">
        <f>F28*8%</f>
        <v>384179846</v>
      </c>
      <c r="H37" s="154"/>
      <c r="L37" s="228"/>
      <c r="M37" s="228"/>
      <c r="N37" s="102"/>
      <c r="O37" s="213">
        <f t="shared" si="0"/>
        <v>0</v>
      </c>
      <c r="R37" s="100"/>
    </row>
    <row r="38" spans="1:37" ht="17.25" customHeight="1">
      <c r="A38" s="232"/>
      <c r="B38" s="221" t="s">
        <v>70</v>
      </c>
      <c r="C38" s="230"/>
      <c r="D38" s="230"/>
      <c r="E38" s="231"/>
      <c r="F38" s="222">
        <f>U115</f>
        <v>0</v>
      </c>
      <c r="G38" s="660"/>
      <c r="H38" s="154"/>
      <c r="J38" s="109"/>
      <c r="M38" s="100"/>
      <c r="N38" s="100"/>
      <c r="O38" s="213">
        <f t="shared" si="0"/>
        <v>0</v>
      </c>
      <c r="R38" s="100"/>
    </row>
    <row r="39" spans="1:37" ht="17.25" customHeight="1">
      <c r="A39" s="232"/>
      <c r="B39" s="221" t="s">
        <v>71</v>
      </c>
      <c r="C39" s="230"/>
      <c r="D39" s="230"/>
      <c r="E39" s="231"/>
      <c r="F39" s="222">
        <f>IF($F$9="Cá nhân",F38*5%,0)</f>
        <v>0</v>
      </c>
      <c r="G39" s="660"/>
      <c r="H39" s="154"/>
      <c r="J39" s="234"/>
      <c r="K39" s="234"/>
      <c r="L39" s="234"/>
      <c r="M39" s="235"/>
      <c r="N39" s="236"/>
      <c r="O39" s="213">
        <f t="shared" si="0"/>
        <v>0</v>
      </c>
      <c r="R39" s="100"/>
    </row>
    <row r="40" spans="1:37" ht="17.25" customHeight="1">
      <c r="A40" s="237"/>
      <c r="B40" s="238" t="s">
        <v>72</v>
      </c>
      <c r="C40" s="239"/>
      <c r="D40" s="239"/>
      <c r="E40" s="240"/>
      <c r="F40" s="241">
        <f>+F38-F39</f>
        <v>0</v>
      </c>
      <c r="G40" s="455"/>
      <c r="H40" s="154"/>
      <c r="J40" s="234"/>
      <c r="K40" s="103"/>
      <c r="L40" s="234"/>
      <c r="M40" s="235"/>
      <c r="N40" s="242"/>
      <c r="O40" s="460">
        <f t="shared" si="0"/>
        <v>0</v>
      </c>
      <c r="R40" s="100"/>
    </row>
    <row r="41" spans="1:37" ht="17.25" customHeight="1">
      <c r="A41" s="214">
        <v>5</v>
      </c>
      <c r="B41" s="215" t="s">
        <v>99</v>
      </c>
      <c r="C41" s="243"/>
      <c r="D41" s="243"/>
      <c r="E41" s="244"/>
      <c r="F41" s="245"/>
      <c r="G41" s="455"/>
      <c r="H41" s="154"/>
      <c r="J41" s="209"/>
      <c r="K41" s="210"/>
      <c r="L41" s="209"/>
      <c r="M41" s="211"/>
      <c r="N41" s="461"/>
      <c r="O41" s="213"/>
      <c r="R41" s="100"/>
    </row>
    <row r="42" spans="1:37" ht="37.200000000000003" customHeight="1">
      <c r="A42" s="231"/>
      <c r="B42" s="221" t="s">
        <v>100</v>
      </c>
      <c r="C42" s="246"/>
      <c r="D42" s="230"/>
      <c r="E42" s="230"/>
      <c r="F42" s="247">
        <f>+$E$54</f>
        <v>45657</v>
      </c>
      <c r="G42" s="455"/>
      <c r="H42" s="154"/>
      <c r="J42" s="209"/>
      <c r="K42" s="210"/>
      <c r="L42" s="209"/>
      <c r="M42" s="211"/>
      <c r="N42" s="461"/>
      <c r="O42" s="213"/>
      <c r="R42" s="100"/>
    </row>
    <row r="43" spans="1:37" ht="20.25" customHeight="1">
      <c r="A43" s="240"/>
      <c r="B43" s="238" t="s">
        <v>101</v>
      </c>
      <c r="C43" s="248"/>
      <c r="D43" s="239"/>
      <c r="E43" s="239"/>
      <c r="F43" s="249">
        <f>+$E$55</f>
        <v>45838</v>
      </c>
      <c r="G43" s="455"/>
      <c r="H43" s="154">
        <v>48839185</v>
      </c>
      <c r="J43" s="250"/>
      <c r="K43" s="250"/>
      <c r="L43" s="251"/>
      <c r="M43" s="100"/>
      <c r="N43" s="145"/>
      <c r="O43" s="164"/>
      <c r="R43" s="100"/>
      <c r="W43" s="107"/>
      <c r="X43" s="252"/>
      <c r="Y43" s="253"/>
      <c r="Z43" s="254"/>
      <c r="AA43" s="255"/>
      <c r="AB43" s="255"/>
      <c r="AC43" s="256"/>
      <c r="AD43" s="257"/>
      <c r="AE43" s="258"/>
    </row>
    <row r="44" spans="1:37" ht="17.25" customHeight="1">
      <c r="A44" s="259"/>
      <c r="B44" s="260"/>
      <c r="C44" s="243"/>
      <c r="D44" s="243"/>
      <c r="E44" s="261"/>
      <c r="F44" s="218"/>
      <c r="G44" s="154"/>
      <c r="H44" s="154">
        <v>490000000</v>
      </c>
      <c r="J44" s="262"/>
      <c r="K44" s="262"/>
      <c r="L44" s="263"/>
      <c r="M44" s="100"/>
      <c r="N44" s="264"/>
      <c r="O44" s="103"/>
      <c r="R44" s="100"/>
      <c r="W44" s="265"/>
      <c r="X44" s="252"/>
      <c r="Y44" s="253"/>
      <c r="Z44" s="254"/>
      <c r="AA44" s="255"/>
      <c r="AB44" s="255"/>
      <c r="AC44" s="256"/>
      <c r="AD44" s="257"/>
      <c r="AE44" s="258"/>
    </row>
    <row r="45" spans="1:37" s="161" customFormat="1" ht="17.399999999999999" hidden="1" customHeight="1">
      <c r="A45" s="266">
        <v>10</v>
      </c>
      <c r="B45" s="267" t="s">
        <v>35</v>
      </c>
      <c r="C45" s="268"/>
      <c r="D45" s="268"/>
      <c r="E45" s="169"/>
      <c r="F45" s="269"/>
      <c r="G45" s="100"/>
      <c r="H45" s="100">
        <v>450000000</v>
      </c>
      <c r="I45" s="100"/>
      <c r="J45" s="145"/>
      <c r="K45" s="145"/>
      <c r="L45" s="145"/>
      <c r="M45" s="100"/>
      <c r="N45" s="233"/>
      <c r="O45" s="103"/>
      <c r="P45" s="100"/>
      <c r="Q45" s="100"/>
      <c r="R45" s="100"/>
      <c r="S45" s="100"/>
      <c r="T45" s="100"/>
      <c r="U45" s="100"/>
      <c r="V45" s="100"/>
      <c r="W45" s="265"/>
      <c r="X45" s="252"/>
      <c r="Y45" s="253"/>
      <c r="Z45" s="254"/>
      <c r="AA45" s="255"/>
      <c r="AB45" s="255"/>
      <c r="AC45" s="256"/>
      <c r="AD45" s="257"/>
      <c r="AE45" s="258"/>
      <c r="AF45" s="100"/>
      <c r="AG45" s="100"/>
      <c r="AH45" s="100"/>
      <c r="AI45" s="100"/>
      <c r="AJ45" s="100"/>
      <c r="AK45" s="100"/>
    </row>
    <row r="46" spans="1:37" s="161" customFormat="1" ht="27.75" hidden="1" customHeight="1">
      <c r="B46" s="670" t="s">
        <v>6</v>
      </c>
      <c r="C46" s="671"/>
      <c r="D46" s="270" t="s">
        <v>25</v>
      </c>
      <c r="E46" s="270" t="s">
        <v>3</v>
      </c>
      <c r="F46" s="270" t="s">
        <v>2</v>
      </c>
      <c r="H46" s="645">
        <v>423431959</v>
      </c>
      <c r="I46" s="117"/>
      <c r="J46" s="100"/>
      <c r="K46" s="100"/>
      <c r="L46" s="100"/>
      <c r="M46" s="100"/>
      <c r="N46" s="102"/>
      <c r="O46" s="103"/>
      <c r="P46" s="100"/>
      <c r="Q46" s="100"/>
      <c r="R46" s="100"/>
      <c r="S46" s="100"/>
      <c r="T46" s="100"/>
      <c r="U46" s="100"/>
      <c r="V46" s="100"/>
      <c r="W46" s="272"/>
      <c r="X46" s="252"/>
      <c r="Y46" s="253"/>
      <c r="Z46" s="254"/>
      <c r="AA46" s="255"/>
      <c r="AB46" s="255"/>
      <c r="AC46" s="256"/>
      <c r="AD46" s="257"/>
      <c r="AE46" s="258"/>
      <c r="AF46" s="100"/>
      <c r="AG46" s="100"/>
      <c r="AH46" s="100"/>
      <c r="AI46" s="100"/>
      <c r="AJ46" s="100"/>
      <c r="AK46" s="100"/>
    </row>
    <row r="47" spans="1:37" s="161" customFormat="1" ht="23.25" hidden="1" customHeight="1">
      <c r="A47" s="100"/>
      <c r="B47" s="672" t="s">
        <v>159</v>
      </c>
      <c r="C47" s="673"/>
      <c r="D47" s="273"/>
      <c r="E47" s="274">
        <v>45534</v>
      </c>
      <c r="F47" s="275">
        <v>200000000</v>
      </c>
      <c r="G47" s="203"/>
      <c r="H47" s="100">
        <v>932223</v>
      </c>
      <c r="I47" s="220"/>
      <c r="J47" s="125"/>
      <c r="K47" s="100"/>
      <c r="L47" s="100"/>
      <c r="M47" s="170"/>
      <c r="N47" s="103"/>
      <c r="O47" s="103"/>
      <c r="P47" s="170"/>
      <c r="Q47" s="170"/>
      <c r="R47" s="170"/>
      <c r="S47" s="170"/>
      <c r="T47" s="100"/>
      <c r="U47" s="100"/>
      <c r="V47" s="100"/>
      <c r="W47" s="272"/>
      <c r="X47" s="252"/>
      <c r="Y47" s="253"/>
      <c r="Z47" s="254"/>
      <c r="AA47" s="255"/>
      <c r="AB47" s="255"/>
      <c r="AC47" s="256"/>
      <c r="AD47" s="257"/>
      <c r="AE47" s="258"/>
      <c r="AF47" s="100"/>
      <c r="AG47" s="100"/>
      <c r="AH47" s="100"/>
      <c r="AI47" s="100"/>
      <c r="AJ47" s="100"/>
      <c r="AK47" s="100"/>
    </row>
    <row r="48" spans="1:37" s="161" customFormat="1" ht="23.25" hidden="1" customHeight="1">
      <c r="B48" s="672" t="s">
        <v>32</v>
      </c>
      <c r="C48" s="673"/>
      <c r="D48" s="273"/>
      <c r="E48" s="276"/>
      <c r="F48" s="277"/>
      <c r="H48" s="161">
        <f>SUM(H43:H47)</f>
        <v>1413203367</v>
      </c>
      <c r="I48" s="145"/>
      <c r="J48" s="251"/>
      <c r="K48" s="100"/>
      <c r="L48" s="100"/>
      <c r="M48" s="100"/>
      <c r="N48" s="103"/>
      <c r="O48" s="103"/>
      <c r="P48" s="100"/>
      <c r="Q48" s="100"/>
      <c r="R48" s="100"/>
      <c r="S48" s="100"/>
      <c r="T48" s="100"/>
      <c r="U48" s="100"/>
      <c r="V48" s="100"/>
      <c r="W48" s="272"/>
      <c r="X48" s="252"/>
      <c r="Y48" s="253"/>
      <c r="Z48" s="254"/>
      <c r="AA48" s="255"/>
      <c r="AB48" s="255"/>
      <c r="AC48" s="256"/>
      <c r="AD48" s="257"/>
      <c r="AE48" s="258"/>
      <c r="AF48" s="100"/>
      <c r="AG48" s="100"/>
      <c r="AH48" s="100"/>
      <c r="AI48" s="100"/>
      <c r="AJ48" s="100"/>
      <c r="AK48" s="100"/>
    </row>
    <row r="49" spans="1:39" s="272" customFormat="1" ht="23.25" hidden="1" customHeight="1">
      <c r="A49" s="161"/>
      <c r="B49" s="674" t="s">
        <v>144</v>
      </c>
      <c r="C49" s="675"/>
      <c r="D49" s="278">
        <v>0.15</v>
      </c>
      <c r="E49" s="274">
        <v>45540</v>
      </c>
      <c r="F49" s="279">
        <f>ROUND(($F$28+$F$29)*D49-F47,0)</f>
        <v>569218987</v>
      </c>
      <c r="G49" s="280">
        <f>F49*0.05%*2</f>
        <v>569218.98699999996</v>
      </c>
      <c r="H49" s="161"/>
      <c r="I49" s="145"/>
      <c r="J49" s="125"/>
      <c r="K49" s="100"/>
      <c r="L49" s="100"/>
      <c r="M49" s="100"/>
      <c r="N49" s="103"/>
      <c r="O49" s="103"/>
      <c r="P49" s="100"/>
      <c r="Q49" s="100"/>
      <c r="R49" s="281"/>
      <c r="S49" s="220"/>
      <c r="T49" s="100"/>
      <c r="U49" s="100"/>
      <c r="V49" s="100"/>
      <c r="X49" s="252"/>
      <c r="Y49" s="253"/>
      <c r="Z49" s="254"/>
      <c r="AA49" s="255"/>
      <c r="AB49" s="255"/>
      <c r="AC49" s="256"/>
      <c r="AD49" s="257"/>
      <c r="AE49" s="258"/>
      <c r="AF49" s="100"/>
      <c r="AG49" s="100"/>
      <c r="AH49" s="100"/>
      <c r="AI49" s="100"/>
      <c r="AJ49" s="100"/>
      <c r="AK49" s="100"/>
    </row>
    <row r="50" spans="1:39" s="272" customFormat="1" ht="23.25" hidden="1" customHeight="1">
      <c r="A50" s="161"/>
      <c r="B50" s="676" t="s">
        <v>147</v>
      </c>
      <c r="C50" s="677"/>
      <c r="D50" s="278">
        <v>0.05</v>
      </c>
      <c r="E50" s="282" t="s">
        <v>168</v>
      </c>
      <c r="F50" s="283">
        <f>ROUND($F$28*D50,0)</f>
        <v>240112404</v>
      </c>
      <c r="H50" s="161">
        <v>1500000000</v>
      </c>
      <c r="I50" s="100"/>
      <c r="J50" s="125"/>
      <c r="K50" s="100"/>
      <c r="L50" s="100"/>
      <c r="M50" s="100"/>
      <c r="N50" s="103"/>
      <c r="O50" s="103"/>
      <c r="P50" s="100"/>
      <c r="Q50" s="100"/>
      <c r="R50" s="100"/>
      <c r="S50" s="145"/>
      <c r="T50" s="100"/>
      <c r="U50" s="100"/>
      <c r="V50" s="100"/>
      <c r="W50" s="100"/>
      <c r="X50" s="252"/>
      <c r="Y50" s="253"/>
      <c r="Z50" s="254"/>
      <c r="AA50" s="255"/>
      <c r="AB50" s="255"/>
      <c r="AC50" s="256"/>
      <c r="AD50" s="257"/>
      <c r="AE50" s="258"/>
      <c r="AF50" s="100"/>
      <c r="AG50" s="100"/>
      <c r="AH50" s="100"/>
      <c r="AI50" s="100"/>
      <c r="AJ50" s="100"/>
      <c r="AK50" s="100"/>
    </row>
    <row r="51" spans="1:39" ht="23.25" hidden="1" customHeight="1">
      <c r="A51" s="272"/>
      <c r="B51" s="674" t="s">
        <v>39</v>
      </c>
      <c r="C51" s="675"/>
      <c r="D51" s="278">
        <v>0.15</v>
      </c>
      <c r="E51" s="282">
        <v>45545</v>
      </c>
      <c r="F51" s="279">
        <f>ROUND(($F$28+$F$29)*D51,0)</f>
        <v>769218987</v>
      </c>
      <c r="G51" s="272"/>
      <c r="H51" s="272">
        <v>81823464</v>
      </c>
      <c r="J51" s="125"/>
      <c r="M51" s="118"/>
      <c r="O51" s="103"/>
      <c r="R51" s="693"/>
      <c r="S51" s="693"/>
      <c r="X51" s="252"/>
      <c r="Y51" s="253"/>
      <c r="Z51" s="254"/>
      <c r="AA51" s="255"/>
      <c r="AB51" s="255"/>
      <c r="AC51" s="256"/>
      <c r="AD51" s="257"/>
      <c r="AE51" s="258"/>
    </row>
    <row r="52" spans="1:39" ht="23.25" hidden="1" customHeight="1">
      <c r="A52" s="272"/>
      <c r="B52" s="679" t="s">
        <v>40</v>
      </c>
      <c r="C52" s="680"/>
      <c r="D52" s="278">
        <v>0.2</v>
      </c>
      <c r="E52" s="282">
        <v>45575</v>
      </c>
      <c r="F52" s="279">
        <f>ROUND(($F$28+$F$29)*D52,0)</f>
        <v>1025625316</v>
      </c>
      <c r="G52" s="272"/>
      <c r="H52" s="272">
        <f>H50+H51</f>
        <v>1581823464</v>
      </c>
      <c r="J52" s="125"/>
      <c r="K52" s="137"/>
      <c r="L52" s="137"/>
      <c r="M52" s="118"/>
      <c r="O52" s="103"/>
      <c r="R52" s="284"/>
      <c r="S52" s="284"/>
      <c r="X52" s="252"/>
      <c r="Y52" s="253"/>
      <c r="Z52" s="254"/>
      <c r="AA52" s="255"/>
      <c r="AB52" s="255"/>
      <c r="AC52" s="256"/>
      <c r="AD52" s="257"/>
      <c r="AE52" s="258"/>
    </row>
    <row r="53" spans="1:39" ht="23.25" hidden="1" customHeight="1">
      <c r="B53" s="679" t="s">
        <v>41</v>
      </c>
      <c r="C53" s="680"/>
      <c r="D53" s="278">
        <v>0.2</v>
      </c>
      <c r="E53" s="282">
        <v>45606</v>
      </c>
      <c r="F53" s="279">
        <f>ROUND(($F$28+$F$29)*D53,0)</f>
        <v>1025625316</v>
      </c>
      <c r="G53" s="272"/>
      <c r="J53" s="125"/>
      <c r="M53" s="285"/>
      <c r="N53" s="286"/>
      <c r="O53" s="286"/>
      <c r="P53" s="255"/>
      <c r="Q53" s="255"/>
      <c r="R53" s="287"/>
      <c r="S53" s="288"/>
      <c r="T53" s="258"/>
      <c r="U53" s="220"/>
      <c r="X53" s="252"/>
      <c r="Y53" s="253"/>
      <c r="Z53" s="254"/>
      <c r="AA53" s="255"/>
      <c r="AB53" s="255"/>
      <c r="AC53" s="256"/>
      <c r="AD53" s="257"/>
      <c r="AE53" s="258"/>
    </row>
    <row r="54" spans="1:39" ht="32.700000000000003" hidden="1" customHeight="1">
      <c r="B54" s="289" t="s">
        <v>145</v>
      </c>
      <c r="C54" s="290" t="s">
        <v>93</v>
      </c>
      <c r="D54" s="278">
        <v>0.25</v>
      </c>
      <c r="E54" s="282">
        <v>45657</v>
      </c>
      <c r="F54" s="291">
        <f>ROUND($F$28+$F$29-F47-F49-F50-F51-F52-F53,0)</f>
        <v>1298325569</v>
      </c>
      <c r="G54" s="470"/>
      <c r="H54" s="100">
        <f>G54-E54</f>
        <v>-45657</v>
      </c>
      <c r="I54" s="137"/>
      <c r="J54" s="125"/>
      <c r="M54" s="285"/>
      <c r="N54" s="286"/>
      <c r="O54" s="286"/>
      <c r="P54" s="255"/>
      <c r="Q54" s="255"/>
      <c r="R54" s="287"/>
      <c r="S54" s="288"/>
      <c r="T54" s="258"/>
      <c r="U54" s="161"/>
      <c r="X54" s="252"/>
      <c r="Y54" s="253"/>
      <c r="Z54" s="254"/>
      <c r="AA54" s="255"/>
      <c r="AB54" s="255"/>
      <c r="AC54" s="256"/>
      <c r="AD54" s="257"/>
      <c r="AE54" s="258"/>
    </row>
    <row r="55" spans="1:39" ht="31.2" hidden="1" customHeight="1">
      <c r="B55" s="681" t="s">
        <v>146</v>
      </c>
      <c r="C55" s="682"/>
      <c r="D55" s="278">
        <v>0.05</v>
      </c>
      <c r="E55" s="282">
        <f>EDATE(E54,6)</f>
        <v>45838</v>
      </c>
      <c r="F55" s="279">
        <f>+D55*F28-F50</f>
        <v>-0.25</v>
      </c>
      <c r="G55" s="292"/>
      <c r="H55" s="100">
        <f>H54/330</f>
        <v>-138.35454545454544</v>
      </c>
      <c r="J55" s="125"/>
      <c r="K55" s="137"/>
      <c r="L55" s="137"/>
      <c r="M55" s="285"/>
      <c r="N55" s="293"/>
      <c r="O55" s="286"/>
      <c r="P55" s="255"/>
      <c r="Q55" s="255"/>
      <c r="R55" s="287"/>
      <c r="S55" s="288"/>
      <c r="T55" s="258"/>
      <c r="U55" s="161"/>
      <c r="X55" s="252"/>
      <c r="Y55" s="253"/>
      <c r="Z55" s="254"/>
      <c r="AA55" s="255"/>
      <c r="AB55" s="255"/>
      <c r="AC55" s="256"/>
      <c r="AD55" s="257"/>
      <c r="AE55" s="258"/>
      <c r="AG55" s="272"/>
    </row>
    <row r="56" spans="1:39" ht="33" hidden="1" customHeight="1">
      <c r="B56" s="683" t="s">
        <v>13</v>
      </c>
      <c r="C56" s="684"/>
      <c r="D56" s="294">
        <f>SUM(D49:D54)</f>
        <v>1</v>
      </c>
      <c r="E56" s="295"/>
      <c r="F56" s="296">
        <f>F47+F49+F50+F51+F52+F53+F54</f>
        <v>5128126579</v>
      </c>
      <c r="G56" s="272">
        <f>F27-F56</f>
        <v>0</v>
      </c>
      <c r="H56" s="297"/>
      <c r="M56" s="285"/>
      <c r="N56" s="293"/>
      <c r="O56" s="286"/>
      <c r="P56" s="255"/>
      <c r="Q56" s="255"/>
      <c r="R56" s="287"/>
      <c r="S56" s="288"/>
      <c r="T56" s="258"/>
      <c r="U56" s="161"/>
      <c r="X56" s="252"/>
      <c r="Y56" s="298"/>
      <c r="Z56" s="298"/>
      <c r="AA56" s="299"/>
      <c r="AB56" s="299"/>
      <c r="AC56" s="299"/>
      <c r="AD56" s="252"/>
      <c r="AE56" s="299"/>
      <c r="AG56" s="272"/>
    </row>
    <row r="57" spans="1:39" ht="24" customHeight="1">
      <c r="A57" s="300"/>
      <c r="B57" s="300"/>
      <c r="C57" s="301"/>
      <c r="D57" s="137"/>
      <c r="E57" s="301"/>
      <c r="F57" s="137"/>
      <c r="G57" s="271"/>
      <c r="M57" s="252"/>
      <c r="N57" s="253"/>
      <c r="O57" s="254"/>
      <c r="P57" s="255"/>
      <c r="Q57" s="302"/>
      <c r="R57" s="256"/>
      <c r="S57" s="257"/>
      <c r="T57" s="258"/>
      <c r="U57" s="161"/>
      <c r="X57" s="303"/>
      <c r="Y57" s="304"/>
      <c r="Z57" s="305"/>
      <c r="AA57" s="306"/>
      <c r="AB57" s="307"/>
      <c r="AC57" s="308"/>
      <c r="AE57" s="145"/>
      <c r="AG57" s="272"/>
    </row>
    <row r="58" spans="1:39" ht="24" customHeight="1">
      <c r="A58" s="266">
        <v>11</v>
      </c>
      <c r="B58" s="267" t="s">
        <v>62</v>
      </c>
      <c r="C58" s="268"/>
      <c r="D58" s="268"/>
      <c r="E58" s="169"/>
      <c r="F58" s="309"/>
      <c r="M58" s="252"/>
      <c r="N58" s="253"/>
      <c r="O58" s="254"/>
      <c r="P58" s="255"/>
      <c r="Q58" s="255"/>
      <c r="R58" s="256"/>
      <c r="S58" s="257"/>
      <c r="T58" s="258"/>
      <c r="U58" s="161"/>
      <c r="X58" s="252"/>
      <c r="Y58" s="253"/>
      <c r="Z58" s="254"/>
      <c r="AA58" s="255"/>
      <c r="AB58" s="255"/>
      <c r="AC58" s="256"/>
      <c r="AD58" s="257"/>
      <c r="AE58" s="258"/>
      <c r="AG58" s="145"/>
    </row>
    <row r="59" spans="1:39" ht="29.7" customHeight="1">
      <c r="A59" s="161"/>
      <c r="B59" s="670" t="s">
        <v>6</v>
      </c>
      <c r="C59" s="671"/>
      <c r="D59" s="270" t="s">
        <v>25</v>
      </c>
      <c r="E59" s="270" t="s">
        <v>3</v>
      </c>
      <c r="F59" s="270" t="s">
        <v>2</v>
      </c>
      <c r="G59" s="270" t="s">
        <v>63</v>
      </c>
      <c r="H59" s="437" t="s">
        <v>64</v>
      </c>
      <c r="M59" s="252"/>
      <c r="N59" s="253"/>
      <c r="O59" s="254"/>
      <c r="P59" s="255"/>
      <c r="Q59" s="255"/>
      <c r="R59" s="256"/>
      <c r="S59" s="257"/>
      <c r="T59" s="258"/>
      <c r="U59" s="161"/>
      <c r="X59" s="252"/>
      <c r="Y59" s="298"/>
      <c r="Z59" s="298"/>
      <c r="AA59" s="299"/>
      <c r="AB59" s="299"/>
      <c r="AC59" s="299"/>
      <c r="AD59" s="252"/>
      <c r="AE59" s="299"/>
      <c r="AG59" s="145"/>
    </row>
    <row r="60" spans="1:39" ht="24.75" customHeight="1">
      <c r="A60" s="161"/>
      <c r="B60" s="672" t="s">
        <v>159</v>
      </c>
      <c r="C60" s="673"/>
      <c r="D60" s="273"/>
      <c r="E60" s="310">
        <v>45501</v>
      </c>
      <c r="F60" s="275">
        <f>F47</f>
        <v>200000000</v>
      </c>
      <c r="G60" s="431">
        <f>+F60</f>
        <v>200000000</v>
      </c>
      <c r="H60" s="277"/>
      <c r="J60" s="125"/>
      <c r="M60" s="253"/>
      <c r="N60" s="254"/>
      <c r="O60" s="255"/>
      <c r="P60" s="255"/>
      <c r="Q60" s="256"/>
      <c r="R60" s="257"/>
      <c r="S60" s="258"/>
      <c r="X60" s="303"/>
      <c r="Y60" s="304"/>
      <c r="Z60" s="305"/>
      <c r="AA60" s="306"/>
      <c r="AB60" s="307"/>
      <c r="AC60" s="308"/>
      <c r="AE60" s="145"/>
      <c r="AG60" s="145"/>
    </row>
    <row r="61" spans="1:39" ht="24.75" customHeight="1">
      <c r="A61" s="161"/>
      <c r="B61" s="691" t="s">
        <v>32</v>
      </c>
      <c r="C61" s="692"/>
      <c r="D61" s="311"/>
      <c r="E61" s="282"/>
      <c r="F61" s="277"/>
      <c r="G61" s="277"/>
      <c r="H61" s="277"/>
      <c r="J61" s="184"/>
      <c r="M61" s="253"/>
      <c r="N61" s="254"/>
      <c r="O61" s="255"/>
      <c r="P61" s="255"/>
      <c r="Q61" s="256"/>
      <c r="R61" s="257"/>
      <c r="S61" s="258"/>
      <c r="Y61" s="233"/>
      <c r="Z61" s="103"/>
      <c r="AA61" s="145"/>
      <c r="AB61" s="145"/>
      <c r="AC61" s="145"/>
      <c r="AD61" s="184"/>
      <c r="AE61" s="145"/>
      <c r="AG61" s="145"/>
      <c r="AM61" s="228"/>
    </row>
    <row r="62" spans="1:39" ht="24.75" customHeight="1">
      <c r="B62" s="674" t="s">
        <v>144</v>
      </c>
      <c r="C62" s="675"/>
      <c r="D62" s="311">
        <v>0.15</v>
      </c>
      <c r="E62" s="310">
        <v>45549</v>
      </c>
      <c r="F62" s="279">
        <f>ROUND(($F$28+$F$29)*D62-F60,0)</f>
        <v>569218987</v>
      </c>
      <c r="G62" s="277">
        <f>+F62</f>
        <v>569218987</v>
      </c>
      <c r="H62" s="277"/>
      <c r="I62" s="473">
        <f>G62+G63</f>
        <v>569218987</v>
      </c>
      <c r="J62" s="187"/>
      <c r="M62" s="253"/>
      <c r="N62" s="254"/>
      <c r="O62" s="255"/>
      <c r="P62" s="255"/>
      <c r="Q62" s="256"/>
      <c r="R62" s="257"/>
      <c r="S62" s="258"/>
    </row>
    <row r="63" spans="1:39" ht="24.75" customHeight="1">
      <c r="B63" s="687" t="s">
        <v>148</v>
      </c>
      <c r="C63" s="688"/>
      <c r="D63" s="311">
        <v>0.05</v>
      </c>
      <c r="E63" s="310">
        <f>E62</f>
        <v>45549</v>
      </c>
      <c r="F63" s="312">
        <f>$F$28*$D$63</f>
        <v>240112403.75</v>
      </c>
      <c r="G63" s="283"/>
      <c r="H63" s="279"/>
      <c r="I63" s="473">
        <f>G62*0.05%*6</f>
        <v>1707656.9609999999</v>
      </c>
      <c r="J63" s="661">
        <v>45548</v>
      </c>
      <c r="M63" s="253"/>
      <c r="N63" s="254"/>
      <c r="O63" s="255"/>
      <c r="P63" s="255"/>
      <c r="Q63" s="256"/>
      <c r="R63" s="257"/>
      <c r="S63" s="258"/>
    </row>
    <row r="64" spans="1:39" ht="24.75" customHeight="1">
      <c r="A64" s="272"/>
      <c r="B64" s="674" t="s">
        <v>115</v>
      </c>
      <c r="C64" s="675"/>
      <c r="D64" s="311">
        <v>0.7</v>
      </c>
      <c r="E64" s="310">
        <f>E62+15</f>
        <v>45564</v>
      </c>
      <c r="F64" s="279">
        <f>($F$28+$F$29)*D64</f>
        <v>3589688605.2999997</v>
      </c>
      <c r="G64" s="277"/>
      <c r="H64" s="277">
        <f>+F64</f>
        <v>3589688605.2999997</v>
      </c>
      <c r="I64" s="100">
        <v>373875886</v>
      </c>
      <c r="J64" s="661">
        <v>45541</v>
      </c>
      <c r="M64" s="253"/>
      <c r="N64" s="254"/>
      <c r="O64" s="255"/>
      <c r="P64" s="255"/>
      <c r="Q64" s="256"/>
      <c r="R64" s="257"/>
      <c r="S64" s="258"/>
    </row>
    <row r="65" spans="1:24" ht="24.75" customHeight="1">
      <c r="A65" s="272"/>
      <c r="B65" s="681" t="s">
        <v>110</v>
      </c>
      <c r="C65" s="689"/>
      <c r="D65" s="311">
        <v>0.1</v>
      </c>
      <c r="E65" s="310">
        <f>E62+15</f>
        <v>45564</v>
      </c>
      <c r="F65" s="279">
        <f>($F$28+$F$29)*D65</f>
        <v>512812657.90000004</v>
      </c>
      <c r="G65" s="277">
        <f>+F65</f>
        <v>512812657.90000004</v>
      </c>
      <c r="H65" s="277"/>
      <c r="I65" s="100">
        <v>800000000</v>
      </c>
      <c r="J65" s="187">
        <f>J63-J64-1</f>
        <v>6</v>
      </c>
      <c r="M65" s="253"/>
      <c r="N65" s="254"/>
      <c r="O65" s="255"/>
      <c r="P65" s="255"/>
      <c r="Q65" s="256"/>
      <c r="R65" s="257"/>
      <c r="S65" s="258"/>
    </row>
    <row r="66" spans="1:24" ht="37.200000000000003" customHeight="1">
      <c r="B66" s="289" t="s">
        <v>94</v>
      </c>
      <c r="C66" s="290" t="s">
        <v>98</v>
      </c>
      <c r="D66" s="311"/>
      <c r="E66" s="310">
        <v>45657</v>
      </c>
      <c r="F66" s="277">
        <f>+F29*D67</f>
        <v>16293925.200000001</v>
      </c>
      <c r="G66" s="279">
        <f>+F66</f>
        <v>16293925.200000001</v>
      </c>
      <c r="H66" s="279"/>
      <c r="J66" s="187"/>
      <c r="M66" s="100"/>
      <c r="N66" s="100"/>
      <c r="R66" s="100"/>
    </row>
    <row r="67" spans="1:24">
      <c r="B67" s="681" t="s">
        <v>111</v>
      </c>
      <c r="C67" s="682"/>
      <c r="D67" s="311">
        <v>0.05</v>
      </c>
      <c r="E67" s="310">
        <f>EDATE(E66,6)</f>
        <v>45838</v>
      </c>
      <c r="F67" s="279">
        <f>$F$28*$D$63-F63</f>
        <v>0</v>
      </c>
      <c r="G67" s="279">
        <f>+F67</f>
        <v>0</v>
      </c>
      <c r="H67" s="277"/>
      <c r="J67" s="187"/>
      <c r="M67" s="100"/>
      <c r="N67" s="100"/>
      <c r="R67" s="100"/>
    </row>
    <row r="68" spans="1:24" ht="27.6" customHeight="1">
      <c r="B68" s="683" t="s">
        <v>13</v>
      </c>
      <c r="C68" s="684"/>
      <c r="D68" s="294">
        <f>SUM(D62:D65)</f>
        <v>0.99999999999999989</v>
      </c>
      <c r="E68" s="295"/>
      <c r="F68" s="313">
        <f>ROUND(SUM(F60:F67),0)</f>
        <v>5128126579</v>
      </c>
      <c r="G68" s="313">
        <f>ROUND(SUM(G60:G67),0)</f>
        <v>1298325570</v>
      </c>
      <c r="H68" s="296">
        <f>ROUND(SUM(H60:H67),0)</f>
        <v>3589688605</v>
      </c>
      <c r="M68" s="100"/>
      <c r="N68" s="100"/>
      <c r="R68" s="100"/>
    </row>
    <row r="69" spans="1:24" ht="27.6" customHeight="1">
      <c r="A69" s="300"/>
      <c r="B69" s="300"/>
      <c r="C69" s="301"/>
      <c r="D69" s="137"/>
      <c r="E69" s="301"/>
      <c r="F69" s="436">
        <f>F68-F28-F29</f>
        <v>0</v>
      </c>
      <c r="G69" s="314"/>
      <c r="H69" s="314">
        <f>+H68/($F$28+$F$29)</f>
        <v>0.69999999994149908</v>
      </c>
      <c r="M69" s="100"/>
      <c r="N69" s="100"/>
      <c r="R69" s="100"/>
    </row>
    <row r="70" spans="1:24" ht="19.5" hidden="1" customHeight="1">
      <c r="A70" s="315">
        <v>12</v>
      </c>
      <c r="B70" s="316" t="s">
        <v>149</v>
      </c>
      <c r="C70" s="301"/>
      <c r="D70" s="317"/>
      <c r="E70" s="301"/>
      <c r="F70" s="314"/>
      <c r="G70" s="314"/>
      <c r="H70" s="314"/>
      <c r="M70" s="100"/>
      <c r="N70" s="100"/>
      <c r="R70" s="100"/>
    </row>
    <row r="71" spans="1:24" ht="28.5" hidden="1" customHeight="1">
      <c r="A71" s="300"/>
      <c r="B71" s="670" t="s">
        <v>6</v>
      </c>
      <c r="C71" s="671"/>
      <c r="D71" s="270" t="s">
        <v>25</v>
      </c>
      <c r="E71" s="270" t="s">
        <v>3</v>
      </c>
      <c r="F71" s="270" t="s">
        <v>2</v>
      </c>
      <c r="G71" s="314"/>
      <c r="H71" s="314"/>
      <c r="M71" s="100"/>
      <c r="N71" s="100"/>
      <c r="R71" s="100"/>
    </row>
    <row r="72" spans="1:24" ht="25.95" hidden="1" customHeight="1">
      <c r="A72" s="300"/>
      <c r="B72" s="672" t="s">
        <v>150</v>
      </c>
      <c r="C72" s="673"/>
      <c r="D72" s="273"/>
      <c r="E72" s="310">
        <v>45527</v>
      </c>
      <c r="F72" s="277">
        <f>$F$47</f>
        <v>200000000</v>
      </c>
      <c r="G72" s="314"/>
      <c r="H72" s="314"/>
      <c r="M72" s="100"/>
      <c r="N72" s="100"/>
      <c r="R72" s="100"/>
    </row>
    <row r="73" spans="1:24" ht="25.5" hidden="1" customHeight="1">
      <c r="A73" s="300"/>
      <c r="B73" s="672" t="s">
        <v>32</v>
      </c>
      <c r="C73" s="673"/>
      <c r="D73" s="273"/>
      <c r="E73" s="282"/>
      <c r="F73" s="277"/>
      <c r="G73" s="314"/>
      <c r="H73" s="314"/>
      <c r="M73" s="100"/>
      <c r="N73" s="100"/>
      <c r="R73" s="100"/>
    </row>
    <row r="74" spans="1:24" ht="23.7" hidden="1" customHeight="1">
      <c r="A74" s="300"/>
      <c r="B74" s="674" t="s">
        <v>144</v>
      </c>
      <c r="C74" s="675"/>
      <c r="D74" s="318">
        <v>0.15</v>
      </c>
      <c r="E74" s="310">
        <v>45539</v>
      </c>
      <c r="F74" s="279">
        <f>ROUND(($F$28+$F$29)*D74-F72,0)</f>
        <v>569218987</v>
      </c>
      <c r="G74" s="432">
        <f>F72+F74</f>
        <v>769218987</v>
      </c>
      <c r="H74" s="314"/>
      <c r="M74" s="100"/>
      <c r="N74" s="100"/>
      <c r="R74" s="100"/>
    </row>
    <row r="75" spans="1:24" ht="26.7" hidden="1" customHeight="1">
      <c r="A75" s="300"/>
      <c r="B75" s="676" t="s">
        <v>147</v>
      </c>
      <c r="C75" s="677"/>
      <c r="D75" s="278">
        <v>0.05</v>
      </c>
      <c r="E75" s="282">
        <f>E74</f>
        <v>45539</v>
      </c>
      <c r="F75" s="283">
        <f>ROUND($F$28*D75,0)</f>
        <v>240112404</v>
      </c>
      <c r="G75" s="314"/>
      <c r="H75" s="314"/>
      <c r="M75" s="100"/>
      <c r="N75" s="100"/>
      <c r="R75" s="100"/>
    </row>
    <row r="76" spans="1:24" ht="37.200000000000003" hidden="1" customHeight="1">
      <c r="A76" s="300"/>
      <c r="B76" s="681" t="s">
        <v>151</v>
      </c>
      <c r="C76" s="682"/>
      <c r="D76" s="318">
        <v>0.8</v>
      </c>
      <c r="E76" s="310">
        <f>E74+15</f>
        <v>45554</v>
      </c>
      <c r="F76" s="279">
        <f>ROUND($F$27-F72-F74-F75,0)</f>
        <v>4118795188</v>
      </c>
      <c r="G76" s="314"/>
      <c r="H76" s="314"/>
      <c r="M76" s="100"/>
      <c r="N76" s="100"/>
      <c r="R76" s="100"/>
    </row>
    <row r="77" spans="1:24" ht="33.450000000000003" hidden="1" customHeight="1">
      <c r="A77" s="300"/>
      <c r="B77" s="681" t="s">
        <v>153</v>
      </c>
      <c r="C77" s="682"/>
      <c r="D77" s="318">
        <v>0.05</v>
      </c>
      <c r="E77" s="310">
        <f>F43</f>
        <v>45838</v>
      </c>
      <c r="F77" s="279">
        <v>0</v>
      </c>
      <c r="G77" s="314"/>
      <c r="H77" s="314"/>
      <c r="M77" s="100"/>
      <c r="N77" s="100"/>
      <c r="R77" s="100"/>
    </row>
    <row r="78" spans="1:24" ht="33" hidden="1" customHeight="1">
      <c r="A78" s="300"/>
      <c r="B78" s="683" t="s">
        <v>13</v>
      </c>
      <c r="C78" s="684"/>
      <c r="D78" s="294">
        <v>1</v>
      </c>
      <c r="E78" s="319"/>
      <c r="F78" s="320">
        <f>ROUND(SUM(F72:F77),0)</f>
        <v>5128126579</v>
      </c>
      <c r="G78" s="314"/>
      <c r="H78" s="314"/>
      <c r="M78" s="100"/>
      <c r="N78" s="100"/>
      <c r="R78" s="100"/>
    </row>
    <row r="79" spans="1:24" ht="30" hidden="1" customHeight="1">
      <c r="F79" s="151" t="b">
        <f>ROUND(F78,0)=ROUND(F28+F29,0)</f>
        <v>1</v>
      </c>
      <c r="M79" s="109" t="s">
        <v>87</v>
      </c>
      <c r="O79" s="103"/>
      <c r="R79" s="321">
        <v>0.08</v>
      </c>
      <c r="S79" s="322"/>
    </row>
    <row r="80" spans="1:24" ht="18.45" hidden="1" customHeight="1">
      <c r="H80" s="303"/>
      <c r="I80" s="303"/>
      <c r="M80" s="323" t="s">
        <v>15</v>
      </c>
      <c r="N80" s="324" t="s">
        <v>16</v>
      </c>
      <c r="O80" s="324" t="s">
        <v>8</v>
      </c>
      <c r="P80" s="325" t="s">
        <v>17</v>
      </c>
      <c r="Q80" s="326" t="s">
        <v>127</v>
      </c>
      <c r="R80" s="327" t="s">
        <v>19</v>
      </c>
      <c r="S80" s="328" t="s">
        <v>20</v>
      </c>
      <c r="T80" s="329" t="s">
        <v>24</v>
      </c>
      <c r="U80" s="330" t="s">
        <v>123</v>
      </c>
      <c r="V80" s="326" t="s">
        <v>124</v>
      </c>
      <c r="W80" s="326" t="s">
        <v>125</v>
      </c>
      <c r="X80" s="326" t="s">
        <v>126</v>
      </c>
    </row>
    <row r="81" spans="1:24" ht="19.5" hidden="1" customHeight="1">
      <c r="M81" s="331" t="s">
        <v>90</v>
      </c>
      <c r="N81" s="332">
        <f>E47</f>
        <v>45534</v>
      </c>
      <c r="O81" s="333">
        <f>N81</f>
        <v>45534</v>
      </c>
      <c r="P81" s="334"/>
      <c r="Q81" s="334">
        <f>$F$47</f>
        <v>200000000</v>
      </c>
      <c r="R81" s="335"/>
      <c r="S81" s="336"/>
      <c r="T81" s="337">
        <f>Q81-Q81*(1/(1+S81)^P81)</f>
        <v>0</v>
      </c>
      <c r="U81" s="338">
        <v>300000000</v>
      </c>
      <c r="V81" s="339"/>
      <c r="W81" s="339"/>
      <c r="X81" s="339"/>
    </row>
    <row r="82" spans="1:24">
      <c r="A82" s="184" t="s">
        <v>85</v>
      </c>
      <c r="M82" s="340" t="str">
        <f>+B62</f>
        <v>Lần 2 - Ngay khi ký HĐMB</v>
      </c>
      <c r="N82" s="341">
        <f>$E$49</f>
        <v>45540</v>
      </c>
      <c r="O82" s="342"/>
      <c r="P82" s="343">
        <f>IF(OR(O82&gt;=N82,O82=""),0,N82-O82)</f>
        <v>0</v>
      </c>
      <c r="Q82" s="343">
        <f>$F$49</f>
        <v>569218987</v>
      </c>
      <c r="R82" s="344">
        <f>+$R$79</f>
        <v>0.08</v>
      </c>
      <c r="S82" s="345">
        <f>ROUNDDOWN($R$79/365,7)</f>
        <v>2.1910000000000001E-4</v>
      </c>
      <c r="T82" s="346">
        <f>Q82-Q82*(1/(1+S82)^P82)</f>
        <v>0</v>
      </c>
      <c r="U82" s="347"/>
      <c r="V82" s="348">
        <f t="shared" ref="V82:V109" si="1">U82*(1+S82)^P82-U82</f>
        <v>0</v>
      </c>
      <c r="W82" s="348">
        <f t="shared" ref="W82:W109" si="2">U82+V82</f>
        <v>0</v>
      </c>
      <c r="X82" s="348">
        <f>$Q$82-SUM($U$82:U82)-SUM($V$82:V82)</f>
        <v>569218987</v>
      </c>
    </row>
    <row r="83" spans="1:24" ht="21.75" customHeight="1">
      <c r="A83" s="349" t="s">
        <v>137</v>
      </c>
      <c r="F83" s="109" t="s">
        <v>180</v>
      </c>
      <c r="G83" s="109"/>
      <c r="H83" s="109" t="s">
        <v>181</v>
      </c>
      <c r="M83" s="350" t="str">
        <f>+M82</f>
        <v>Lần 2 - Ngay khi ký HĐMB</v>
      </c>
      <c r="N83" s="351">
        <f>N82</f>
        <v>45540</v>
      </c>
      <c r="O83" s="352"/>
      <c r="P83" s="353">
        <f t="shared" ref="P83:P97" si="3">IF(OR(O83&gt;=N83,O83=""),0,N83-O83)</f>
        <v>0</v>
      </c>
      <c r="Q83" s="353"/>
      <c r="R83" s="354">
        <f t="shared" ref="R83:S98" si="4">+R82</f>
        <v>0.08</v>
      </c>
      <c r="S83" s="355">
        <f t="shared" si="4"/>
        <v>2.1910000000000001E-4</v>
      </c>
      <c r="T83" s="356">
        <f t="shared" ref="T83:T109" si="5">Q83-Q83*(1/(1+S83)^P83)</f>
        <v>0</v>
      </c>
      <c r="U83" s="357">
        <f>X82/(1+S83)^P83</f>
        <v>569218987</v>
      </c>
      <c r="V83" s="358">
        <f t="shared" si="1"/>
        <v>0</v>
      </c>
      <c r="W83" s="358">
        <f t="shared" si="2"/>
        <v>569218987</v>
      </c>
      <c r="X83" s="358">
        <f>$Q$82-SUM($U$82:U83)-SUM($V$82:V83)</f>
        <v>0</v>
      </c>
    </row>
    <row r="84" spans="1:24" ht="21.75" customHeight="1">
      <c r="A84" s="359" t="s">
        <v>138</v>
      </c>
      <c r="F84" s="109"/>
      <c r="G84" s="109"/>
      <c r="H84" s="109"/>
      <c r="M84" s="350" t="str">
        <f>+M83</f>
        <v>Lần 2 - Ngay khi ký HĐMB</v>
      </c>
      <c r="N84" s="351">
        <f>N83</f>
        <v>45540</v>
      </c>
      <c r="O84" s="352"/>
      <c r="P84" s="353">
        <f t="shared" si="3"/>
        <v>0</v>
      </c>
      <c r="Q84" s="353"/>
      <c r="R84" s="354">
        <f t="shared" si="4"/>
        <v>0.08</v>
      </c>
      <c r="S84" s="355">
        <f t="shared" si="4"/>
        <v>2.1910000000000001E-4</v>
      </c>
      <c r="T84" s="356">
        <f t="shared" si="5"/>
        <v>0</v>
      </c>
      <c r="U84" s="357">
        <f>X83/(1+S84)^P84</f>
        <v>0</v>
      </c>
      <c r="V84" s="358">
        <f t="shared" si="1"/>
        <v>0</v>
      </c>
      <c r="W84" s="358">
        <f t="shared" si="2"/>
        <v>0</v>
      </c>
      <c r="X84" s="358">
        <f>$Q$82-SUM($U$82:U84)-SUM($V$82:V84)</f>
        <v>0</v>
      </c>
    </row>
    <row r="85" spans="1:24" ht="21.75" customHeight="1">
      <c r="A85" s="359" t="s">
        <v>140</v>
      </c>
      <c r="F85" s="109"/>
      <c r="G85" s="252"/>
      <c r="H85" s="109"/>
      <c r="M85" s="350" t="str">
        <f>+M84</f>
        <v>Lần 2 - Ngay khi ký HĐMB</v>
      </c>
      <c r="N85" s="361">
        <f>N84</f>
        <v>45540</v>
      </c>
      <c r="O85" s="362"/>
      <c r="P85" s="363">
        <f t="shared" si="3"/>
        <v>0</v>
      </c>
      <c r="Q85" s="363"/>
      <c r="R85" s="364">
        <f t="shared" si="4"/>
        <v>0.08</v>
      </c>
      <c r="S85" s="365">
        <f t="shared" si="4"/>
        <v>2.1910000000000001E-4</v>
      </c>
      <c r="T85" s="366">
        <f t="shared" si="5"/>
        <v>0</v>
      </c>
      <c r="U85" s="357">
        <f>X84/(1+S85)^P85</f>
        <v>0</v>
      </c>
      <c r="V85" s="367">
        <f t="shared" si="1"/>
        <v>0</v>
      </c>
      <c r="W85" s="367">
        <f t="shared" si="2"/>
        <v>0</v>
      </c>
      <c r="X85" s="367">
        <f>$Q$82-SUM($U$82:U85)-SUM($V$82:V85)</f>
        <v>0</v>
      </c>
    </row>
    <row r="86" spans="1:24" ht="21.75" customHeight="1">
      <c r="A86" s="359" t="s">
        <v>139</v>
      </c>
      <c r="F86" s="109"/>
      <c r="G86" s="109"/>
      <c r="H86" s="109"/>
      <c r="M86" s="368" t="str">
        <f>+B51</f>
        <v>Lần 3 - HĐMB</v>
      </c>
      <c r="N86" s="369">
        <f>$E$51</f>
        <v>45545</v>
      </c>
      <c r="O86" s="342">
        <v>45309</v>
      </c>
      <c r="P86" s="370">
        <f t="shared" si="3"/>
        <v>236</v>
      </c>
      <c r="Q86" s="370">
        <f>+F51</f>
        <v>769218987</v>
      </c>
      <c r="R86" s="371">
        <f t="shared" si="4"/>
        <v>0.08</v>
      </c>
      <c r="S86" s="372">
        <f t="shared" si="4"/>
        <v>2.1910000000000001E-4</v>
      </c>
      <c r="T86" s="373">
        <f>Q86-Q86*(1/(1+S86)^P86)</f>
        <v>38759506.67691493</v>
      </c>
      <c r="U86" s="347"/>
      <c r="V86" s="374">
        <f t="shared" si="1"/>
        <v>0</v>
      </c>
      <c r="W86" s="374">
        <f t="shared" si="2"/>
        <v>0</v>
      </c>
      <c r="X86" s="374">
        <f>$Q$86-SUM($U$86:U86)-SUM($V$86:V86)</f>
        <v>769218987</v>
      </c>
    </row>
    <row r="87" spans="1:24" ht="21.75" customHeight="1">
      <c r="A87" s="375" t="s">
        <v>21</v>
      </c>
      <c r="F87" s="109" t="s">
        <v>182</v>
      </c>
      <c r="G87" s="109"/>
      <c r="H87" s="109">
        <f>F11</f>
        <v>0</v>
      </c>
      <c r="M87" s="376" t="str">
        <f>+M86</f>
        <v>Lần 3 - HĐMB</v>
      </c>
      <c r="N87" s="377">
        <f>N86</f>
        <v>45545</v>
      </c>
      <c r="O87" s="352"/>
      <c r="P87" s="378">
        <f t="shared" si="3"/>
        <v>0</v>
      </c>
      <c r="Q87" s="378"/>
      <c r="R87" s="379">
        <f t="shared" si="4"/>
        <v>0.08</v>
      </c>
      <c r="S87" s="380">
        <f t="shared" si="4"/>
        <v>2.1910000000000001E-4</v>
      </c>
      <c r="T87" s="381">
        <f t="shared" si="5"/>
        <v>0</v>
      </c>
      <c r="U87" s="357">
        <f>X86/(1+S87)^P87</f>
        <v>769218987</v>
      </c>
      <c r="V87" s="374">
        <f t="shared" si="1"/>
        <v>0</v>
      </c>
      <c r="W87" s="374">
        <f t="shared" si="2"/>
        <v>769218987</v>
      </c>
      <c r="X87" s="374">
        <f>$Q$86-SUM($U$86:U87)-SUM($V$86:V87)</f>
        <v>0</v>
      </c>
    </row>
    <row r="88" spans="1:24" ht="21.75" customHeight="1">
      <c r="B88" s="349"/>
      <c r="C88" s="349"/>
      <c r="D88" s="184"/>
      <c r="F88" s="109"/>
      <c r="G88" s="109"/>
      <c r="H88" s="109"/>
      <c r="M88" s="376" t="str">
        <f>+M87</f>
        <v>Lần 3 - HĐMB</v>
      </c>
      <c r="N88" s="377">
        <f>N87</f>
        <v>45545</v>
      </c>
      <c r="O88" s="352"/>
      <c r="P88" s="378">
        <f t="shared" si="3"/>
        <v>0</v>
      </c>
      <c r="Q88" s="378"/>
      <c r="R88" s="379">
        <f t="shared" si="4"/>
        <v>0.08</v>
      </c>
      <c r="S88" s="380">
        <f t="shared" si="4"/>
        <v>2.1910000000000001E-4</v>
      </c>
      <c r="T88" s="381">
        <f t="shared" si="5"/>
        <v>0</v>
      </c>
      <c r="U88" s="357">
        <f>X87/(1+S88)^P88</f>
        <v>0</v>
      </c>
      <c r="V88" s="374">
        <f t="shared" si="1"/>
        <v>0</v>
      </c>
      <c r="W88" s="374">
        <f t="shared" si="2"/>
        <v>0</v>
      </c>
      <c r="X88" s="374">
        <f>$Q$86-SUM($U$86:U88)-SUM($V$86:V88)</f>
        <v>0</v>
      </c>
    </row>
    <row r="89" spans="1:24" ht="21.75" customHeight="1">
      <c r="A89" s="690" t="s">
        <v>22</v>
      </c>
      <c r="B89" s="690"/>
      <c r="C89" s="690"/>
      <c r="D89" s="690"/>
      <c r="E89" s="690"/>
      <c r="F89" s="690"/>
      <c r="M89" s="376" t="str">
        <f>+M88</f>
        <v>Lần 3 - HĐMB</v>
      </c>
      <c r="N89" s="377">
        <f>N88</f>
        <v>45545</v>
      </c>
      <c r="O89" s="362"/>
      <c r="P89" s="382">
        <f t="shared" si="3"/>
        <v>0</v>
      </c>
      <c r="Q89" s="382"/>
      <c r="R89" s="383">
        <f t="shared" si="4"/>
        <v>0.08</v>
      </c>
      <c r="S89" s="384">
        <f t="shared" si="4"/>
        <v>2.1910000000000001E-4</v>
      </c>
      <c r="T89" s="385">
        <f t="shared" si="5"/>
        <v>0</v>
      </c>
      <c r="U89" s="357">
        <f>X88/(1+S89)^P89</f>
        <v>0</v>
      </c>
      <c r="V89" s="374">
        <f t="shared" si="1"/>
        <v>0</v>
      </c>
      <c r="W89" s="374">
        <f t="shared" si="2"/>
        <v>0</v>
      </c>
      <c r="X89" s="374">
        <f>$Q$86-SUM($U$86:U89)-SUM($V$86:V89)</f>
        <v>0</v>
      </c>
    </row>
    <row r="90" spans="1:24" ht="21.75" customHeight="1">
      <c r="A90" s="690"/>
      <c r="B90" s="690"/>
      <c r="C90" s="690"/>
      <c r="D90" s="690"/>
      <c r="E90" s="690"/>
      <c r="F90" s="690"/>
      <c r="M90" s="340" t="str">
        <f>+B52</f>
        <v>Lần 4 - HĐMB</v>
      </c>
      <c r="N90" s="341">
        <f>$E$52</f>
        <v>45575</v>
      </c>
      <c r="O90" s="342"/>
      <c r="P90" s="343">
        <f t="shared" si="3"/>
        <v>0</v>
      </c>
      <c r="Q90" s="343">
        <f>$F$52</f>
        <v>1025625316</v>
      </c>
      <c r="R90" s="386">
        <f t="shared" si="4"/>
        <v>0.08</v>
      </c>
      <c r="S90" s="345">
        <f t="shared" si="4"/>
        <v>2.1910000000000001E-4</v>
      </c>
      <c r="T90" s="346">
        <f>Q90-Q90*(1/(1+S90)^P90)</f>
        <v>0</v>
      </c>
      <c r="U90" s="347">
        <v>1000000000</v>
      </c>
      <c r="V90" s="348">
        <f t="shared" si="1"/>
        <v>0</v>
      </c>
      <c r="W90" s="348">
        <f t="shared" si="2"/>
        <v>1000000000</v>
      </c>
      <c r="X90" s="348">
        <f>$Q$90-SUM($U$90:U90)-SUM($V$90:V90)</f>
        <v>25625316</v>
      </c>
    </row>
    <row r="91" spans="1:24" ht="19.5" customHeight="1">
      <c r="B91" s="184"/>
      <c r="C91" s="184"/>
      <c r="D91" s="387"/>
      <c r="M91" s="350" t="str">
        <f>+M90</f>
        <v>Lần 4 - HĐMB</v>
      </c>
      <c r="N91" s="351">
        <f>N90</f>
        <v>45575</v>
      </c>
      <c r="O91" s="352"/>
      <c r="P91" s="353">
        <f t="shared" si="3"/>
        <v>0</v>
      </c>
      <c r="Q91" s="353"/>
      <c r="R91" s="354">
        <f t="shared" si="4"/>
        <v>0.08</v>
      </c>
      <c r="S91" s="355">
        <f t="shared" si="4"/>
        <v>2.1910000000000001E-4</v>
      </c>
      <c r="T91" s="356">
        <f t="shared" si="5"/>
        <v>0</v>
      </c>
      <c r="U91" s="357">
        <f>X90/(1+S91)^P91</f>
        <v>25625316</v>
      </c>
      <c r="V91" s="358">
        <f t="shared" si="1"/>
        <v>0</v>
      </c>
      <c r="W91" s="358">
        <f t="shared" si="2"/>
        <v>25625316</v>
      </c>
      <c r="X91" s="358">
        <f>$Q$90-SUM($U$90:U91)-SUM($V$90:V91)</f>
        <v>0</v>
      </c>
    </row>
    <row r="92" spans="1:24" ht="19.5" customHeight="1">
      <c r="B92" s="388"/>
      <c r="C92" s="388"/>
      <c r="D92" s="388"/>
      <c r="M92" s="350" t="str">
        <f>+M91</f>
        <v>Lần 4 - HĐMB</v>
      </c>
      <c r="N92" s="351">
        <f>N91</f>
        <v>45575</v>
      </c>
      <c r="O92" s="352"/>
      <c r="P92" s="353">
        <f t="shared" si="3"/>
        <v>0</v>
      </c>
      <c r="Q92" s="353"/>
      <c r="R92" s="354">
        <f t="shared" si="4"/>
        <v>0.08</v>
      </c>
      <c r="S92" s="355">
        <f t="shared" si="4"/>
        <v>2.1910000000000001E-4</v>
      </c>
      <c r="T92" s="356">
        <f t="shared" si="5"/>
        <v>0</v>
      </c>
      <c r="U92" s="357">
        <f>X91/(1+S92)^P92</f>
        <v>0</v>
      </c>
      <c r="V92" s="358">
        <f t="shared" si="1"/>
        <v>0</v>
      </c>
      <c r="W92" s="358">
        <f t="shared" si="2"/>
        <v>0</v>
      </c>
      <c r="X92" s="358">
        <f>$Q$90-SUM($U$90:U92)-SUM($V$90:V92)</f>
        <v>0</v>
      </c>
    </row>
    <row r="93" spans="1:24" ht="19.5" customHeight="1">
      <c r="B93" s="388"/>
      <c r="C93" s="388"/>
      <c r="D93" s="388"/>
      <c r="L93" s="389"/>
      <c r="M93" s="350" t="str">
        <f>+M92</f>
        <v>Lần 4 - HĐMB</v>
      </c>
      <c r="N93" s="361">
        <f>N92</f>
        <v>45575</v>
      </c>
      <c r="O93" s="362"/>
      <c r="P93" s="363">
        <f t="shared" si="3"/>
        <v>0</v>
      </c>
      <c r="Q93" s="363"/>
      <c r="R93" s="364">
        <f t="shared" si="4"/>
        <v>0.08</v>
      </c>
      <c r="S93" s="365">
        <f t="shared" si="4"/>
        <v>2.1910000000000001E-4</v>
      </c>
      <c r="T93" s="366">
        <f t="shared" si="5"/>
        <v>0</v>
      </c>
      <c r="U93" s="357">
        <f>X92/(1+S93)^P93</f>
        <v>0</v>
      </c>
      <c r="V93" s="367">
        <f t="shared" si="1"/>
        <v>0</v>
      </c>
      <c r="W93" s="367">
        <f t="shared" si="2"/>
        <v>0</v>
      </c>
      <c r="X93" s="358">
        <f>$Q$90-SUM($U$90:U93)-SUM($V$90:V93)</f>
        <v>0</v>
      </c>
    </row>
    <row r="94" spans="1:24" ht="19.5" customHeight="1">
      <c r="B94" s="388"/>
      <c r="C94" s="388"/>
      <c r="D94" s="388"/>
      <c r="M94" s="368" t="str">
        <f>+B53</f>
        <v>Lần 5 - HĐMB</v>
      </c>
      <c r="N94" s="369">
        <f>$E$53</f>
        <v>45606</v>
      </c>
      <c r="O94" s="342"/>
      <c r="P94" s="370">
        <f>IF(N94="",0,IF(OR(O94&gt;=N94,O94=""),0,N94-O94))</f>
        <v>0</v>
      </c>
      <c r="Q94" s="370">
        <f>$F$53</f>
        <v>1025625316</v>
      </c>
      <c r="R94" s="371">
        <f t="shared" si="4"/>
        <v>0.08</v>
      </c>
      <c r="S94" s="372">
        <f t="shared" si="4"/>
        <v>2.1910000000000001E-4</v>
      </c>
      <c r="T94" s="373">
        <f>Q94-Q94*(1/(1+S94)^P94)</f>
        <v>0</v>
      </c>
      <c r="U94" s="347">
        <v>1000000000</v>
      </c>
      <c r="V94" s="390">
        <f t="shared" si="1"/>
        <v>0</v>
      </c>
      <c r="W94" s="390">
        <f t="shared" si="2"/>
        <v>1000000000</v>
      </c>
      <c r="X94" s="390">
        <f>$Q$94-SUM($U$94:U94)-SUM($V$94:V94)</f>
        <v>25625316</v>
      </c>
    </row>
    <row r="95" spans="1:24" ht="19.5" customHeight="1">
      <c r="M95" s="376" t="str">
        <f>+M94</f>
        <v>Lần 5 - HĐMB</v>
      </c>
      <c r="N95" s="377">
        <f>N94</f>
        <v>45606</v>
      </c>
      <c r="O95" s="352"/>
      <c r="P95" s="378">
        <f t="shared" si="3"/>
        <v>0</v>
      </c>
      <c r="Q95" s="378"/>
      <c r="R95" s="379">
        <f t="shared" si="4"/>
        <v>0.08</v>
      </c>
      <c r="S95" s="380">
        <f t="shared" si="4"/>
        <v>2.1910000000000001E-4</v>
      </c>
      <c r="T95" s="381">
        <f t="shared" si="5"/>
        <v>0</v>
      </c>
      <c r="U95" s="357">
        <f>X94/(1+S95)^P95</f>
        <v>25625316</v>
      </c>
      <c r="V95" s="374">
        <f t="shared" si="1"/>
        <v>0</v>
      </c>
      <c r="W95" s="374">
        <f t="shared" si="2"/>
        <v>25625316</v>
      </c>
      <c r="X95" s="374">
        <f>$Q$94-SUM($U$94:U95)-SUM($V$94:V95)</f>
        <v>0</v>
      </c>
    </row>
    <row r="96" spans="1:24" ht="19.5" customHeight="1">
      <c r="A96" s="388"/>
      <c r="M96" s="376" t="str">
        <f>+M95</f>
        <v>Lần 5 - HĐMB</v>
      </c>
      <c r="N96" s="377">
        <f>N95</f>
        <v>45606</v>
      </c>
      <c r="O96" s="391"/>
      <c r="P96" s="378">
        <f t="shared" si="3"/>
        <v>0</v>
      </c>
      <c r="Q96" s="378"/>
      <c r="R96" s="379">
        <f t="shared" si="4"/>
        <v>0.08</v>
      </c>
      <c r="S96" s="380">
        <f t="shared" si="4"/>
        <v>2.1910000000000001E-4</v>
      </c>
      <c r="T96" s="381">
        <f t="shared" si="5"/>
        <v>0</v>
      </c>
      <c r="U96" s="357">
        <f>X95/(1+S96)^P96</f>
        <v>0</v>
      </c>
      <c r="V96" s="374">
        <f t="shared" si="1"/>
        <v>0</v>
      </c>
      <c r="W96" s="374">
        <f t="shared" si="2"/>
        <v>0</v>
      </c>
      <c r="X96" s="374">
        <f>$Q$94-SUM($U$94:U96)-SUM($V$94:V96)</f>
        <v>0</v>
      </c>
    </row>
    <row r="97" spans="1:24" ht="19.5" customHeight="1">
      <c r="A97" s="388"/>
      <c r="M97" s="376" t="str">
        <f>+M96</f>
        <v>Lần 5 - HĐMB</v>
      </c>
      <c r="N97" s="392">
        <f>N96</f>
        <v>45606</v>
      </c>
      <c r="O97" s="393"/>
      <c r="P97" s="382">
        <f t="shared" si="3"/>
        <v>0</v>
      </c>
      <c r="Q97" s="382"/>
      <c r="R97" s="383">
        <f t="shared" si="4"/>
        <v>0.08</v>
      </c>
      <c r="S97" s="384">
        <f t="shared" si="4"/>
        <v>2.1910000000000001E-4</v>
      </c>
      <c r="T97" s="385">
        <f t="shared" si="5"/>
        <v>0</v>
      </c>
      <c r="U97" s="357">
        <f>X96/(1+S97)^P97</f>
        <v>0</v>
      </c>
      <c r="V97" s="394">
        <f t="shared" si="1"/>
        <v>0</v>
      </c>
      <c r="W97" s="394">
        <f t="shared" si="2"/>
        <v>0</v>
      </c>
      <c r="X97" s="394">
        <f>$Q$94-SUM($U$94:U97)-SUM($V$94:V97)</f>
        <v>0</v>
      </c>
    </row>
    <row r="98" spans="1:24" ht="17.25" customHeight="1">
      <c r="M98" s="340" t="e">
        <f>+#REF!</f>
        <v>#REF!</v>
      </c>
      <c r="N98" s="341" t="e">
        <f>#REF!</f>
        <v>#REF!</v>
      </c>
      <c r="O98" s="342"/>
      <c r="P98" s="343" t="e">
        <f>IF(N98="",0,IF(OR(O98&gt;=N98,O98=""),0,N98-O98))</f>
        <v>#REF!</v>
      </c>
      <c r="Q98" s="343" t="e">
        <f>#REF!</f>
        <v>#REF!</v>
      </c>
      <c r="R98" s="386">
        <f t="shared" si="4"/>
        <v>0.08</v>
      </c>
      <c r="S98" s="345">
        <f t="shared" si="4"/>
        <v>2.1910000000000001E-4</v>
      </c>
      <c r="T98" s="346" t="e">
        <f t="shared" si="5"/>
        <v>#REF!</v>
      </c>
      <c r="U98" s="347">
        <v>1000000000</v>
      </c>
      <c r="V98" s="348" t="e">
        <f t="shared" si="1"/>
        <v>#REF!</v>
      </c>
      <c r="W98" s="348" t="e">
        <f t="shared" si="2"/>
        <v>#REF!</v>
      </c>
      <c r="X98" s="348" t="e">
        <f>$Q$98-SUM($U$98:U98)-SUM($V$98:V98)</f>
        <v>#REF!</v>
      </c>
    </row>
    <row r="99" spans="1:24" ht="17.25" customHeight="1">
      <c r="M99" s="350" t="e">
        <f>+M98</f>
        <v>#REF!</v>
      </c>
      <c r="N99" s="351" t="e">
        <f>N98</f>
        <v>#REF!</v>
      </c>
      <c r="O99" s="352"/>
      <c r="P99" s="353" t="e">
        <f>IF(OR(O99&gt;=N99,O99=""),0,N99-O99)</f>
        <v>#REF!</v>
      </c>
      <c r="Q99" s="353"/>
      <c r="R99" s="354">
        <f t="shared" ref="R99:S109" si="6">+R98</f>
        <v>0.08</v>
      </c>
      <c r="S99" s="355">
        <f t="shared" si="6"/>
        <v>2.1910000000000001E-4</v>
      </c>
      <c r="T99" s="356" t="e">
        <f t="shared" si="5"/>
        <v>#REF!</v>
      </c>
      <c r="U99" s="357" t="e">
        <f>X98/(1+S99)^P99</f>
        <v>#REF!</v>
      </c>
      <c r="V99" s="358" t="e">
        <f t="shared" si="1"/>
        <v>#REF!</v>
      </c>
      <c r="W99" s="358" t="e">
        <f t="shared" si="2"/>
        <v>#REF!</v>
      </c>
      <c r="X99" s="358" t="e">
        <f>$Q$98-SUM($U$98:U99)-SUM($V$98:V99)</f>
        <v>#REF!</v>
      </c>
    </row>
    <row r="100" spans="1:24" ht="17.25" customHeight="1">
      <c r="M100" s="350" t="e">
        <f>+M99</f>
        <v>#REF!</v>
      </c>
      <c r="N100" s="351" t="e">
        <f>N99</f>
        <v>#REF!</v>
      </c>
      <c r="O100" s="391"/>
      <c r="P100" s="353" t="e">
        <f>IF(OR(O100&gt;=N100,O100=""),0,N100-O100)</f>
        <v>#REF!</v>
      </c>
      <c r="Q100" s="353"/>
      <c r="R100" s="354">
        <f t="shared" si="6"/>
        <v>0.08</v>
      </c>
      <c r="S100" s="355">
        <f t="shared" si="6"/>
        <v>2.1910000000000001E-4</v>
      </c>
      <c r="T100" s="356" t="e">
        <f t="shared" si="5"/>
        <v>#REF!</v>
      </c>
      <c r="U100" s="357" t="e">
        <f>X99/(1+S100)^P100</f>
        <v>#REF!</v>
      </c>
      <c r="V100" s="358" t="e">
        <f t="shared" si="1"/>
        <v>#REF!</v>
      </c>
      <c r="W100" s="358" t="e">
        <f t="shared" si="2"/>
        <v>#REF!</v>
      </c>
      <c r="X100" s="358" t="e">
        <f>$Q$98-SUM($U$98:U100)-SUM($V$98:V100)</f>
        <v>#REF!</v>
      </c>
    </row>
    <row r="101" spans="1:24" ht="17.25" customHeight="1">
      <c r="M101" s="350" t="e">
        <f>+M100</f>
        <v>#REF!</v>
      </c>
      <c r="N101" s="351" t="e">
        <f>N100</f>
        <v>#REF!</v>
      </c>
      <c r="O101" s="391"/>
      <c r="P101" s="353" t="e">
        <f>IF(OR(O101&gt;=N101,O101=""),0,N101-O101)</f>
        <v>#REF!</v>
      </c>
      <c r="Q101" s="353"/>
      <c r="R101" s="364">
        <f t="shared" si="6"/>
        <v>0.08</v>
      </c>
      <c r="S101" s="355">
        <f t="shared" si="6"/>
        <v>2.1910000000000001E-4</v>
      </c>
      <c r="T101" s="356" t="e">
        <f t="shared" si="5"/>
        <v>#REF!</v>
      </c>
      <c r="U101" s="357" t="e">
        <f>X100/(1+S101)^P101</f>
        <v>#REF!</v>
      </c>
      <c r="V101" s="367" t="e">
        <f t="shared" si="1"/>
        <v>#REF!</v>
      </c>
      <c r="W101" s="367" t="e">
        <f t="shared" si="2"/>
        <v>#REF!</v>
      </c>
      <c r="X101" s="367" t="e">
        <f>$Q$98-SUM($U$98:U101)-SUM($V$98:V101)</f>
        <v>#REF!</v>
      </c>
    </row>
    <row r="102" spans="1:24" ht="17.25" customHeight="1">
      <c r="M102" s="368" t="e">
        <f>+#REF!</f>
        <v>#REF!</v>
      </c>
      <c r="N102" s="369" t="e">
        <f>#REF!</f>
        <v>#REF!</v>
      </c>
      <c r="O102" s="395"/>
      <c r="P102" s="370" t="e">
        <f t="shared" ref="P102:P109" si="7">IF(OR(O102&gt;=N102,O102=""),0,N102-O102)</f>
        <v>#REF!</v>
      </c>
      <c r="Q102" s="370" t="e">
        <f>#REF!</f>
        <v>#REF!</v>
      </c>
      <c r="R102" s="379">
        <f t="shared" si="6"/>
        <v>0.08</v>
      </c>
      <c r="S102" s="372">
        <f t="shared" si="6"/>
        <v>2.1910000000000001E-4</v>
      </c>
      <c r="T102" s="396" t="e">
        <f t="shared" si="5"/>
        <v>#REF!</v>
      </c>
      <c r="U102" s="397">
        <v>1000000000</v>
      </c>
      <c r="V102" s="390" t="e">
        <f t="shared" si="1"/>
        <v>#REF!</v>
      </c>
      <c r="W102" s="390" t="e">
        <f t="shared" si="2"/>
        <v>#REF!</v>
      </c>
      <c r="X102" s="390" t="e">
        <f>$Q$102-SUM($U$102:U102)-SUM($V$102:V102)</f>
        <v>#REF!</v>
      </c>
    </row>
    <row r="103" spans="1:24" ht="17.25" customHeight="1">
      <c r="M103" s="376" t="e">
        <f>+M102</f>
        <v>#REF!</v>
      </c>
      <c r="N103" s="377" t="e">
        <f>#REF!</f>
        <v>#REF!</v>
      </c>
      <c r="O103" s="352"/>
      <c r="P103" s="378" t="e">
        <f t="shared" si="7"/>
        <v>#REF!</v>
      </c>
      <c r="Q103" s="378"/>
      <c r="R103" s="379">
        <f t="shared" si="6"/>
        <v>0.08</v>
      </c>
      <c r="S103" s="380">
        <f t="shared" si="6"/>
        <v>2.1910000000000001E-4</v>
      </c>
      <c r="T103" s="398" t="e">
        <f t="shared" si="5"/>
        <v>#REF!</v>
      </c>
      <c r="U103" s="357" t="e">
        <f>X102/(1+S103)^P103</f>
        <v>#REF!</v>
      </c>
      <c r="V103" s="374" t="e">
        <f t="shared" si="1"/>
        <v>#REF!</v>
      </c>
      <c r="W103" s="374" t="e">
        <f t="shared" si="2"/>
        <v>#REF!</v>
      </c>
      <c r="X103" s="374" t="e">
        <f>$Q$102-SUM($U$102:U103)-SUM($V$102:V103)</f>
        <v>#REF!</v>
      </c>
    </row>
    <row r="104" spans="1:24" ht="17.25" customHeight="1">
      <c r="M104" s="376" t="e">
        <f>+M103</f>
        <v>#REF!</v>
      </c>
      <c r="N104" s="377" t="e">
        <f>#REF!</f>
        <v>#REF!</v>
      </c>
      <c r="O104" s="391"/>
      <c r="P104" s="378" t="e">
        <f t="shared" si="7"/>
        <v>#REF!</v>
      </c>
      <c r="Q104" s="378"/>
      <c r="R104" s="379">
        <f t="shared" si="6"/>
        <v>0.08</v>
      </c>
      <c r="S104" s="380">
        <f t="shared" si="6"/>
        <v>2.1910000000000001E-4</v>
      </c>
      <c r="T104" s="398" t="e">
        <f t="shared" si="5"/>
        <v>#REF!</v>
      </c>
      <c r="U104" s="357" t="e">
        <f>X103/(1+S104)^P104</f>
        <v>#REF!</v>
      </c>
      <c r="V104" s="374" t="e">
        <f t="shared" si="1"/>
        <v>#REF!</v>
      </c>
      <c r="W104" s="374" t="e">
        <f t="shared" si="2"/>
        <v>#REF!</v>
      </c>
      <c r="X104" s="374" t="e">
        <f>$Q$102-SUM($U$102:U104)-SUM($V$102:V104)</f>
        <v>#REF!</v>
      </c>
    </row>
    <row r="105" spans="1:24" ht="17.25" customHeight="1">
      <c r="M105" s="399" t="e">
        <f>+M104</f>
        <v>#REF!</v>
      </c>
      <c r="N105" s="392" t="e">
        <f>#REF!</f>
        <v>#REF!</v>
      </c>
      <c r="O105" s="393"/>
      <c r="P105" s="382" t="e">
        <f t="shared" si="7"/>
        <v>#REF!</v>
      </c>
      <c r="Q105" s="382"/>
      <c r="R105" s="383">
        <f t="shared" si="6"/>
        <v>0.08</v>
      </c>
      <c r="S105" s="380">
        <f t="shared" si="6"/>
        <v>2.1910000000000001E-4</v>
      </c>
      <c r="T105" s="398" t="e">
        <f t="shared" si="5"/>
        <v>#REF!</v>
      </c>
      <c r="U105" s="357" t="e">
        <f>X104/(1+S105)^P105</f>
        <v>#REF!</v>
      </c>
      <c r="V105" s="394" t="e">
        <f t="shared" si="1"/>
        <v>#REF!</v>
      </c>
      <c r="W105" s="394" t="e">
        <f t="shared" si="2"/>
        <v>#REF!</v>
      </c>
      <c r="X105" s="374" t="e">
        <f>$Q$102-SUM($U$102:U105)-SUM($V$102:V105)</f>
        <v>#REF!</v>
      </c>
    </row>
    <row r="106" spans="1:24" ht="17.25" customHeight="1">
      <c r="M106" s="340" t="str">
        <f>+B54</f>
        <v>Lần 6 Theo thông báo nhận bàn giao nhà</v>
      </c>
      <c r="N106" s="341">
        <f>$E$54</f>
        <v>45657</v>
      </c>
      <c r="O106" s="395"/>
      <c r="P106" s="343">
        <f t="shared" si="7"/>
        <v>0</v>
      </c>
      <c r="Q106" s="343">
        <f>+F54</f>
        <v>1298325569</v>
      </c>
      <c r="R106" s="386">
        <f t="shared" si="6"/>
        <v>0.08</v>
      </c>
      <c r="S106" s="345">
        <f t="shared" si="6"/>
        <v>2.1910000000000001E-4</v>
      </c>
      <c r="T106" s="400">
        <f t="shared" si="5"/>
        <v>0</v>
      </c>
      <c r="U106" s="397">
        <v>1000000000</v>
      </c>
      <c r="V106" s="358">
        <f t="shared" si="1"/>
        <v>0</v>
      </c>
      <c r="W106" s="358">
        <f t="shared" si="2"/>
        <v>1000000000</v>
      </c>
      <c r="X106" s="348">
        <f>$Q$106-SUM($U$106:U106)-SUM($V$106:V106)</f>
        <v>298325569</v>
      </c>
    </row>
    <row r="107" spans="1:24" ht="17.25" customHeight="1">
      <c r="M107" s="350" t="str">
        <f>+M106</f>
        <v>Lần 6 Theo thông báo nhận bàn giao nhà</v>
      </c>
      <c r="N107" s="351">
        <f>$E$54</f>
        <v>45657</v>
      </c>
      <c r="O107" s="352"/>
      <c r="P107" s="353">
        <f t="shared" si="7"/>
        <v>0</v>
      </c>
      <c r="Q107" s="353"/>
      <c r="R107" s="354">
        <f t="shared" si="6"/>
        <v>0.08</v>
      </c>
      <c r="S107" s="355">
        <f t="shared" si="6"/>
        <v>2.1910000000000001E-4</v>
      </c>
      <c r="T107" s="401">
        <f t="shared" si="5"/>
        <v>0</v>
      </c>
      <c r="U107" s="357">
        <f>X106/(1+S107)^P107</f>
        <v>298325569</v>
      </c>
      <c r="V107" s="358">
        <f t="shared" si="1"/>
        <v>0</v>
      </c>
      <c r="W107" s="358">
        <f t="shared" si="2"/>
        <v>298325569</v>
      </c>
      <c r="X107" s="358">
        <f>$Q$106-SUM($U$106:U107)-SUM($V$106:V107)</f>
        <v>0</v>
      </c>
    </row>
    <row r="108" spans="1:24" ht="17.25" customHeight="1">
      <c r="M108" s="350" t="str">
        <f>+M107</f>
        <v>Lần 6 Theo thông báo nhận bàn giao nhà</v>
      </c>
      <c r="N108" s="351">
        <f>$E$54</f>
        <v>45657</v>
      </c>
      <c r="O108" s="391"/>
      <c r="P108" s="353">
        <f t="shared" si="7"/>
        <v>0</v>
      </c>
      <c r="Q108" s="353"/>
      <c r="R108" s="354">
        <f t="shared" si="6"/>
        <v>0.08</v>
      </c>
      <c r="S108" s="355">
        <f t="shared" si="6"/>
        <v>2.1910000000000001E-4</v>
      </c>
      <c r="T108" s="401">
        <f t="shared" si="5"/>
        <v>0</v>
      </c>
      <c r="U108" s="357">
        <f>X107/(1+S108)^P108</f>
        <v>0</v>
      </c>
      <c r="V108" s="358">
        <f t="shared" si="1"/>
        <v>0</v>
      </c>
      <c r="W108" s="358">
        <f t="shared" si="2"/>
        <v>0</v>
      </c>
      <c r="X108" s="358">
        <f>$Q$106-SUM($U$106:U108)-SUM($V$106:V108)</f>
        <v>0</v>
      </c>
    </row>
    <row r="109" spans="1:24" ht="17.25" customHeight="1">
      <c r="M109" s="402" t="str">
        <f>+M108</f>
        <v>Lần 6 Theo thông báo nhận bàn giao nhà</v>
      </c>
      <c r="N109" s="361">
        <f>$E$54</f>
        <v>45657</v>
      </c>
      <c r="O109" s="393"/>
      <c r="P109" s="363">
        <f t="shared" si="7"/>
        <v>0</v>
      </c>
      <c r="Q109" s="363"/>
      <c r="R109" s="364">
        <f t="shared" si="6"/>
        <v>0.08</v>
      </c>
      <c r="S109" s="365">
        <f t="shared" si="6"/>
        <v>2.1910000000000001E-4</v>
      </c>
      <c r="T109" s="403">
        <f t="shared" si="5"/>
        <v>0</v>
      </c>
      <c r="U109" s="357">
        <f>X108/(1+S109)^P109</f>
        <v>0</v>
      </c>
      <c r="V109" s="358">
        <f t="shared" si="1"/>
        <v>0</v>
      </c>
      <c r="W109" s="358">
        <f t="shared" si="2"/>
        <v>0</v>
      </c>
      <c r="X109" s="367">
        <f>$Q$106-SUM($U$106:U109)-SUM($V$106:V109)</f>
        <v>0</v>
      </c>
    </row>
    <row r="110" spans="1:24" ht="17.25" customHeight="1">
      <c r="M110" s="404" t="s">
        <v>13</v>
      </c>
      <c r="N110" s="405"/>
      <c r="O110" s="405"/>
      <c r="P110" s="406"/>
      <c r="Q110" s="406" t="e">
        <f>SUM(Q81:Q109)</f>
        <v>#REF!</v>
      </c>
      <c r="R110" s="406"/>
      <c r="S110" s="407"/>
      <c r="T110" s="408" t="e">
        <f>SUM(T81:T109)</f>
        <v>#REF!</v>
      </c>
      <c r="U110" s="408" t="e">
        <f>SUM(U81:U109)</f>
        <v>#REF!</v>
      </c>
      <c r="V110" s="408" t="e">
        <f>SUM(V81:V109)</f>
        <v>#REF!</v>
      </c>
      <c r="W110" s="408" t="e">
        <f>SUM(W81:W109)</f>
        <v>#REF!</v>
      </c>
      <c r="X110" s="408" t="e">
        <f>SUM(X81:X109)</f>
        <v>#REF!</v>
      </c>
    </row>
    <row r="111" spans="1:24" ht="17.25" customHeight="1">
      <c r="M111" s="303"/>
      <c r="N111" s="409"/>
      <c r="O111" s="410"/>
      <c r="P111" s="411"/>
      <c r="Q111" s="412" t="e">
        <f>ROUND(Q110,0)=ROUND(F28*0.95+F29,0)</f>
        <v>#REF!</v>
      </c>
      <c r="R111" s="413"/>
      <c r="W111" s="109" t="e">
        <f>V110=F30+F33</f>
        <v>#REF!</v>
      </c>
    </row>
    <row r="112" spans="1:24" ht="17.25" customHeight="1">
      <c r="M112" s="100"/>
      <c r="N112" s="102"/>
      <c r="O112" s="103"/>
      <c r="R112" s="164"/>
      <c r="S112" s="161"/>
    </row>
    <row r="113" spans="13:21" ht="17.25" customHeight="1">
      <c r="M113" s="99" t="s">
        <v>84</v>
      </c>
      <c r="N113" s="414"/>
      <c r="O113" s="414"/>
      <c r="P113" s="415"/>
      <c r="Q113" s="416"/>
      <c r="R113" s="416"/>
      <c r="S113" s="417">
        <v>0.09</v>
      </c>
      <c r="T113" s="418"/>
      <c r="U113" s="125"/>
    </row>
    <row r="114" spans="13:21" ht="41.4">
      <c r="M114" s="419" t="s">
        <v>15</v>
      </c>
      <c r="N114" s="420" t="s">
        <v>16</v>
      </c>
      <c r="O114" s="420" t="s">
        <v>8</v>
      </c>
      <c r="P114" s="421" t="s">
        <v>17</v>
      </c>
      <c r="Q114" s="421" t="s">
        <v>68</v>
      </c>
      <c r="R114" s="421" t="s">
        <v>18</v>
      </c>
      <c r="S114" s="419" t="s">
        <v>83</v>
      </c>
      <c r="T114" s="419" t="s">
        <v>20</v>
      </c>
      <c r="U114" s="422" t="s">
        <v>67</v>
      </c>
    </row>
    <row r="115" spans="13:21" ht="409.6">
      <c r="M115" s="423" t="str">
        <f>+B50</f>
        <v>Lần 2 - TTĐC đảm bảo HĐMB-5% giá trị nhà ở chưa VAT</v>
      </c>
      <c r="N115" s="424">
        <f>$E$55</f>
        <v>45838</v>
      </c>
      <c r="O115" s="425" t="str">
        <f>+E50</f>
        <v xml:space="preserve">                                                                                                                                                                                                                                                                                                                                                                                                                                                                                                                                                                                                                                                                                                                                                                                                                                                                                                                                                                                                                                                                                                                                                                                                                                                                                                                                                                                                                                                                                                                                                                                                                                         n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j</v>
      </c>
      <c r="P115" s="426">
        <f>IF(OR(O115&gt;=N115,O115=""),0,N115-O115)</f>
        <v>0</v>
      </c>
      <c r="Q115" s="426">
        <f>+F50</f>
        <v>240112404</v>
      </c>
      <c r="R115" s="427">
        <f>Q115</f>
        <v>240112404</v>
      </c>
      <c r="S115" s="428">
        <f>S113</f>
        <v>0.09</v>
      </c>
      <c r="T115" s="429">
        <f>S115/365</f>
        <v>2.4657534246575342E-4</v>
      </c>
      <c r="U115" s="430">
        <f>R115*T115*P115</f>
        <v>0</v>
      </c>
    </row>
  </sheetData>
  <sheetProtection autoFilter="0"/>
  <protectedRanges>
    <protectedRange sqref="F11:F12 F25 F14 U7 I46" name="Range1"/>
    <protectedRange sqref="Q86:R109 Q82:Q85 O82:O109" name="Range1_2"/>
    <protectedRange sqref="F22:F23" name="Range1_1"/>
    <protectedRange sqref="AB58:AC58 Z58 AC49:AC50 Z49:Z55 AB51:AC55" name="Range1_2_1_1"/>
    <protectedRange sqref="F20" name="Range1_1_1"/>
    <protectedRange sqref="F24" name="Range1_1_2"/>
    <protectedRange sqref="F21" name="Range1_1_3"/>
    <protectedRange sqref="F15" name="Range1_3"/>
  </protectedRanges>
  <mergeCells count="42">
    <mergeCell ref="A3:F3"/>
    <mergeCell ref="A4:F4"/>
    <mergeCell ref="A5:F5"/>
    <mergeCell ref="C6:D6"/>
    <mergeCell ref="C7:D7"/>
    <mergeCell ref="G7:H7"/>
    <mergeCell ref="G8:H8"/>
    <mergeCell ref="G9:H9"/>
    <mergeCell ref="D10:E10"/>
    <mergeCell ref="G21:H21"/>
    <mergeCell ref="G20:H20"/>
    <mergeCell ref="B20:C20"/>
    <mergeCell ref="D20:E20"/>
    <mergeCell ref="R51:S51"/>
    <mergeCell ref="B52:C52"/>
    <mergeCell ref="B53:C53"/>
    <mergeCell ref="B46:C46"/>
    <mergeCell ref="B47:C47"/>
    <mergeCell ref="B48:C48"/>
    <mergeCell ref="B49:C49"/>
    <mergeCell ref="B50:C50"/>
    <mergeCell ref="B55:C55"/>
    <mergeCell ref="B56:C56"/>
    <mergeCell ref="B51:C51"/>
    <mergeCell ref="B72:C72"/>
    <mergeCell ref="B73:C73"/>
    <mergeCell ref="B59:C59"/>
    <mergeCell ref="B74:C74"/>
    <mergeCell ref="B60:C60"/>
    <mergeCell ref="B61:C61"/>
    <mergeCell ref="B62:C62"/>
    <mergeCell ref="B63:C63"/>
    <mergeCell ref="B64:C64"/>
    <mergeCell ref="B65:C65"/>
    <mergeCell ref="B67:C67"/>
    <mergeCell ref="B68:C68"/>
    <mergeCell ref="B71:C71"/>
    <mergeCell ref="B75:C75"/>
    <mergeCell ref="B76:C76"/>
    <mergeCell ref="B77:C77"/>
    <mergeCell ref="B78:C78"/>
    <mergeCell ref="A89:F90"/>
  </mergeCells>
  <conditionalFormatting sqref="E69:E74 E76:E78">
    <cfRule type="expression" dxfId="138" priority="87">
      <formula>#REF!=1</formula>
    </cfRule>
  </conditionalFormatting>
  <conditionalFormatting sqref="F12">
    <cfRule type="duplicateValues" dxfId="137" priority="1"/>
    <cfRule type="duplicateValues" dxfId="136" priority="2"/>
    <cfRule type="duplicateValues" dxfId="135" priority="3"/>
  </conditionalFormatting>
  <conditionalFormatting sqref="F45">
    <cfRule type="cellIs" dxfId="134" priority="106" operator="equal">
      <formula>"KIỂM TRA LẠI"</formula>
    </cfRule>
  </conditionalFormatting>
  <conditionalFormatting sqref="F58">
    <cfRule type="cellIs" dxfId="133" priority="88" operator="equal">
      <formula>"KIỂM TRA LẠI"</formula>
    </cfRule>
  </conditionalFormatting>
  <conditionalFormatting sqref="G26">
    <cfRule type="cellIs" dxfId="132" priority="101" operator="equal">
      <formula>"KIỂM TRA LẠI"</formula>
    </cfRule>
  </conditionalFormatting>
  <conditionalFormatting sqref="L35:L36">
    <cfRule type="expression" dxfId="131" priority="18">
      <formula>#REF!=1</formula>
    </cfRule>
  </conditionalFormatting>
  <conditionalFormatting sqref="M61:M65">
    <cfRule type="expression" dxfId="130" priority="52">
      <formula>#REF!=1</formula>
    </cfRule>
  </conditionalFormatting>
  <conditionalFormatting sqref="M86:N86 M87:O89 M90:N90 M91:O93 M94:N94 M95:O97">
    <cfRule type="expression" dxfId="129" priority="104">
      <formula>#REF!=1</formula>
    </cfRule>
  </conditionalFormatting>
  <conditionalFormatting sqref="M98:P109">
    <cfRule type="expression" dxfId="128" priority="19">
      <formula>#REF!=1</formula>
    </cfRule>
  </conditionalFormatting>
  <conditionalFormatting sqref="M80:R81">
    <cfRule type="expression" dxfId="127" priority="22">
      <formula>#REF!=1</formula>
    </cfRule>
  </conditionalFormatting>
  <conditionalFormatting sqref="M114:S115">
    <cfRule type="expression" dxfId="126" priority="84">
      <formula>#REF!=1</formula>
    </cfRule>
  </conditionalFormatting>
  <conditionalFormatting sqref="N61:Q65">
    <cfRule type="expression" dxfId="125" priority="55">
      <formula>#REF!=1</formula>
    </cfRule>
  </conditionalFormatting>
  <conditionalFormatting sqref="O86">
    <cfRule type="expression" dxfId="124" priority="97">
      <formula>#REF!=1</formula>
    </cfRule>
  </conditionalFormatting>
  <conditionalFormatting sqref="O90">
    <cfRule type="expression" dxfId="123" priority="96">
      <formula>#REF!=1</formula>
    </cfRule>
  </conditionalFormatting>
  <conditionalFormatting sqref="O94">
    <cfRule type="expression" dxfId="122" priority="95">
      <formula>#REF!=1</formula>
    </cfRule>
  </conditionalFormatting>
  <conditionalFormatting sqref="Q86:Q102">
    <cfRule type="expression" dxfId="121" priority="25">
      <formula>#REF!=1</formula>
    </cfRule>
  </conditionalFormatting>
  <conditionalFormatting sqref="Q103:R109">
    <cfRule type="expression" dxfId="120" priority="29">
      <formula>#REF!=1</formula>
    </cfRule>
  </conditionalFormatting>
  <conditionalFormatting sqref="R82:R102">
    <cfRule type="expression" dxfId="119" priority="28">
      <formula>#REF!=1</formula>
    </cfRule>
  </conditionalFormatting>
  <conditionalFormatting sqref="U7 W44:W45 H46:I46 H56 A57:C57 E57 G57 A69:C74 A75 A76:B77 A78:C78 M82:Q85">
    <cfRule type="expression" dxfId="118" priority="105">
      <formula>#REF!=1</formula>
    </cfRule>
  </conditionalFormatting>
  <conditionalFormatting sqref="U80:X81">
    <cfRule type="expression" dxfId="117" priority="23">
      <formula>#REF!=1</formula>
    </cfRule>
  </conditionalFormatting>
  <conditionalFormatting sqref="X43:X53">
    <cfRule type="expression" dxfId="116" priority="39">
      <formula>#REF!=1</formula>
    </cfRule>
  </conditionalFormatting>
  <conditionalFormatting sqref="X48:Z48 X51:Z51">
    <cfRule type="expression" dxfId="115" priority="83">
      <formula>#REF!=1</formula>
    </cfRule>
  </conditionalFormatting>
  <conditionalFormatting sqref="X53:Z54">
    <cfRule type="expression" dxfId="114" priority="78">
      <formula>#REF!=1</formula>
    </cfRule>
  </conditionalFormatting>
  <conditionalFormatting sqref="X58:Z58">
    <cfRule type="expression" dxfId="113" priority="94">
      <formula>#REF!=1</formula>
    </cfRule>
  </conditionalFormatting>
  <conditionalFormatting sqref="X55:AA58">
    <cfRule type="expression" dxfId="112" priority="57">
      <formula>#REF!=1</formula>
    </cfRule>
  </conditionalFormatting>
  <conditionalFormatting sqref="Y49:Y54">
    <cfRule type="expression" dxfId="111" priority="32">
      <formula>#REF!=1</formula>
    </cfRule>
  </conditionalFormatting>
  <conditionalFormatting sqref="Y47:Z47">
    <cfRule type="expression" dxfId="110" priority="72">
      <formula>#REF!=1</formula>
    </cfRule>
  </conditionalFormatting>
  <conditionalFormatting sqref="Y49:Z51">
    <cfRule type="expression" dxfId="109" priority="64">
      <formula>#REF!=1</formula>
    </cfRule>
  </conditionalFormatting>
  <conditionalFormatting sqref="Y43:AA48">
    <cfRule type="expression" dxfId="108" priority="38">
      <formula>#REF!=1</formula>
    </cfRule>
  </conditionalFormatting>
  <conditionalFormatting sqref="Y43:AC44 M53:R59 M60:Q65 P86:P97">
    <cfRule type="expression" dxfId="107" priority="103">
      <formula>#REF!=1</formula>
    </cfRule>
  </conditionalFormatting>
  <conditionalFormatting sqref="Z45">
    <cfRule type="expression" dxfId="106" priority="36">
      <formula>#REF!=1</formula>
    </cfRule>
  </conditionalFormatting>
  <conditionalFormatting sqref="Z49:Z50">
    <cfRule type="expression" dxfId="105" priority="41">
      <formula>#REF!=1</formula>
    </cfRule>
  </conditionalFormatting>
  <conditionalFormatting sqref="Z52:Z54">
    <cfRule type="expression" dxfId="104" priority="53">
      <formula>#REF!=1</formula>
    </cfRule>
  </conditionalFormatting>
  <conditionalFormatting sqref="AA49:AA54">
    <cfRule type="expression" dxfId="103" priority="42">
      <formula>#REF!=1</formula>
    </cfRule>
  </conditionalFormatting>
  <conditionalFormatting sqref="AB43:AC58">
    <cfRule type="expression" dxfId="102" priority="37">
      <formula>#REF!=1</formula>
    </cfRule>
  </conditionalFormatting>
  <dataValidations count="10">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WVT983025 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xr:uid="{00000000-0002-0000-0100-000000000000}"/>
    <dataValidation allowBlank="1" showInputMessage="1" showErrorMessage="1" promptTitle="Ô dữ liệu" prompt="CẤM XÓA" sqref="WVR983029:WVR983067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JF65525:JF65563" xr:uid="{00000000-0002-0000-0100-000001000000}"/>
    <dataValidation allowBlank="1" showInputMessage="1" showErrorMessage="1" prompt="Ngày cần kiểm tra" sqref="WVT983024 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xr:uid="{00000000-0002-0000-0100-000002000000}"/>
    <dataValidation allowBlank="1" showInputMessage="1" showErrorMessage="1" prompt="Số tiền" sqref="WVS983024:WVS983025 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xr:uid="{00000000-0002-0000-0100-000003000000}"/>
    <dataValidation allowBlank="1" showInputMessage="1" showErrorMessage="1" sqref="WVP983029:WVP983066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JD65525:JD65562" xr:uid="{00000000-0002-0000-0100-000004000000}"/>
    <dataValidation type="list" allowBlank="1" showInputMessage="1" showErrorMessage="1" sqref="F9" xr:uid="{00000000-0002-0000-0100-000005000000}">
      <formula1>"Cá nhân, Tổ chức"</formula1>
    </dataValidation>
    <dataValidation type="list" allowBlank="1" showInputMessage="1" showErrorMessage="1" sqref="F20" xr:uid="{00000000-0002-0000-0100-000006000000}">
      <formula1>$I$10:$I$11</formula1>
    </dataValidation>
    <dataValidation type="list" allowBlank="1" showInputMessage="1" showErrorMessage="1" sqref="F10" xr:uid="{00000000-0002-0000-0100-000007000000}">
      <formula1>$I$6:$I$9</formula1>
    </dataValidation>
    <dataValidation type="list" allowBlank="1" showInputMessage="1" showErrorMessage="1" sqref="F8" xr:uid="{00000000-0002-0000-0100-000008000000}">
      <formula1>$M$8:$M$21</formula1>
    </dataValidation>
    <dataValidation type="list" allowBlank="1" showInputMessage="1" showErrorMessage="1" sqref="WVH982999:WVO982999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F983016 F917480 F851944 F786408 F720872 F655336 F589800 F524264 F458728 F393192 F327656 F262120 F196584 F131048 F65512 WLL1:WLS2 WBP1:WBW2 VRT1:VSA2 VHX1:VIE2 UYB1:UYI2 UOF1:UOM2 UEJ1:UEQ2 TUN1:TUU2 TKR1:TKY2 TAV1:TBC2 SQZ1:SRG2 SHD1:SHK2 RXH1:RXO2 RNL1:RNS2 RDP1:RDW2 QTT1:QUA2 QJX1:QKE2 QAB1:QAI2 PQF1:PQM2 PGJ1:PGQ2 OWN1:OWU2 OMR1:OMY2 OCV1:ODC2 NSZ1:NTG2 NJD1:NJK2 MZH1:MZO2 MPL1:MPS2 MFP1:MFW2 LVT1:LWA2 LLX1:LME2 LCB1:LCI2 KSF1:KSM2 KIJ1:KIQ2 JYN1:JYU2 JOR1:JOY2 JEV1:JFC2 IUZ1:IVG2 ILD1:ILK2 IBH1:IBO2 HRL1:HRS2 HHP1:HHW2 GXT1:GYA2 GNX1:GOE2 GEB1:GEI2 FUF1:FUM2 FKJ1:FKQ2 FAN1:FAU2 EQR1:EQY2 EGV1:EHC2 DWZ1:DXG2 DND1:DNK2 DDH1:DDO2 CTL1:CTS2 CJP1:CJW2 BZT1:CAA2 BPX1:BQE2 BGB1:BGI2 AWF1:AWM2 AMJ1:AMQ2 ACN1:ACU2 SR1:SY2 IV1:JC2 WVH1:WVO2 B65504:E65504 A65507 B131040:E131040 A131043 B196576:E196576 A196579 B262112:E262112 A262115 B327648:E327648 A327651 B393184:E393184 A393187 B458720:E458720 A458723 B524256:E524256 A524259 B589792:E589792 A589795 B655328:E655328 A655331 B720864:E720864 A720867 B786400:E786400 A786403 B851936:E851936 A851939 B917472:E917472 A917475 B983008:E983008 A983011" xr:uid="{00000000-0002-0000-0100-000009000000}">
      <formula1>$P$3:$P$7</formula1>
    </dataValidation>
  </dataValidations>
  <printOptions horizontalCentered="1"/>
  <pageMargins left="0.31496062992125984" right="0.15748031496062992" top="0.39370078740157483" bottom="0.78740157480314965" header="0.15748031496062992" footer="0.31496062992125984"/>
  <pageSetup paperSize="9" scale="64" fitToHeight="0" orientation="portrait" r:id="rId1"/>
  <headerFooter>
    <oddFooter>&amp;C&amp;G</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M115"/>
  <sheetViews>
    <sheetView showGridLines="0" topLeftCell="A7" zoomScaleNormal="100" zoomScaleSheetLayoutView="85" workbookViewId="0">
      <selection activeCell="F15" sqref="F15"/>
    </sheetView>
  </sheetViews>
  <sheetFormatPr defaultRowHeight="13.8"/>
  <cols>
    <col min="1" max="1" width="6" style="100" customWidth="1"/>
    <col min="2" max="2" width="24.5546875" style="100" customWidth="1"/>
    <col min="3" max="3" width="34.6640625" style="100" customWidth="1"/>
    <col min="4" max="4" width="10.6640625" style="100" customWidth="1"/>
    <col min="5" max="5" width="19" style="100" customWidth="1"/>
    <col min="6" max="7" width="21.33203125" style="100" customWidth="1"/>
    <col min="8" max="8" width="18.6640625" style="100" customWidth="1"/>
    <col min="9" max="9" width="16.6640625" style="100" customWidth="1"/>
    <col min="10" max="10" width="29.44140625" style="100" customWidth="1"/>
    <col min="11" max="11" width="12.44140625" style="100" customWidth="1"/>
    <col min="12" max="12" width="17.6640625" style="100" customWidth="1"/>
    <col min="13" max="13" width="26.6640625" style="102" customWidth="1"/>
    <col min="14" max="14" width="17" style="103" customWidth="1"/>
    <col min="15" max="15" width="15.5546875" style="100" customWidth="1"/>
    <col min="16" max="16" width="16.44140625" style="100" customWidth="1"/>
    <col min="17" max="17" width="19.44140625" style="100" customWidth="1"/>
    <col min="18" max="18" width="15.33203125" style="161" bestFit="1" customWidth="1"/>
    <col min="19" max="19" width="16.33203125" style="100" customWidth="1"/>
    <col min="20" max="20" width="23.33203125" style="100" customWidth="1"/>
    <col min="21" max="21" width="17.6640625" style="100" customWidth="1"/>
    <col min="22" max="22" width="17.33203125" style="100" customWidth="1"/>
    <col min="23" max="23" width="19" style="100" customWidth="1"/>
    <col min="24" max="24" width="16.5546875" style="100" customWidth="1"/>
    <col min="25" max="25" width="20.6640625" style="100" customWidth="1"/>
    <col min="26" max="255" width="8.6640625" style="100"/>
    <col min="256" max="256" width="9.6640625" style="100" customWidth="1"/>
    <col min="257" max="257" width="16" style="100" customWidth="1"/>
    <col min="258" max="258" width="17.5546875" style="100" customWidth="1"/>
    <col min="259" max="259" width="16.33203125" style="100" customWidth="1"/>
    <col min="260" max="260" width="6.33203125" style="100" customWidth="1"/>
    <col min="261" max="261" width="17.33203125" style="100" customWidth="1"/>
    <col min="262" max="262" width="15.6640625" style="100" customWidth="1"/>
    <col min="263" max="263" width="13.33203125" style="100" customWidth="1"/>
    <col min="264" max="264" width="6.33203125" style="100" customWidth="1"/>
    <col min="265" max="265" width="8.33203125" style="100" customWidth="1"/>
    <col min="266" max="266" width="17" style="100" customWidth="1"/>
    <col min="267" max="267" width="16.5546875" style="100" customWidth="1"/>
    <col min="268" max="268" width="15.5546875" style="100" customWidth="1"/>
    <col min="269" max="269" width="17" style="100" customWidth="1"/>
    <col min="270" max="270" width="16.5546875" style="100" customWidth="1"/>
    <col min="271" max="271" width="15.5546875" style="100" customWidth="1"/>
    <col min="272" max="272" width="0" style="100" hidden="1" customWidth="1"/>
    <col min="273" max="276" width="8" style="100" customWidth="1"/>
    <col min="277" max="511" width="8.6640625" style="100"/>
    <col min="512" max="512" width="9.6640625" style="100" customWidth="1"/>
    <col min="513" max="513" width="16" style="100" customWidth="1"/>
    <col min="514" max="514" width="17.5546875" style="100" customWidth="1"/>
    <col min="515" max="515" width="16.33203125" style="100" customWidth="1"/>
    <col min="516" max="516" width="6.33203125" style="100" customWidth="1"/>
    <col min="517" max="517" width="17.33203125" style="100" customWidth="1"/>
    <col min="518" max="518" width="15.6640625" style="100" customWidth="1"/>
    <col min="519" max="519" width="13.33203125" style="100" customWidth="1"/>
    <col min="520" max="520" width="6.33203125" style="100" customWidth="1"/>
    <col min="521" max="521" width="8.33203125" style="100" customWidth="1"/>
    <col min="522" max="522" width="17" style="100" customWidth="1"/>
    <col min="523" max="523" width="16.5546875" style="100" customWidth="1"/>
    <col min="524" max="524" width="15.5546875" style="100" customWidth="1"/>
    <col min="525" max="525" width="17" style="100" customWidth="1"/>
    <col min="526" max="526" width="16.5546875" style="100" customWidth="1"/>
    <col min="527" max="527" width="15.5546875" style="100" customWidth="1"/>
    <col min="528" max="528" width="0" style="100" hidden="1" customWidth="1"/>
    <col min="529" max="532" width="8" style="100" customWidth="1"/>
    <col min="533" max="767" width="8.6640625" style="100"/>
    <col min="768" max="768" width="9.6640625" style="100" customWidth="1"/>
    <col min="769" max="769" width="16" style="100" customWidth="1"/>
    <col min="770" max="770" width="17.5546875" style="100" customWidth="1"/>
    <col min="771" max="771" width="16.33203125" style="100" customWidth="1"/>
    <col min="772" max="772" width="6.33203125" style="100" customWidth="1"/>
    <col min="773" max="773" width="17.33203125" style="100" customWidth="1"/>
    <col min="774" max="774" width="15.6640625" style="100" customWidth="1"/>
    <col min="775" max="775" width="13.33203125" style="100" customWidth="1"/>
    <col min="776" max="776" width="6.33203125" style="100" customWidth="1"/>
    <col min="777" max="777" width="8.33203125" style="100" customWidth="1"/>
    <col min="778" max="778" width="17" style="100" customWidth="1"/>
    <col min="779" max="779" width="16.5546875" style="100" customWidth="1"/>
    <col min="780" max="780" width="15.5546875" style="100" customWidth="1"/>
    <col min="781" max="781" width="17" style="100" customWidth="1"/>
    <col min="782" max="782" width="16.5546875" style="100" customWidth="1"/>
    <col min="783" max="783" width="15.5546875" style="100" customWidth="1"/>
    <col min="784" max="784" width="0" style="100" hidden="1" customWidth="1"/>
    <col min="785" max="788" width="8" style="100" customWidth="1"/>
    <col min="789" max="1023" width="8.6640625" style="100"/>
    <col min="1024" max="1024" width="9.6640625" style="100" customWidth="1"/>
    <col min="1025" max="1025" width="16" style="100" customWidth="1"/>
    <col min="1026" max="1026" width="17.5546875" style="100" customWidth="1"/>
    <col min="1027" max="1027" width="16.33203125" style="100" customWidth="1"/>
    <col min="1028" max="1028" width="6.33203125" style="100" customWidth="1"/>
    <col min="1029" max="1029" width="17.33203125" style="100" customWidth="1"/>
    <col min="1030" max="1030" width="15.6640625" style="100" customWidth="1"/>
    <col min="1031" max="1031" width="13.33203125" style="100" customWidth="1"/>
    <col min="1032" max="1032" width="6.33203125" style="100" customWidth="1"/>
    <col min="1033" max="1033" width="8.33203125" style="100" customWidth="1"/>
    <col min="1034" max="1034" width="17" style="100" customWidth="1"/>
    <col min="1035" max="1035" width="16.5546875" style="100" customWidth="1"/>
    <col min="1036" max="1036" width="15.5546875" style="100" customWidth="1"/>
    <col min="1037" max="1037" width="17" style="100" customWidth="1"/>
    <col min="1038" max="1038" width="16.5546875" style="100" customWidth="1"/>
    <col min="1039" max="1039" width="15.5546875" style="100" customWidth="1"/>
    <col min="1040" max="1040" width="0" style="100" hidden="1" customWidth="1"/>
    <col min="1041" max="1044" width="8" style="100" customWidth="1"/>
    <col min="1045" max="1279" width="8.6640625" style="100"/>
    <col min="1280" max="1280" width="9.6640625" style="100" customWidth="1"/>
    <col min="1281" max="1281" width="16" style="100" customWidth="1"/>
    <col min="1282" max="1282" width="17.5546875" style="100" customWidth="1"/>
    <col min="1283" max="1283" width="16.33203125" style="100" customWidth="1"/>
    <col min="1284" max="1284" width="6.33203125" style="100" customWidth="1"/>
    <col min="1285" max="1285" width="17.33203125" style="100" customWidth="1"/>
    <col min="1286" max="1286" width="15.6640625" style="100" customWidth="1"/>
    <col min="1287" max="1287" width="13.33203125" style="100" customWidth="1"/>
    <col min="1288" max="1288" width="6.33203125" style="100" customWidth="1"/>
    <col min="1289" max="1289" width="8.33203125" style="100" customWidth="1"/>
    <col min="1290" max="1290" width="17" style="100" customWidth="1"/>
    <col min="1291" max="1291" width="16.5546875" style="100" customWidth="1"/>
    <col min="1292" max="1292" width="15.5546875" style="100" customWidth="1"/>
    <col min="1293" max="1293" width="17" style="100" customWidth="1"/>
    <col min="1294" max="1294" width="16.5546875" style="100" customWidth="1"/>
    <col min="1295" max="1295" width="15.5546875" style="100" customWidth="1"/>
    <col min="1296" max="1296" width="0" style="100" hidden="1" customWidth="1"/>
    <col min="1297" max="1300" width="8" style="100" customWidth="1"/>
    <col min="1301" max="1535" width="8.6640625" style="100"/>
    <col min="1536" max="1536" width="9.6640625" style="100" customWidth="1"/>
    <col min="1537" max="1537" width="16" style="100" customWidth="1"/>
    <col min="1538" max="1538" width="17.5546875" style="100" customWidth="1"/>
    <col min="1539" max="1539" width="16.33203125" style="100" customWidth="1"/>
    <col min="1540" max="1540" width="6.33203125" style="100" customWidth="1"/>
    <col min="1541" max="1541" width="17.33203125" style="100" customWidth="1"/>
    <col min="1542" max="1542" width="15.6640625" style="100" customWidth="1"/>
    <col min="1543" max="1543" width="13.33203125" style="100" customWidth="1"/>
    <col min="1544" max="1544" width="6.33203125" style="100" customWidth="1"/>
    <col min="1545" max="1545" width="8.33203125" style="100" customWidth="1"/>
    <col min="1546" max="1546" width="17" style="100" customWidth="1"/>
    <col min="1547" max="1547" width="16.5546875" style="100" customWidth="1"/>
    <col min="1548" max="1548" width="15.5546875" style="100" customWidth="1"/>
    <col min="1549" max="1549" width="17" style="100" customWidth="1"/>
    <col min="1550" max="1550" width="16.5546875" style="100" customWidth="1"/>
    <col min="1551" max="1551" width="15.5546875" style="100" customWidth="1"/>
    <col min="1552" max="1552" width="0" style="100" hidden="1" customWidth="1"/>
    <col min="1553" max="1556" width="8" style="100" customWidth="1"/>
    <col min="1557" max="1791" width="8.6640625" style="100"/>
    <col min="1792" max="1792" width="9.6640625" style="100" customWidth="1"/>
    <col min="1793" max="1793" width="16" style="100" customWidth="1"/>
    <col min="1794" max="1794" width="17.5546875" style="100" customWidth="1"/>
    <col min="1795" max="1795" width="16.33203125" style="100" customWidth="1"/>
    <col min="1796" max="1796" width="6.33203125" style="100" customWidth="1"/>
    <col min="1797" max="1797" width="17.33203125" style="100" customWidth="1"/>
    <col min="1798" max="1798" width="15.6640625" style="100" customWidth="1"/>
    <col min="1799" max="1799" width="13.33203125" style="100" customWidth="1"/>
    <col min="1800" max="1800" width="6.33203125" style="100" customWidth="1"/>
    <col min="1801" max="1801" width="8.33203125" style="100" customWidth="1"/>
    <col min="1802" max="1802" width="17" style="100" customWidth="1"/>
    <col min="1803" max="1803" width="16.5546875" style="100" customWidth="1"/>
    <col min="1804" max="1804" width="15.5546875" style="100" customWidth="1"/>
    <col min="1805" max="1805" width="17" style="100" customWidth="1"/>
    <col min="1806" max="1806" width="16.5546875" style="100" customWidth="1"/>
    <col min="1807" max="1807" width="15.5546875" style="100" customWidth="1"/>
    <col min="1808" max="1808" width="0" style="100" hidden="1" customWidth="1"/>
    <col min="1809" max="1812" width="8" style="100" customWidth="1"/>
    <col min="1813" max="2047" width="8.6640625" style="100"/>
    <col min="2048" max="2048" width="9.6640625" style="100" customWidth="1"/>
    <col min="2049" max="2049" width="16" style="100" customWidth="1"/>
    <col min="2050" max="2050" width="17.5546875" style="100" customWidth="1"/>
    <col min="2051" max="2051" width="16.33203125" style="100" customWidth="1"/>
    <col min="2052" max="2052" width="6.33203125" style="100" customWidth="1"/>
    <col min="2053" max="2053" width="17.33203125" style="100" customWidth="1"/>
    <col min="2054" max="2054" width="15.6640625" style="100" customWidth="1"/>
    <col min="2055" max="2055" width="13.33203125" style="100" customWidth="1"/>
    <col min="2056" max="2056" width="6.33203125" style="100" customWidth="1"/>
    <col min="2057" max="2057" width="8.33203125" style="100" customWidth="1"/>
    <col min="2058" max="2058" width="17" style="100" customWidth="1"/>
    <col min="2059" max="2059" width="16.5546875" style="100" customWidth="1"/>
    <col min="2060" max="2060" width="15.5546875" style="100" customWidth="1"/>
    <col min="2061" max="2061" width="17" style="100" customWidth="1"/>
    <col min="2062" max="2062" width="16.5546875" style="100" customWidth="1"/>
    <col min="2063" max="2063" width="15.5546875" style="100" customWidth="1"/>
    <col min="2064" max="2064" width="0" style="100" hidden="1" customWidth="1"/>
    <col min="2065" max="2068" width="8" style="100" customWidth="1"/>
    <col min="2069" max="2303" width="8.6640625" style="100"/>
    <col min="2304" max="2304" width="9.6640625" style="100" customWidth="1"/>
    <col min="2305" max="2305" width="16" style="100" customWidth="1"/>
    <col min="2306" max="2306" width="17.5546875" style="100" customWidth="1"/>
    <col min="2307" max="2307" width="16.33203125" style="100" customWidth="1"/>
    <col min="2308" max="2308" width="6.33203125" style="100" customWidth="1"/>
    <col min="2309" max="2309" width="17.33203125" style="100" customWidth="1"/>
    <col min="2310" max="2310" width="15.6640625" style="100" customWidth="1"/>
    <col min="2311" max="2311" width="13.33203125" style="100" customWidth="1"/>
    <col min="2312" max="2312" width="6.33203125" style="100" customWidth="1"/>
    <col min="2313" max="2313" width="8.33203125" style="100" customWidth="1"/>
    <col min="2314" max="2314" width="17" style="100" customWidth="1"/>
    <col min="2315" max="2315" width="16.5546875" style="100" customWidth="1"/>
    <col min="2316" max="2316" width="15.5546875" style="100" customWidth="1"/>
    <col min="2317" max="2317" width="17" style="100" customWidth="1"/>
    <col min="2318" max="2318" width="16.5546875" style="100" customWidth="1"/>
    <col min="2319" max="2319" width="15.5546875" style="100" customWidth="1"/>
    <col min="2320" max="2320" width="0" style="100" hidden="1" customWidth="1"/>
    <col min="2321" max="2324" width="8" style="100" customWidth="1"/>
    <col min="2325" max="2559" width="8.6640625" style="100"/>
    <col min="2560" max="2560" width="9.6640625" style="100" customWidth="1"/>
    <col min="2561" max="2561" width="16" style="100" customWidth="1"/>
    <col min="2562" max="2562" width="17.5546875" style="100" customWidth="1"/>
    <col min="2563" max="2563" width="16.33203125" style="100" customWidth="1"/>
    <col min="2564" max="2564" width="6.33203125" style="100" customWidth="1"/>
    <col min="2565" max="2565" width="17.33203125" style="100" customWidth="1"/>
    <col min="2566" max="2566" width="15.6640625" style="100" customWidth="1"/>
    <col min="2567" max="2567" width="13.33203125" style="100" customWidth="1"/>
    <col min="2568" max="2568" width="6.33203125" style="100" customWidth="1"/>
    <col min="2569" max="2569" width="8.33203125" style="100" customWidth="1"/>
    <col min="2570" max="2570" width="17" style="100" customWidth="1"/>
    <col min="2571" max="2571" width="16.5546875" style="100" customWidth="1"/>
    <col min="2572" max="2572" width="15.5546875" style="100" customWidth="1"/>
    <col min="2573" max="2573" width="17" style="100" customWidth="1"/>
    <col min="2574" max="2574" width="16.5546875" style="100" customWidth="1"/>
    <col min="2575" max="2575" width="15.5546875" style="100" customWidth="1"/>
    <col min="2576" max="2576" width="0" style="100" hidden="1" customWidth="1"/>
    <col min="2577" max="2580" width="8" style="100" customWidth="1"/>
    <col min="2581" max="2815" width="8.6640625" style="100"/>
    <col min="2816" max="2816" width="9.6640625" style="100" customWidth="1"/>
    <col min="2817" max="2817" width="16" style="100" customWidth="1"/>
    <col min="2818" max="2818" width="17.5546875" style="100" customWidth="1"/>
    <col min="2819" max="2819" width="16.33203125" style="100" customWidth="1"/>
    <col min="2820" max="2820" width="6.33203125" style="100" customWidth="1"/>
    <col min="2821" max="2821" width="17.33203125" style="100" customWidth="1"/>
    <col min="2822" max="2822" width="15.6640625" style="100" customWidth="1"/>
    <col min="2823" max="2823" width="13.33203125" style="100" customWidth="1"/>
    <col min="2824" max="2824" width="6.33203125" style="100" customWidth="1"/>
    <col min="2825" max="2825" width="8.33203125" style="100" customWidth="1"/>
    <col min="2826" max="2826" width="17" style="100" customWidth="1"/>
    <col min="2827" max="2827" width="16.5546875" style="100" customWidth="1"/>
    <col min="2828" max="2828" width="15.5546875" style="100" customWidth="1"/>
    <col min="2829" max="2829" width="17" style="100" customWidth="1"/>
    <col min="2830" max="2830" width="16.5546875" style="100" customWidth="1"/>
    <col min="2831" max="2831" width="15.5546875" style="100" customWidth="1"/>
    <col min="2832" max="2832" width="0" style="100" hidden="1" customWidth="1"/>
    <col min="2833" max="2836" width="8" style="100" customWidth="1"/>
    <col min="2837" max="3071" width="8.6640625" style="100"/>
    <col min="3072" max="3072" width="9.6640625" style="100" customWidth="1"/>
    <col min="3073" max="3073" width="16" style="100" customWidth="1"/>
    <col min="3074" max="3074" width="17.5546875" style="100" customWidth="1"/>
    <col min="3075" max="3075" width="16.33203125" style="100" customWidth="1"/>
    <col min="3076" max="3076" width="6.33203125" style="100" customWidth="1"/>
    <col min="3077" max="3077" width="17.33203125" style="100" customWidth="1"/>
    <col min="3078" max="3078" width="15.6640625" style="100" customWidth="1"/>
    <col min="3079" max="3079" width="13.33203125" style="100" customWidth="1"/>
    <col min="3080" max="3080" width="6.33203125" style="100" customWidth="1"/>
    <col min="3081" max="3081" width="8.33203125" style="100" customWidth="1"/>
    <col min="3082" max="3082" width="17" style="100" customWidth="1"/>
    <col min="3083" max="3083" width="16.5546875" style="100" customWidth="1"/>
    <col min="3084" max="3084" width="15.5546875" style="100" customWidth="1"/>
    <col min="3085" max="3085" width="17" style="100" customWidth="1"/>
    <col min="3086" max="3086" width="16.5546875" style="100" customWidth="1"/>
    <col min="3087" max="3087" width="15.5546875" style="100" customWidth="1"/>
    <col min="3088" max="3088" width="0" style="100" hidden="1" customWidth="1"/>
    <col min="3089" max="3092" width="8" style="100" customWidth="1"/>
    <col min="3093" max="3327" width="8.6640625" style="100"/>
    <col min="3328" max="3328" width="9.6640625" style="100" customWidth="1"/>
    <col min="3329" max="3329" width="16" style="100" customWidth="1"/>
    <col min="3330" max="3330" width="17.5546875" style="100" customWidth="1"/>
    <col min="3331" max="3331" width="16.33203125" style="100" customWidth="1"/>
    <col min="3332" max="3332" width="6.33203125" style="100" customWidth="1"/>
    <col min="3333" max="3333" width="17.33203125" style="100" customWidth="1"/>
    <col min="3334" max="3334" width="15.6640625" style="100" customWidth="1"/>
    <col min="3335" max="3335" width="13.33203125" style="100" customWidth="1"/>
    <col min="3336" max="3336" width="6.33203125" style="100" customWidth="1"/>
    <col min="3337" max="3337" width="8.33203125" style="100" customWidth="1"/>
    <col min="3338" max="3338" width="17" style="100" customWidth="1"/>
    <col min="3339" max="3339" width="16.5546875" style="100" customWidth="1"/>
    <col min="3340" max="3340" width="15.5546875" style="100" customWidth="1"/>
    <col min="3341" max="3341" width="17" style="100" customWidth="1"/>
    <col min="3342" max="3342" width="16.5546875" style="100" customWidth="1"/>
    <col min="3343" max="3343" width="15.5546875" style="100" customWidth="1"/>
    <col min="3344" max="3344" width="0" style="100" hidden="1" customWidth="1"/>
    <col min="3345" max="3348" width="8" style="100" customWidth="1"/>
    <col min="3349" max="3583" width="8.6640625" style="100"/>
    <col min="3584" max="3584" width="9.6640625" style="100" customWidth="1"/>
    <col min="3585" max="3585" width="16" style="100" customWidth="1"/>
    <col min="3586" max="3586" width="17.5546875" style="100" customWidth="1"/>
    <col min="3587" max="3587" width="16.33203125" style="100" customWidth="1"/>
    <col min="3588" max="3588" width="6.33203125" style="100" customWidth="1"/>
    <col min="3589" max="3589" width="17.33203125" style="100" customWidth="1"/>
    <col min="3590" max="3590" width="15.6640625" style="100" customWidth="1"/>
    <col min="3591" max="3591" width="13.33203125" style="100" customWidth="1"/>
    <col min="3592" max="3592" width="6.33203125" style="100" customWidth="1"/>
    <col min="3593" max="3593" width="8.33203125" style="100" customWidth="1"/>
    <col min="3594" max="3594" width="17" style="100" customWidth="1"/>
    <col min="3595" max="3595" width="16.5546875" style="100" customWidth="1"/>
    <col min="3596" max="3596" width="15.5546875" style="100" customWidth="1"/>
    <col min="3597" max="3597" width="17" style="100" customWidth="1"/>
    <col min="3598" max="3598" width="16.5546875" style="100" customWidth="1"/>
    <col min="3599" max="3599" width="15.5546875" style="100" customWidth="1"/>
    <col min="3600" max="3600" width="0" style="100" hidden="1" customWidth="1"/>
    <col min="3601" max="3604" width="8" style="100" customWidth="1"/>
    <col min="3605" max="3839" width="8.6640625" style="100"/>
    <col min="3840" max="3840" width="9.6640625" style="100" customWidth="1"/>
    <col min="3841" max="3841" width="16" style="100" customWidth="1"/>
    <col min="3842" max="3842" width="17.5546875" style="100" customWidth="1"/>
    <col min="3843" max="3843" width="16.33203125" style="100" customWidth="1"/>
    <col min="3844" max="3844" width="6.33203125" style="100" customWidth="1"/>
    <col min="3845" max="3845" width="17.33203125" style="100" customWidth="1"/>
    <col min="3846" max="3846" width="15.6640625" style="100" customWidth="1"/>
    <col min="3847" max="3847" width="13.33203125" style="100" customWidth="1"/>
    <col min="3848" max="3848" width="6.33203125" style="100" customWidth="1"/>
    <col min="3849" max="3849" width="8.33203125" style="100" customWidth="1"/>
    <col min="3850" max="3850" width="17" style="100" customWidth="1"/>
    <col min="3851" max="3851" width="16.5546875" style="100" customWidth="1"/>
    <col min="3852" max="3852" width="15.5546875" style="100" customWidth="1"/>
    <col min="3853" max="3853" width="17" style="100" customWidth="1"/>
    <col min="3854" max="3854" width="16.5546875" style="100" customWidth="1"/>
    <col min="3855" max="3855" width="15.5546875" style="100" customWidth="1"/>
    <col min="3856" max="3856" width="0" style="100" hidden="1" customWidth="1"/>
    <col min="3857" max="3860" width="8" style="100" customWidth="1"/>
    <col min="3861" max="4095" width="8.6640625" style="100"/>
    <col min="4096" max="4096" width="9.6640625" style="100" customWidth="1"/>
    <col min="4097" max="4097" width="16" style="100" customWidth="1"/>
    <col min="4098" max="4098" width="17.5546875" style="100" customWidth="1"/>
    <col min="4099" max="4099" width="16.33203125" style="100" customWidth="1"/>
    <col min="4100" max="4100" width="6.33203125" style="100" customWidth="1"/>
    <col min="4101" max="4101" width="17.33203125" style="100" customWidth="1"/>
    <col min="4102" max="4102" width="15.6640625" style="100" customWidth="1"/>
    <col min="4103" max="4103" width="13.33203125" style="100" customWidth="1"/>
    <col min="4104" max="4104" width="6.33203125" style="100" customWidth="1"/>
    <col min="4105" max="4105" width="8.33203125" style="100" customWidth="1"/>
    <col min="4106" max="4106" width="17" style="100" customWidth="1"/>
    <col min="4107" max="4107" width="16.5546875" style="100" customWidth="1"/>
    <col min="4108" max="4108" width="15.5546875" style="100" customWidth="1"/>
    <col min="4109" max="4109" width="17" style="100" customWidth="1"/>
    <col min="4110" max="4110" width="16.5546875" style="100" customWidth="1"/>
    <col min="4111" max="4111" width="15.5546875" style="100" customWidth="1"/>
    <col min="4112" max="4112" width="0" style="100" hidden="1" customWidth="1"/>
    <col min="4113" max="4116" width="8" style="100" customWidth="1"/>
    <col min="4117" max="4351" width="8.6640625" style="100"/>
    <col min="4352" max="4352" width="9.6640625" style="100" customWidth="1"/>
    <col min="4353" max="4353" width="16" style="100" customWidth="1"/>
    <col min="4354" max="4354" width="17.5546875" style="100" customWidth="1"/>
    <col min="4355" max="4355" width="16.33203125" style="100" customWidth="1"/>
    <col min="4356" max="4356" width="6.33203125" style="100" customWidth="1"/>
    <col min="4357" max="4357" width="17.33203125" style="100" customWidth="1"/>
    <col min="4358" max="4358" width="15.6640625" style="100" customWidth="1"/>
    <col min="4359" max="4359" width="13.33203125" style="100" customWidth="1"/>
    <col min="4360" max="4360" width="6.33203125" style="100" customWidth="1"/>
    <col min="4361" max="4361" width="8.33203125" style="100" customWidth="1"/>
    <col min="4362" max="4362" width="17" style="100" customWidth="1"/>
    <col min="4363" max="4363" width="16.5546875" style="100" customWidth="1"/>
    <col min="4364" max="4364" width="15.5546875" style="100" customWidth="1"/>
    <col min="4365" max="4365" width="17" style="100" customWidth="1"/>
    <col min="4366" max="4366" width="16.5546875" style="100" customWidth="1"/>
    <col min="4367" max="4367" width="15.5546875" style="100" customWidth="1"/>
    <col min="4368" max="4368" width="0" style="100" hidden="1" customWidth="1"/>
    <col min="4369" max="4372" width="8" style="100" customWidth="1"/>
    <col min="4373" max="4607" width="8.6640625" style="100"/>
    <col min="4608" max="4608" width="9.6640625" style="100" customWidth="1"/>
    <col min="4609" max="4609" width="16" style="100" customWidth="1"/>
    <col min="4610" max="4610" width="17.5546875" style="100" customWidth="1"/>
    <col min="4611" max="4611" width="16.33203125" style="100" customWidth="1"/>
    <col min="4612" max="4612" width="6.33203125" style="100" customWidth="1"/>
    <col min="4613" max="4613" width="17.33203125" style="100" customWidth="1"/>
    <col min="4614" max="4614" width="15.6640625" style="100" customWidth="1"/>
    <col min="4615" max="4615" width="13.33203125" style="100" customWidth="1"/>
    <col min="4616" max="4616" width="6.33203125" style="100" customWidth="1"/>
    <col min="4617" max="4617" width="8.33203125" style="100" customWidth="1"/>
    <col min="4618" max="4618" width="17" style="100" customWidth="1"/>
    <col min="4619" max="4619" width="16.5546875" style="100" customWidth="1"/>
    <col min="4620" max="4620" width="15.5546875" style="100" customWidth="1"/>
    <col min="4621" max="4621" width="17" style="100" customWidth="1"/>
    <col min="4622" max="4622" width="16.5546875" style="100" customWidth="1"/>
    <col min="4623" max="4623" width="15.5546875" style="100" customWidth="1"/>
    <col min="4624" max="4624" width="0" style="100" hidden="1" customWidth="1"/>
    <col min="4625" max="4628" width="8" style="100" customWidth="1"/>
    <col min="4629" max="4863" width="8.6640625" style="100"/>
    <col min="4864" max="4864" width="9.6640625" style="100" customWidth="1"/>
    <col min="4865" max="4865" width="16" style="100" customWidth="1"/>
    <col min="4866" max="4866" width="17.5546875" style="100" customWidth="1"/>
    <col min="4867" max="4867" width="16.33203125" style="100" customWidth="1"/>
    <col min="4868" max="4868" width="6.33203125" style="100" customWidth="1"/>
    <col min="4869" max="4869" width="17.33203125" style="100" customWidth="1"/>
    <col min="4870" max="4870" width="15.6640625" style="100" customWidth="1"/>
    <col min="4871" max="4871" width="13.33203125" style="100" customWidth="1"/>
    <col min="4872" max="4872" width="6.33203125" style="100" customWidth="1"/>
    <col min="4873" max="4873" width="8.33203125" style="100" customWidth="1"/>
    <col min="4874" max="4874" width="17" style="100" customWidth="1"/>
    <col min="4875" max="4875" width="16.5546875" style="100" customWidth="1"/>
    <col min="4876" max="4876" width="15.5546875" style="100" customWidth="1"/>
    <col min="4877" max="4877" width="17" style="100" customWidth="1"/>
    <col min="4878" max="4878" width="16.5546875" style="100" customWidth="1"/>
    <col min="4879" max="4879" width="15.5546875" style="100" customWidth="1"/>
    <col min="4880" max="4880" width="0" style="100" hidden="1" customWidth="1"/>
    <col min="4881" max="4884" width="8" style="100" customWidth="1"/>
    <col min="4885" max="5119" width="8.6640625" style="100"/>
    <col min="5120" max="5120" width="9.6640625" style="100" customWidth="1"/>
    <col min="5121" max="5121" width="16" style="100" customWidth="1"/>
    <col min="5122" max="5122" width="17.5546875" style="100" customWidth="1"/>
    <col min="5123" max="5123" width="16.33203125" style="100" customWidth="1"/>
    <col min="5124" max="5124" width="6.33203125" style="100" customWidth="1"/>
    <col min="5125" max="5125" width="17.33203125" style="100" customWidth="1"/>
    <col min="5126" max="5126" width="15.6640625" style="100" customWidth="1"/>
    <col min="5127" max="5127" width="13.33203125" style="100" customWidth="1"/>
    <col min="5128" max="5128" width="6.33203125" style="100" customWidth="1"/>
    <col min="5129" max="5129" width="8.33203125" style="100" customWidth="1"/>
    <col min="5130" max="5130" width="17" style="100" customWidth="1"/>
    <col min="5131" max="5131" width="16.5546875" style="100" customWidth="1"/>
    <col min="5132" max="5132" width="15.5546875" style="100" customWidth="1"/>
    <col min="5133" max="5133" width="17" style="100" customWidth="1"/>
    <col min="5134" max="5134" width="16.5546875" style="100" customWidth="1"/>
    <col min="5135" max="5135" width="15.5546875" style="100" customWidth="1"/>
    <col min="5136" max="5136" width="0" style="100" hidden="1" customWidth="1"/>
    <col min="5137" max="5140" width="8" style="100" customWidth="1"/>
    <col min="5141" max="5375" width="8.6640625" style="100"/>
    <col min="5376" max="5376" width="9.6640625" style="100" customWidth="1"/>
    <col min="5377" max="5377" width="16" style="100" customWidth="1"/>
    <col min="5378" max="5378" width="17.5546875" style="100" customWidth="1"/>
    <col min="5379" max="5379" width="16.33203125" style="100" customWidth="1"/>
    <col min="5380" max="5380" width="6.33203125" style="100" customWidth="1"/>
    <col min="5381" max="5381" width="17.33203125" style="100" customWidth="1"/>
    <col min="5382" max="5382" width="15.6640625" style="100" customWidth="1"/>
    <col min="5383" max="5383" width="13.33203125" style="100" customWidth="1"/>
    <col min="5384" max="5384" width="6.33203125" style="100" customWidth="1"/>
    <col min="5385" max="5385" width="8.33203125" style="100" customWidth="1"/>
    <col min="5386" max="5386" width="17" style="100" customWidth="1"/>
    <col min="5387" max="5387" width="16.5546875" style="100" customWidth="1"/>
    <col min="5388" max="5388" width="15.5546875" style="100" customWidth="1"/>
    <col min="5389" max="5389" width="17" style="100" customWidth="1"/>
    <col min="5390" max="5390" width="16.5546875" style="100" customWidth="1"/>
    <col min="5391" max="5391" width="15.5546875" style="100" customWidth="1"/>
    <col min="5392" max="5392" width="0" style="100" hidden="1" customWidth="1"/>
    <col min="5393" max="5396" width="8" style="100" customWidth="1"/>
    <col min="5397" max="5631" width="8.6640625" style="100"/>
    <col min="5632" max="5632" width="9.6640625" style="100" customWidth="1"/>
    <col min="5633" max="5633" width="16" style="100" customWidth="1"/>
    <col min="5634" max="5634" width="17.5546875" style="100" customWidth="1"/>
    <col min="5635" max="5635" width="16.33203125" style="100" customWidth="1"/>
    <col min="5636" max="5636" width="6.33203125" style="100" customWidth="1"/>
    <col min="5637" max="5637" width="17.33203125" style="100" customWidth="1"/>
    <col min="5638" max="5638" width="15.6640625" style="100" customWidth="1"/>
    <col min="5639" max="5639" width="13.33203125" style="100" customWidth="1"/>
    <col min="5640" max="5640" width="6.33203125" style="100" customWidth="1"/>
    <col min="5641" max="5641" width="8.33203125" style="100" customWidth="1"/>
    <col min="5642" max="5642" width="17" style="100" customWidth="1"/>
    <col min="5643" max="5643" width="16.5546875" style="100" customWidth="1"/>
    <col min="5644" max="5644" width="15.5546875" style="100" customWidth="1"/>
    <col min="5645" max="5645" width="17" style="100" customWidth="1"/>
    <col min="5646" max="5646" width="16.5546875" style="100" customWidth="1"/>
    <col min="5647" max="5647" width="15.5546875" style="100" customWidth="1"/>
    <col min="5648" max="5648" width="0" style="100" hidden="1" customWidth="1"/>
    <col min="5649" max="5652" width="8" style="100" customWidth="1"/>
    <col min="5653" max="5887" width="8.6640625" style="100"/>
    <col min="5888" max="5888" width="9.6640625" style="100" customWidth="1"/>
    <col min="5889" max="5889" width="16" style="100" customWidth="1"/>
    <col min="5890" max="5890" width="17.5546875" style="100" customWidth="1"/>
    <col min="5891" max="5891" width="16.33203125" style="100" customWidth="1"/>
    <col min="5892" max="5892" width="6.33203125" style="100" customWidth="1"/>
    <col min="5893" max="5893" width="17.33203125" style="100" customWidth="1"/>
    <col min="5894" max="5894" width="15.6640625" style="100" customWidth="1"/>
    <col min="5895" max="5895" width="13.33203125" style="100" customWidth="1"/>
    <col min="5896" max="5896" width="6.33203125" style="100" customWidth="1"/>
    <col min="5897" max="5897" width="8.33203125" style="100" customWidth="1"/>
    <col min="5898" max="5898" width="17" style="100" customWidth="1"/>
    <col min="5899" max="5899" width="16.5546875" style="100" customWidth="1"/>
    <col min="5900" max="5900" width="15.5546875" style="100" customWidth="1"/>
    <col min="5901" max="5901" width="17" style="100" customWidth="1"/>
    <col min="5902" max="5902" width="16.5546875" style="100" customWidth="1"/>
    <col min="5903" max="5903" width="15.5546875" style="100" customWidth="1"/>
    <col min="5904" max="5904" width="0" style="100" hidden="1" customWidth="1"/>
    <col min="5905" max="5908" width="8" style="100" customWidth="1"/>
    <col min="5909" max="6143" width="8.6640625" style="100"/>
    <col min="6144" max="6144" width="9.6640625" style="100" customWidth="1"/>
    <col min="6145" max="6145" width="16" style="100" customWidth="1"/>
    <col min="6146" max="6146" width="17.5546875" style="100" customWidth="1"/>
    <col min="6147" max="6147" width="16.33203125" style="100" customWidth="1"/>
    <col min="6148" max="6148" width="6.33203125" style="100" customWidth="1"/>
    <col min="6149" max="6149" width="17.33203125" style="100" customWidth="1"/>
    <col min="6150" max="6150" width="15.6640625" style="100" customWidth="1"/>
    <col min="6151" max="6151" width="13.33203125" style="100" customWidth="1"/>
    <col min="6152" max="6152" width="6.33203125" style="100" customWidth="1"/>
    <col min="6153" max="6153" width="8.33203125" style="100" customWidth="1"/>
    <col min="6154" max="6154" width="17" style="100" customWidth="1"/>
    <col min="6155" max="6155" width="16.5546875" style="100" customWidth="1"/>
    <col min="6156" max="6156" width="15.5546875" style="100" customWidth="1"/>
    <col min="6157" max="6157" width="17" style="100" customWidth="1"/>
    <col min="6158" max="6158" width="16.5546875" style="100" customWidth="1"/>
    <col min="6159" max="6159" width="15.5546875" style="100" customWidth="1"/>
    <col min="6160" max="6160" width="0" style="100" hidden="1" customWidth="1"/>
    <col min="6161" max="6164" width="8" style="100" customWidth="1"/>
    <col min="6165" max="6399" width="8.6640625" style="100"/>
    <col min="6400" max="6400" width="9.6640625" style="100" customWidth="1"/>
    <col min="6401" max="6401" width="16" style="100" customWidth="1"/>
    <col min="6402" max="6402" width="17.5546875" style="100" customWidth="1"/>
    <col min="6403" max="6403" width="16.33203125" style="100" customWidth="1"/>
    <col min="6404" max="6404" width="6.33203125" style="100" customWidth="1"/>
    <col min="6405" max="6405" width="17.33203125" style="100" customWidth="1"/>
    <col min="6406" max="6406" width="15.6640625" style="100" customWidth="1"/>
    <col min="6407" max="6407" width="13.33203125" style="100" customWidth="1"/>
    <col min="6408" max="6408" width="6.33203125" style="100" customWidth="1"/>
    <col min="6409" max="6409" width="8.33203125" style="100" customWidth="1"/>
    <col min="6410" max="6410" width="17" style="100" customWidth="1"/>
    <col min="6411" max="6411" width="16.5546875" style="100" customWidth="1"/>
    <col min="6412" max="6412" width="15.5546875" style="100" customWidth="1"/>
    <col min="6413" max="6413" width="17" style="100" customWidth="1"/>
    <col min="6414" max="6414" width="16.5546875" style="100" customWidth="1"/>
    <col min="6415" max="6415" width="15.5546875" style="100" customWidth="1"/>
    <col min="6416" max="6416" width="0" style="100" hidden="1" customWidth="1"/>
    <col min="6417" max="6420" width="8" style="100" customWidth="1"/>
    <col min="6421" max="6655" width="8.6640625" style="100"/>
    <col min="6656" max="6656" width="9.6640625" style="100" customWidth="1"/>
    <col min="6657" max="6657" width="16" style="100" customWidth="1"/>
    <col min="6658" max="6658" width="17.5546875" style="100" customWidth="1"/>
    <col min="6659" max="6659" width="16.33203125" style="100" customWidth="1"/>
    <col min="6660" max="6660" width="6.33203125" style="100" customWidth="1"/>
    <col min="6661" max="6661" width="17.33203125" style="100" customWidth="1"/>
    <col min="6662" max="6662" width="15.6640625" style="100" customWidth="1"/>
    <col min="6663" max="6663" width="13.33203125" style="100" customWidth="1"/>
    <col min="6664" max="6664" width="6.33203125" style="100" customWidth="1"/>
    <col min="6665" max="6665" width="8.33203125" style="100" customWidth="1"/>
    <col min="6666" max="6666" width="17" style="100" customWidth="1"/>
    <col min="6667" max="6667" width="16.5546875" style="100" customWidth="1"/>
    <col min="6668" max="6668" width="15.5546875" style="100" customWidth="1"/>
    <col min="6669" max="6669" width="17" style="100" customWidth="1"/>
    <col min="6670" max="6670" width="16.5546875" style="100" customWidth="1"/>
    <col min="6671" max="6671" width="15.5546875" style="100" customWidth="1"/>
    <col min="6672" max="6672" width="0" style="100" hidden="1" customWidth="1"/>
    <col min="6673" max="6676" width="8" style="100" customWidth="1"/>
    <col min="6677" max="6911" width="8.6640625" style="100"/>
    <col min="6912" max="6912" width="9.6640625" style="100" customWidth="1"/>
    <col min="6913" max="6913" width="16" style="100" customWidth="1"/>
    <col min="6914" max="6914" width="17.5546875" style="100" customWidth="1"/>
    <col min="6915" max="6915" width="16.33203125" style="100" customWidth="1"/>
    <col min="6916" max="6916" width="6.33203125" style="100" customWidth="1"/>
    <col min="6917" max="6917" width="17.33203125" style="100" customWidth="1"/>
    <col min="6918" max="6918" width="15.6640625" style="100" customWidth="1"/>
    <col min="6919" max="6919" width="13.33203125" style="100" customWidth="1"/>
    <col min="6920" max="6920" width="6.33203125" style="100" customWidth="1"/>
    <col min="6921" max="6921" width="8.33203125" style="100" customWidth="1"/>
    <col min="6922" max="6922" width="17" style="100" customWidth="1"/>
    <col min="6923" max="6923" width="16.5546875" style="100" customWidth="1"/>
    <col min="6924" max="6924" width="15.5546875" style="100" customWidth="1"/>
    <col min="6925" max="6925" width="17" style="100" customWidth="1"/>
    <col min="6926" max="6926" width="16.5546875" style="100" customWidth="1"/>
    <col min="6927" max="6927" width="15.5546875" style="100" customWidth="1"/>
    <col min="6928" max="6928" width="0" style="100" hidden="1" customWidth="1"/>
    <col min="6929" max="6932" width="8" style="100" customWidth="1"/>
    <col min="6933" max="7167" width="8.6640625" style="100"/>
    <col min="7168" max="7168" width="9.6640625" style="100" customWidth="1"/>
    <col min="7169" max="7169" width="16" style="100" customWidth="1"/>
    <col min="7170" max="7170" width="17.5546875" style="100" customWidth="1"/>
    <col min="7171" max="7171" width="16.33203125" style="100" customWidth="1"/>
    <col min="7172" max="7172" width="6.33203125" style="100" customWidth="1"/>
    <col min="7173" max="7173" width="17.33203125" style="100" customWidth="1"/>
    <col min="7174" max="7174" width="15.6640625" style="100" customWidth="1"/>
    <col min="7175" max="7175" width="13.33203125" style="100" customWidth="1"/>
    <col min="7176" max="7176" width="6.33203125" style="100" customWidth="1"/>
    <col min="7177" max="7177" width="8.33203125" style="100" customWidth="1"/>
    <col min="7178" max="7178" width="17" style="100" customWidth="1"/>
    <col min="7179" max="7179" width="16.5546875" style="100" customWidth="1"/>
    <col min="7180" max="7180" width="15.5546875" style="100" customWidth="1"/>
    <col min="7181" max="7181" width="17" style="100" customWidth="1"/>
    <col min="7182" max="7182" width="16.5546875" style="100" customWidth="1"/>
    <col min="7183" max="7183" width="15.5546875" style="100" customWidth="1"/>
    <col min="7184" max="7184" width="0" style="100" hidden="1" customWidth="1"/>
    <col min="7185" max="7188" width="8" style="100" customWidth="1"/>
    <col min="7189" max="7423" width="8.6640625" style="100"/>
    <col min="7424" max="7424" width="9.6640625" style="100" customWidth="1"/>
    <col min="7425" max="7425" width="16" style="100" customWidth="1"/>
    <col min="7426" max="7426" width="17.5546875" style="100" customWidth="1"/>
    <col min="7427" max="7427" width="16.33203125" style="100" customWidth="1"/>
    <col min="7428" max="7428" width="6.33203125" style="100" customWidth="1"/>
    <col min="7429" max="7429" width="17.33203125" style="100" customWidth="1"/>
    <col min="7430" max="7430" width="15.6640625" style="100" customWidth="1"/>
    <col min="7431" max="7431" width="13.33203125" style="100" customWidth="1"/>
    <col min="7432" max="7432" width="6.33203125" style="100" customWidth="1"/>
    <col min="7433" max="7433" width="8.33203125" style="100" customWidth="1"/>
    <col min="7434" max="7434" width="17" style="100" customWidth="1"/>
    <col min="7435" max="7435" width="16.5546875" style="100" customWidth="1"/>
    <col min="7436" max="7436" width="15.5546875" style="100" customWidth="1"/>
    <col min="7437" max="7437" width="17" style="100" customWidth="1"/>
    <col min="7438" max="7438" width="16.5546875" style="100" customWidth="1"/>
    <col min="7439" max="7439" width="15.5546875" style="100" customWidth="1"/>
    <col min="7440" max="7440" width="0" style="100" hidden="1" customWidth="1"/>
    <col min="7441" max="7444" width="8" style="100" customWidth="1"/>
    <col min="7445" max="7679" width="8.6640625" style="100"/>
    <col min="7680" max="7680" width="9.6640625" style="100" customWidth="1"/>
    <col min="7681" max="7681" width="16" style="100" customWidth="1"/>
    <col min="7682" max="7682" width="17.5546875" style="100" customWidth="1"/>
    <col min="7683" max="7683" width="16.33203125" style="100" customWidth="1"/>
    <col min="7684" max="7684" width="6.33203125" style="100" customWidth="1"/>
    <col min="7685" max="7685" width="17.33203125" style="100" customWidth="1"/>
    <col min="7686" max="7686" width="15.6640625" style="100" customWidth="1"/>
    <col min="7687" max="7687" width="13.33203125" style="100" customWidth="1"/>
    <col min="7688" max="7688" width="6.33203125" style="100" customWidth="1"/>
    <col min="7689" max="7689" width="8.33203125" style="100" customWidth="1"/>
    <col min="7690" max="7690" width="17" style="100" customWidth="1"/>
    <col min="7691" max="7691" width="16.5546875" style="100" customWidth="1"/>
    <col min="7692" max="7692" width="15.5546875" style="100" customWidth="1"/>
    <col min="7693" max="7693" width="17" style="100" customWidth="1"/>
    <col min="7694" max="7694" width="16.5546875" style="100" customWidth="1"/>
    <col min="7695" max="7695" width="15.5546875" style="100" customWidth="1"/>
    <col min="7696" max="7696" width="0" style="100" hidden="1" customWidth="1"/>
    <col min="7697" max="7700" width="8" style="100" customWidth="1"/>
    <col min="7701" max="7935" width="8.6640625" style="100"/>
    <col min="7936" max="7936" width="9.6640625" style="100" customWidth="1"/>
    <col min="7937" max="7937" width="16" style="100" customWidth="1"/>
    <col min="7938" max="7938" width="17.5546875" style="100" customWidth="1"/>
    <col min="7939" max="7939" width="16.33203125" style="100" customWidth="1"/>
    <col min="7940" max="7940" width="6.33203125" style="100" customWidth="1"/>
    <col min="7941" max="7941" width="17.33203125" style="100" customWidth="1"/>
    <col min="7942" max="7942" width="15.6640625" style="100" customWidth="1"/>
    <col min="7943" max="7943" width="13.33203125" style="100" customWidth="1"/>
    <col min="7944" max="7944" width="6.33203125" style="100" customWidth="1"/>
    <col min="7945" max="7945" width="8.33203125" style="100" customWidth="1"/>
    <col min="7946" max="7946" width="17" style="100" customWidth="1"/>
    <col min="7947" max="7947" width="16.5546875" style="100" customWidth="1"/>
    <col min="7948" max="7948" width="15.5546875" style="100" customWidth="1"/>
    <col min="7949" max="7949" width="17" style="100" customWidth="1"/>
    <col min="7950" max="7950" width="16.5546875" style="100" customWidth="1"/>
    <col min="7951" max="7951" width="15.5546875" style="100" customWidth="1"/>
    <col min="7952" max="7952" width="0" style="100" hidden="1" customWidth="1"/>
    <col min="7953" max="7956" width="8" style="100" customWidth="1"/>
    <col min="7957" max="8191" width="8.6640625" style="100"/>
    <col min="8192" max="8192" width="9.6640625" style="100" customWidth="1"/>
    <col min="8193" max="8193" width="16" style="100" customWidth="1"/>
    <col min="8194" max="8194" width="17.5546875" style="100" customWidth="1"/>
    <col min="8195" max="8195" width="16.33203125" style="100" customWidth="1"/>
    <col min="8196" max="8196" width="6.33203125" style="100" customWidth="1"/>
    <col min="8197" max="8197" width="17.33203125" style="100" customWidth="1"/>
    <col min="8198" max="8198" width="15.6640625" style="100" customWidth="1"/>
    <col min="8199" max="8199" width="13.33203125" style="100" customWidth="1"/>
    <col min="8200" max="8200" width="6.33203125" style="100" customWidth="1"/>
    <col min="8201" max="8201" width="8.33203125" style="100" customWidth="1"/>
    <col min="8202" max="8202" width="17" style="100" customWidth="1"/>
    <col min="8203" max="8203" width="16.5546875" style="100" customWidth="1"/>
    <col min="8204" max="8204" width="15.5546875" style="100" customWidth="1"/>
    <col min="8205" max="8205" width="17" style="100" customWidth="1"/>
    <col min="8206" max="8206" width="16.5546875" style="100" customWidth="1"/>
    <col min="8207" max="8207" width="15.5546875" style="100" customWidth="1"/>
    <col min="8208" max="8208" width="0" style="100" hidden="1" customWidth="1"/>
    <col min="8209" max="8212" width="8" style="100" customWidth="1"/>
    <col min="8213" max="8447" width="8.6640625" style="100"/>
    <col min="8448" max="8448" width="9.6640625" style="100" customWidth="1"/>
    <col min="8449" max="8449" width="16" style="100" customWidth="1"/>
    <col min="8450" max="8450" width="17.5546875" style="100" customWidth="1"/>
    <col min="8451" max="8451" width="16.33203125" style="100" customWidth="1"/>
    <col min="8452" max="8452" width="6.33203125" style="100" customWidth="1"/>
    <col min="8453" max="8453" width="17.33203125" style="100" customWidth="1"/>
    <col min="8454" max="8454" width="15.6640625" style="100" customWidth="1"/>
    <col min="8455" max="8455" width="13.33203125" style="100" customWidth="1"/>
    <col min="8456" max="8456" width="6.33203125" style="100" customWidth="1"/>
    <col min="8457" max="8457" width="8.33203125" style="100" customWidth="1"/>
    <col min="8458" max="8458" width="17" style="100" customWidth="1"/>
    <col min="8459" max="8459" width="16.5546875" style="100" customWidth="1"/>
    <col min="8460" max="8460" width="15.5546875" style="100" customWidth="1"/>
    <col min="8461" max="8461" width="17" style="100" customWidth="1"/>
    <col min="8462" max="8462" width="16.5546875" style="100" customWidth="1"/>
    <col min="8463" max="8463" width="15.5546875" style="100" customWidth="1"/>
    <col min="8464" max="8464" width="0" style="100" hidden="1" customWidth="1"/>
    <col min="8465" max="8468" width="8" style="100" customWidth="1"/>
    <col min="8469" max="8703" width="8.6640625" style="100"/>
    <col min="8704" max="8704" width="9.6640625" style="100" customWidth="1"/>
    <col min="8705" max="8705" width="16" style="100" customWidth="1"/>
    <col min="8706" max="8706" width="17.5546875" style="100" customWidth="1"/>
    <col min="8707" max="8707" width="16.33203125" style="100" customWidth="1"/>
    <col min="8708" max="8708" width="6.33203125" style="100" customWidth="1"/>
    <col min="8709" max="8709" width="17.33203125" style="100" customWidth="1"/>
    <col min="8710" max="8710" width="15.6640625" style="100" customWidth="1"/>
    <col min="8711" max="8711" width="13.33203125" style="100" customWidth="1"/>
    <col min="8712" max="8712" width="6.33203125" style="100" customWidth="1"/>
    <col min="8713" max="8713" width="8.33203125" style="100" customWidth="1"/>
    <col min="8714" max="8714" width="17" style="100" customWidth="1"/>
    <col min="8715" max="8715" width="16.5546875" style="100" customWidth="1"/>
    <col min="8716" max="8716" width="15.5546875" style="100" customWidth="1"/>
    <col min="8717" max="8717" width="17" style="100" customWidth="1"/>
    <col min="8718" max="8718" width="16.5546875" style="100" customWidth="1"/>
    <col min="8719" max="8719" width="15.5546875" style="100" customWidth="1"/>
    <col min="8720" max="8720" width="0" style="100" hidden="1" customWidth="1"/>
    <col min="8721" max="8724" width="8" style="100" customWidth="1"/>
    <col min="8725" max="8959" width="8.6640625" style="100"/>
    <col min="8960" max="8960" width="9.6640625" style="100" customWidth="1"/>
    <col min="8961" max="8961" width="16" style="100" customWidth="1"/>
    <col min="8962" max="8962" width="17.5546875" style="100" customWidth="1"/>
    <col min="8963" max="8963" width="16.33203125" style="100" customWidth="1"/>
    <col min="8964" max="8964" width="6.33203125" style="100" customWidth="1"/>
    <col min="8965" max="8965" width="17.33203125" style="100" customWidth="1"/>
    <col min="8966" max="8966" width="15.6640625" style="100" customWidth="1"/>
    <col min="8967" max="8967" width="13.33203125" style="100" customWidth="1"/>
    <col min="8968" max="8968" width="6.33203125" style="100" customWidth="1"/>
    <col min="8969" max="8969" width="8.33203125" style="100" customWidth="1"/>
    <col min="8970" max="8970" width="17" style="100" customWidth="1"/>
    <col min="8971" max="8971" width="16.5546875" style="100" customWidth="1"/>
    <col min="8972" max="8972" width="15.5546875" style="100" customWidth="1"/>
    <col min="8973" max="8973" width="17" style="100" customWidth="1"/>
    <col min="8974" max="8974" width="16.5546875" style="100" customWidth="1"/>
    <col min="8975" max="8975" width="15.5546875" style="100" customWidth="1"/>
    <col min="8976" max="8976" width="0" style="100" hidden="1" customWidth="1"/>
    <col min="8977" max="8980" width="8" style="100" customWidth="1"/>
    <col min="8981" max="9215" width="8.6640625" style="100"/>
    <col min="9216" max="9216" width="9.6640625" style="100" customWidth="1"/>
    <col min="9217" max="9217" width="16" style="100" customWidth="1"/>
    <col min="9218" max="9218" width="17.5546875" style="100" customWidth="1"/>
    <col min="9219" max="9219" width="16.33203125" style="100" customWidth="1"/>
    <col min="9220" max="9220" width="6.33203125" style="100" customWidth="1"/>
    <col min="9221" max="9221" width="17.33203125" style="100" customWidth="1"/>
    <col min="9222" max="9222" width="15.6640625" style="100" customWidth="1"/>
    <col min="9223" max="9223" width="13.33203125" style="100" customWidth="1"/>
    <col min="9224" max="9224" width="6.33203125" style="100" customWidth="1"/>
    <col min="9225" max="9225" width="8.33203125" style="100" customWidth="1"/>
    <col min="9226" max="9226" width="17" style="100" customWidth="1"/>
    <col min="9227" max="9227" width="16.5546875" style="100" customWidth="1"/>
    <col min="9228" max="9228" width="15.5546875" style="100" customWidth="1"/>
    <col min="9229" max="9229" width="17" style="100" customWidth="1"/>
    <col min="9230" max="9230" width="16.5546875" style="100" customWidth="1"/>
    <col min="9231" max="9231" width="15.5546875" style="100" customWidth="1"/>
    <col min="9232" max="9232" width="0" style="100" hidden="1" customWidth="1"/>
    <col min="9233" max="9236" width="8" style="100" customWidth="1"/>
    <col min="9237" max="9471" width="8.6640625" style="100"/>
    <col min="9472" max="9472" width="9.6640625" style="100" customWidth="1"/>
    <col min="9473" max="9473" width="16" style="100" customWidth="1"/>
    <col min="9474" max="9474" width="17.5546875" style="100" customWidth="1"/>
    <col min="9475" max="9475" width="16.33203125" style="100" customWidth="1"/>
    <col min="9476" max="9476" width="6.33203125" style="100" customWidth="1"/>
    <col min="9477" max="9477" width="17.33203125" style="100" customWidth="1"/>
    <col min="9478" max="9478" width="15.6640625" style="100" customWidth="1"/>
    <col min="9479" max="9479" width="13.33203125" style="100" customWidth="1"/>
    <col min="9480" max="9480" width="6.33203125" style="100" customWidth="1"/>
    <col min="9481" max="9481" width="8.33203125" style="100" customWidth="1"/>
    <col min="9482" max="9482" width="17" style="100" customWidth="1"/>
    <col min="9483" max="9483" width="16.5546875" style="100" customWidth="1"/>
    <col min="9484" max="9484" width="15.5546875" style="100" customWidth="1"/>
    <col min="9485" max="9485" width="17" style="100" customWidth="1"/>
    <col min="9486" max="9486" width="16.5546875" style="100" customWidth="1"/>
    <col min="9487" max="9487" width="15.5546875" style="100" customWidth="1"/>
    <col min="9488" max="9488" width="0" style="100" hidden="1" customWidth="1"/>
    <col min="9489" max="9492" width="8" style="100" customWidth="1"/>
    <col min="9493" max="9727" width="8.6640625" style="100"/>
    <col min="9728" max="9728" width="9.6640625" style="100" customWidth="1"/>
    <col min="9729" max="9729" width="16" style="100" customWidth="1"/>
    <col min="9730" max="9730" width="17.5546875" style="100" customWidth="1"/>
    <col min="9731" max="9731" width="16.33203125" style="100" customWidth="1"/>
    <col min="9732" max="9732" width="6.33203125" style="100" customWidth="1"/>
    <col min="9733" max="9733" width="17.33203125" style="100" customWidth="1"/>
    <col min="9734" max="9734" width="15.6640625" style="100" customWidth="1"/>
    <col min="9735" max="9735" width="13.33203125" style="100" customWidth="1"/>
    <col min="9736" max="9736" width="6.33203125" style="100" customWidth="1"/>
    <col min="9737" max="9737" width="8.33203125" style="100" customWidth="1"/>
    <col min="9738" max="9738" width="17" style="100" customWidth="1"/>
    <col min="9739" max="9739" width="16.5546875" style="100" customWidth="1"/>
    <col min="9740" max="9740" width="15.5546875" style="100" customWidth="1"/>
    <col min="9741" max="9741" width="17" style="100" customWidth="1"/>
    <col min="9742" max="9742" width="16.5546875" style="100" customWidth="1"/>
    <col min="9743" max="9743" width="15.5546875" style="100" customWidth="1"/>
    <col min="9744" max="9744" width="0" style="100" hidden="1" customWidth="1"/>
    <col min="9745" max="9748" width="8" style="100" customWidth="1"/>
    <col min="9749" max="9983" width="8.6640625" style="100"/>
    <col min="9984" max="9984" width="9.6640625" style="100" customWidth="1"/>
    <col min="9985" max="9985" width="16" style="100" customWidth="1"/>
    <col min="9986" max="9986" width="17.5546875" style="100" customWidth="1"/>
    <col min="9987" max="9987" width="16.33203125" style="100" customWidth="1"/>
    <col min="9988" max="9988" width="6.33203125" style="100" customWidth="1"/>
    <col min="9989" max="9989" width="17.33203125" style="100" customWidth="1"/>
    <col min="9990" max="9990" width="15.6640625" style="100" customWidth="1"/>
    <col min="9991" max="9991" width="13.33203125" style="100" customWidth="1"/>
    <col min="9992" max="9992" width="6.33203125" style="100" customWidth="1"/>
    <col min="9993" max="9993" width="8.33203125" style="100" customWidth="1"/>
    <col min="9994" max="9994" width="17" style="100" customWidth="1"/>
    <col min="9995" max="9995" width="16.5546875" style="100" customWidth="1"/>
    <col min="9996" max="9996" width="15.5546875" style="100" customWidth="1"/>
    <col min="9997" max="9997" width="17" style="100" customWidth="1"/>
    <col min="9998" max="9998" width="16.5546875" style="100" customWidth="1"/>
    <col min="9999" max="9999" width="15.5546875" style="100" customWidth="1"/>
    <col min="10000" max="10000" width="0" style="100" hidden="1" customWidth="1"/>
    <col min="10001" max="10004" width="8" style="100" customWidth="1"/>
    <col min="10005" max="10239" width="8.6640625" style="100"/>
    <col min="10240" max="10240" width="9.6640625" style="100" customWidth="1"/>
    <col min="10241" max="10241" width="16" style="100" customWidth="1"/>
    <col min="10242" max="10242" width="17.5546875" style="100" customWidth="1"/>
    <col min="10243" max="10243" width="16.33203125" style="100" customWidth="1"/>
    <col min="10244" max="10244" width="6.33203125" style="100" customWidth="1"/>
    <col min="10245" max="10245" width="17.33203125" style="100" customWidth="1"/>
    <col min="10246" max="10246" width="15.6640625" style="100" customWidth="1"/>
    <col min="10247" max="10247" width="13.33203125" style="100" customWidth="1"/>
    <col min="10248" max="10248" width="6.33203125" style="100" customWidth="1"/>
    <col min="10249" max="10249" width="8.33203125" style="100" customWidth="1"/>
    <col min="10250" max="10250" width="17" style="100" customWidth="1"/>
    <col min="10251" max="10251" width="16.5546875" style="100" customWidth="1"/>
    <col min="10252" max="10252" width="15.5546875" style="100" customWidth="1"/>
    <col min="10253" max="10253" width="17" style="100" customWidth="1"/>
    <col min="10254" max="10254" width="16.5546875" style="100" customWidth="1"/>
    <col min="10255" max="10255" width="15.5546875" style="100" customWidth="1"/>
    <col min="10256" max="10256" width="0" style="100" hidden="1" customWidth="1"/>
    <col min="10257" max="10260" width="8" style="100" customWidth="1"/>
    <col min="10261" max="10495" width="8.6640625" style="100"/>
    <col min="10496" max="10496" width="9.6640625" style="100" customWidth="1"/>
    <col min="10497" max="10497" width="16" style="100" customWidth="1"/>
    <col min="10498" max="10498" width="17.5546875" style="100" customWidth="1"/>
    <col min="10499" max="10499" width="16.33203125" style="100" customWidth="1"/>
    <col min="10500" max="10500" width="6.33203125" style="100" customWidth="1"/>
    <col min="10501" max="10501" width="17.33203125" style="100" customWidth="1"/>
    <col min="10502" max="10502" width="15.6640625" style="100" customWidth="1"/>
    <col min="10503" max="10503" width="13.33203125" style="100" customWidth="1"/>
    <col min="10504" max="10504" width="6.33203125" style="100" customWidth="1"/>
    <col min="10505" max="10505" width="8.33203125" style="100" customWidth="1"/>
    <col min="10506" max="10506" width="17" style="100" customWidth="1"/>
    <col min="10507" max="10507" width="16.5546875" style="100" customWidth="1"/>
    <col min="10508" max="10508" width="15.5546875" style="100" customWidth="1"/>
    <col min="10509" max="10509" width="17" style="100" customWidth="1"/>
    <col min="10510" max="10510" width="16.5546875" style="100" customWidth="1"/>
    <col min="10511" max="10511" width="15.5546875" style="100" customWidth="1"/>
    <col min="10512" max="10512" width="0" style="100" hidden="1" customWidth="1"/>
    <col min="10513" max="10516" width="8" style="100" customWidth="1"/>
    <col min="10517" max="10751" width="8.6640625" style="100"/>
    <col min="10752" max="10752" width="9.6640625" style="100" customWidth="1"/>
    <col min="10753" max="10753" width="16" style="100" customWidth="1"/>
    <col min="10754" max="10754" width="17.5546875" style="100" customWidth="1"/>
    <col min="10755" max="10755" width="16.33203125" style="100" customWidth="1"/>
    <col min="10756" max="10756" width="6.33203125" style="100" customWidth="1"/>
    <col min="10757" max="10757" width="17.33203125" style="100" customWidth="1"/>
    <col min="10758" max="10758" width="15.6640625" style="100" customWidth="1"/>
    <col min="10759" max="10759" width="13.33203125" style="100" customWidth="1"/>
    <col min="10760" max="10760" width="6.33203125" style="100" customWidth="1"/>
    <col min="10761" max="10761" width="8.33203125" style="100" customWidth="1"/>
    <col min="10762" max="10762" width="17" style="100" customWidth="1"/>
    <col min="10763" max="10763" width="16.5546875" style="100" customWidth="1"/>
    <col min="10764" max="10764" width="15.5546875" style="100" customWidth="1"/>
    <col min="10765" max="10765" width="17" style="100" customWidth="1"/>
    <col min="10766" max="10766" width="16.5546875" style="100" customWidth="1"/>
    <col min="10767" max="10767" width="15.5546875" style="100" customWidth="1"/>
    <col min="10768" max="10768" width="0" style="100" hidden="1" customWidth="1"/>
    <col min="10769" max="10772" width="8" style="100" customWidth="1"/>
    <col min="10773" max="11007" width="8.6640625" style="100"/>
    <col min="11008" max="11008" width="9.6640625" style="100" customWidth="1"/>
    <col min="11009" max="11009" width="16" style="100" customWidth="1"/>
    <col min="11010" max="11010" width="17.5546875" style="100" customWidth="1"/>
    <col min="11011" max="11011" width="16.33203125" style="100" customWidth="1"/>
    <col min="11012" max="11012" width="6.33203125" style="100" customWidth="1"/>
    <col min="11013" max="11013" width="17.33203125" style="100" customWidth="1"/>
    <col min="11014" max="11014" width="15.6640625" style="100" customWidth="1"/>
    <col min="11015" max="11015" width="13.33203125" style="100" customWidth="1"/>
    <col min="11016" max="11016" width="6.33203125" style="100" customWidth="1"/>
    <col min="11017" max="11017" width="8.33203125" style="100" customWidth="1"/>
    <col min="11018" max="11018" width="17" style="100" customWidth="1"/>
    <col min="11019" max="11019" width="16.5546875" style="100" customWidth="1"/>
    <col min="11020" max="11020" width="15.5546875" style="100" customWidth="1"/>
    <col min="11021" max="11021" width="17" style="100" customWidth="1"/>
    <col min="11022" max="11022" width="16.5546875" style="100" customWidth="1"/>
    <col min="11023" max="11023" width="15.5546875" style="100" customWidth="1"/>
    <col min="11024" max="11024" width="0" style="100" hidden="1" customWidth="1"/>
    <col min="11025" max="11028" width="8" style="100" customWidth="1"/>
    <col min="11029" max="11263" width="8.6640625" style="100"/>
    <col min="11264" max="11264" width="9.6640625" style="100" customWidth="1"/>
    <col min="11265" max="11265" width="16" style="100" customWidth="1"/>
    <col min="11266" max="11266" width="17.5546875" style="100" customWidth="1"/>
    <col min="11267" max="11267" width="16.33203125" style="100" customWidth="1"/>
    <col min="11268" max="11268" width="6.33203125" style="100" customWidth="1"/>
    <col min="11269" max="11269" width="17.33203125" style="100" customWidth="1"/>
    <col min="11270" max="11270" width="15.6640625" style="100" customWidth="1"/>
    <col min="11271" max="11271" width="13.33203125" style="100" customWidth="1"/>
    <col min="11272" max="11272" width="6.33203125" style="100" customWidth="1"/>
    <col min="11273" max="11273" width="8.33203125" style="100" customWidth="1"/>
    <col min="11274" max="11274" width="17" style="100" customWidth="1"/>
    <col min="11275" max="11275" width="16.5546875" style="100" customWidth="1"/>
    <col min="11276" max="11276" width="15.5546875" style="100" customWidth="1"/>
    <col min="11277" max="11277" width="17" style="100" customWidth="1"/>
    <col min="11278" max="11278" width="16.5546875" style="100" customWidth="1"/>
    <col min="11279" max="11279" width="15.5546875" style="100" customWidth="1"/>
    <col min="11280" max="11280" width="0" style="100" hidden="1" customWidth="1"/>
    <col min="11281" max="11284" width="8" style="100" customWidth="1"/>
    <col min="11285" max="11519" width="8.6640625" style="100"/>
    <col min="11520" max="11520" width="9.6640625" style="100" customWidth="1"/>
    <col min="11521" max="11521" width="16" style="100" customWidth="1"/>
    <col min="11522" max="11522" width="17.5546875" style="100" customWidth="1"/>
    <col min="11523" max="11523" width="16.33203125" style="100" customWidth="1"/>
    <col min="11524" max="11524" width="6.33203125" style="100" customWidth="1"/>
    <col min="11525" max="11525" width="17.33203125" style="100" customWidth="1"/>
    <col min="11526" max="11526" width="15.6640625" style="100" customWidth="1"/>
    <col min="11527" max="11527" width="13.33203125" style="100" customWidth="1"/>
    <col min="11528" max="11528" width="6.33203125" style="100" customWidth="1"/>
    <col min="11529" max="11529" width="8.33203125" style="100" customWidth="1"/>
    <col min="11530" max="11530" width="17" style="100" customWidth="1"/>
    <col min="11531" max="11531" width="16.5546875" style="100" customWidth="1"/>
    <col min="11532" max="11532" width="15.5546875" style="100" customWidth="1"/>
    <col min="11533" max="11533" width="17" style="100" customWidth="1"/>
    <col min="11534" max="11534" width="16.5546875" style="100" customWidth="1"/>
    <col min="11535" max="11535" width="15.5546875" style="100" customWidth="1"/>
    <col min="11536" max="11536" width="0" style="100" hidden="1" customWidth="1"/>
    <col min="11537" max="11540" width="8" style="100" customWidth="1"/>
    <col min="11541" max="11775" width="8.6640625" style="100"/>
    <col min="11776" max="11776" width="9.6640625" style="100" customWidth="1"/>
    <col min="11777" max="11777" width="16" style="100" customWidth="1"/>
    <col min="11778" max="11778" width="17.5546875" style="100" customWidth="1"/>
    <col min="11779" max="11779" width="16.33203125" style="100" customWidth="1"/>
    <col min="11780" max="11780" width="6.33203125" style="100" customWidth="1"/>
    <col min="11781" max="11781" width="17.33203125" style="100" customWidth="1"/>
    <col min="11782" max="11782" width="15.6640625" style="100" customWidth="1"/>
    <col min="11783" max="11783" width="13.33203125" style="100" customWidth="1"/>
    <col min="11784" max="11784" width="6.33203125" style="100" customWidth="1"/>
    <col min="11785" max="11785" width="8.33203125" style="100" customWidth="1"/>
    <col min="11786" max="11786" width="17" style="100" customWidth="1"/>
    <col min="11787" max="11787" width="16.5546875" style="100" customWidth="1"/>
    <col min="11788" max="11788" width="15.5546875" style="100" customWidth="1"/>
    <col min="11789" max="11789" width="17" style="100" customWidth="1"/>
    <col min="11790" max="11790" width="16.5546875" style="100" customWidth="1"/>
    <col min="11791" max="11791" width="15.5546875" style="100" customWidth="1"/>
    <col min="11792" max="11792" width="0" style="100" hidden="1" customWidth="1"/>
    <col min="11793" max="11796" width="8" style="100" customWidth="1"/>
    <col min="11797" max="12031" width="8.6640625" style="100"/>
    <col min="12032" max="12032" width="9.6640625" style="100" customWidth="1"/>
    <col min="12033" max="12033" width="16" style="100" customWidth="1"/>
    <col min="12034" max="12034" width="17.5546875" style="100" customWidth="1"/>
    <col min="12035" max="12035" width="16.33203125" style="100" customWidth="1"/>
    <col min="12036" max="12036" width="6.33203125" style="100" customWidth="1"/>
    <col min="12037" max="12037" width="17.33203125" style="100" customWidth="1"/>
    <col min="12038" max="12038" width="15.6640625" style="100" customWidth="1"/>
    <col min="12039" max="12039" width="13.33203125" style="100" customWidth="1"/>
    <col min="12040" max="12040" width="6.33203125" style="100" customWidth="1"/>
    <col min="12041" max="12041" width="8.33203125" style="100" customWidth="1"/>
    <col min="12042" max="12042" width="17" style="100" customWidth="1"/>
    <col min="12043" max="12043" width="16.5546875" style="100" customWidth="1"/>
    <col min="12044" max="12044" width="15.5546875" style="100" customWidth="1"/>
    <col min="12045" max="12045" width="17" style="100" customWidth="1"/>
    <col min="12046" max="12046" width="16.5546875" style="100" customWidth="1"/>
    <col min="12047" max="12047" width="15.5546875" style="100" customWidth="1"/>
    <col min="12048" max="12048" width="0" style="100" hidden="1" customWidth="1"/>
    <col min="12049" max="12052" width="8" style="100" customWidth="1"/>
    <col min="12053" max="12287" width="8.6640625" style="100"/>
    <col min="12288" max="12288" width="9.6640625" style="100" customWidth="1"/>
    <col min="12289" max="12289" width="16" style="100" customWidth="1"/>
    <col min="12290" max="12290" width="17.5546875" style="100" customWidth="1"/>
    <col min="12291" max="12291" width="16.33203125" style="100" customWidth="1"/>
    <col min="12292" max="12292" width="6.33203125" style="100" customWidth="1"/>
    <col min="12293" max="12293" width="17.33203125" style="100" customWidth="1"/>
    <col min="12294" max="12294" width="15.6640625" style="100" customWidth="1"/>
    <col min="12295" max="12295" width="13.33203125" style="100" customWidth="1"/>
    <col min="12296" max="12296" width="6.33203125" style="100" customWidth="1"/>
    <col min="12297" max="12297" width="8.33203125" style="100" customWidth="1"/>
    <col min="12298" max="12298" width="17" style="100" customWidth="1"/>
    <col min="12299" max="12299" width="16.5546875" style="100" customWidth="1"/>
    <col min="12300" max="12300" width="15.5546875" style="100" customWidth="1"/>
    <col min="12301" max="12301" width="17" style="100" customWidth="1"/>
    <col min="12302" max="12302" width="16.5546875" style="100" customWidth="1"/>
    <col min="12303" max="12303" width="15.5546875" style="100" customWidth="1"/>
    <col min="12304" max="12304" width="0" style="100" hidden="1" customWidth="1"/>
    <col min="12305" max="12308" width="8" style="100" customWidth="1"/>
    <col min="12309" max="12543" width="8.6640625" style="100"/>
    <col min="12544" max="12544" width="9.6640625" style="100" customWidth="1"/>
    <col min="12545" max="12545" width="16" style="100" customWidth="1"/>
    <col min="12546" max="12546" width="17.5546875" style="100" customWidth="1"/>
    <col min="12547" max="12547" width="16.33203125" style="100" customWidth="1"/>
    <col min="12548" max="12548" width="6.33203125" style="100" customWidth="1"/>
    <col min="12549" max="12549" width="17.33203125" style="100" customWidth="1"/>
    <col min="12550" max="12550" width="15.6640625" style="100" customWidth="1"/>
    <col min="12551" max="12551" width="13.33203125" style="100" customWidth="1"/>
    <col min="12552" max="12552" width="6.33203125" style="100" customWidth="1"/>
    <col min="12553" max="12553" width="8.33203125" style="100" customWidth="1"/>
    <col min="12554" max="12554" width="17" style="100" customWidth="1"/>
    <col min="12555" max="12555" width="16.5546875" style="100" customWidth="1"/>
    <col min="12556" max="12556" width="15.5546875" style="100" customWidth="1"/>
    <col min="12557" max="12557" width="17" style="100" customWidth="1"/>
    <col min="12558" max="12558" width="16.5546875" style="100" customWidth="1"/>
    <col min="12559" max="12559" width="15.5546875" style="100" customWidth="1"/>
    <col min="12560" max="12560" width="0" style="100" hidden="1" customWidth="1"/>
    <col min="12561" max="12564" width="8" style="100" customWidth="1"/>
    <col min="12565" max="12799" width="8.6640625" style="100"/>
    <col min="12800" max="12800" width="9.6640625" style="100" customWidth="1"/>
    <col min="12801" max="12801" width="16" style="100" customWidth="1"/>
    <col min="12802" max="12802" width="17.5546875" style="100" customWidth="1"/>
    <col min="12803" max="12803" width="16.33203125" style="100" customWidth="1"/>
    <col min="12804" max="12804" width="6.33203125" style="100" customWidth="1"/>
    <col min="12805" max="12805" width="17.33203125" style="100" customWidth="1"/>
    <col min="12806" max="12806" width="15.6640625" style="100" customWidth="1"/>
    <col min="12807" max="12807" width="13.33203125" style="100" customWidth="1"/>
    <col min="12808" max="12808" width="6.33203125" style="100" customWidth="1"/>
    <col min="12809" max="12809" width="8.33203125" style="100" customWidth="1"/>
    <col min="12810" max="12810" width="17" style="100" customWidth="1"/>
    <col min="12811" max="12811" width="16.5546875" style="100" customWidth="1"/>
    <col min="12812" max="12812" width="15.5546875" style="100" customWidth="1"/>
    <col min="12813" max="12813" width="17" style="100" customWidth="1"/>
    <col min="12814" max="12814" width="16.5546875" style="100" customWidth="1"/>
    <col min="12815" max="12815" width="15.5546875" style="100" customWidth="1"/>
    <col min="12816" max="12816" width="0" style="100" hidden="1" customWidth="1"/>
    <col min="12817" max="12820" width="8" style="100" customWidth="1"/>
    <col min="12821" max="13055" width="8.6640625" style="100"/>
    <col min="13056" max="13056" width="9.6640625" style="100" customWidth="1"/>
    <col min="13057" max="13057" width="16" style="100" customWidth="1"/>
    <col min="13058" max="13058" width="17.5546875" style="100" customWidth="1"/>
    <col min="13059" max="13059" width="16.33203125" style="100" customWidth="1"/>
    <col min="13060" max="13060" width="6.33203125" style="100" customWidth="1"/>
    <col min="13061" max="13061" width="17.33203125" style="100" customWidth="1"/>
    <col min="13062" max="13062" width="15.6640625" style="100" customWidth="1"/>
    <col min="13063" max="13063" width="13.33203125" style="100" customWidth="1"/>
    <col min="13064" max="13064" width="6.33203125" style="100" customWidth="1"/>
    <col min="13065" max="13065" width="8.33203125" style="100" customWidth="1"/>
    <col min="13066" max="13066" width="17" style="100" customWidth="1"/>
    <col min="13067" max="13067" width="16.5546875" style="100" customWidth="1"/>
    <col min="13068" max="13068" width="15.5546875" style="100" customWidth="1"/>
    <col min="13069" max="13069" width="17" style="100" customWidth="1"/>
    <col min="13070" max="13070" width="16.5546875" style="100" customWidth="1"/>
    <col min="13071" max="13071" width="15.5546875" style="100" customWidth="1"/>
    <col min="13072" max="13072" width="0" style="100" hidden="1" customWidth="1"/>
    <col min="13073" max="13076" width="8" style="100" customWidth="1"/>
    <col min="13077" max="13311" width="8.6640625" style="100"/>
    <col min="13312" max="13312" width="9.6640625" style="100" customWidth="1"/>
    <col min="13313" max="13313" width="16" style="100" customWidth="1"/>
    <col min="13314" max="13314" width="17.5546875" style="100" customWidth="1"/>
    <col min="13315" max="13315" width="16.33203125" style="100" customWidth="1"/>
    <col min="13316" max="13316" width="6.33203125" style="100" customWidth="1"/>
    <col min="13317" max="13317" width="17.33203125" style="100" customWidth="1"/>
    <col min="13318" max="13318" width="15.6640625" style="100" customWidth="1"/>
    <col min="13319" max="13319" width="13.33203125" style="100" customWidth="1"/>
    <col min="13320" max="13320" width="6.33203125" style="100" customWidth="1"/>
    <col min="13321" max="13321" width="8.33203125" style="100" customWidth="1"/>
    <col min="13322" max="13322" width="17" style="100" customWidth="1"/>
    <col min="13323" max="13323" width="16.5546875" style="100" customWidth="1"/>
    <col min="13324" max="13324" width="15.5546875" style="100" customWidth="1"/>
    <col min="13325" max="13325" width="17" style="100" customWidth="1"/>
    <col min="13326" max="13326" width="16.5546875" style="100" customWidth="1"/>
    <col min="13327" max="13327" width="15.5546875" style="100" customWidth="1"/>
    <col min="13328" max="13328" width="0" style="100" hidden="1" customWidth="1"/>
    <col min="13329" max="13332" width="8" style="100" customWidth="1"/>
    <col min="13333" max="13567" width="8.6640625" style="100"/>
    <col min="13568" max="13568" width="9.6640625" style="100" customWidth="1"/>
    <col min="13569" max="13569" width="16" style="100" customWidth="1"/>
    <col min="13570" max="13570" width="17.5546875" style="100" customWidth="1"/>
    <col min="13571" max="13571" width="16.33203125" style="100" customWidth="1"/>
    <col min="13572" max="13572" width="6.33203125" style="100" customWidth="1"/>
    <col min="13573" max="13573" width="17.33203125" style="100" customWidth="1"/>
    <col min="13574" max="13574" width="15.6640625" style="100" customWidth="1"/>
    <col min="13575" max="13575" width="13.33203125" style="100" customWidth="1"/>
    <col min="13576" max="13576" width="6.33203125" style="100" customWidth="1"/>
    <col min="13577" max="13577" width="8.33203125" style="100" customWidth="1"/>
    <col min="13578" max="13578" width="17" style="100" customWidth="1"/>
    <col min="13579" max="13579" width="16.5546875" style="100" customWidth="1"/>
    <col min="13580" max="13580" width="15.5546875" style="100" customWidth="1"/>
    <col min="13581" max="13581" width="17" style="100" customWidth="1"/>
    <col min="13582" max="13582" width="16.5546875" style="100" customWidth="1"/>
    <col min="13583" max="13583" width="15.5546875" style="100" customWidth="1"/>
    <col min="13584" max="13584" width="0" style="100" hidden="1" customWidth="1"/>
    <col min="13585" max="13588" width="8" style="100" customWidth="1"/>
    <col min="13589" max="13823" width="8.6640625" style="100"/>
    <col min="13824" max="13824" width="9.6640625" style="100" customWidth="1"/>
    <col min="13825" max="13825" width="16" style="100" customWidth="1"/>
    <col min="13826" max="13826" width="17.5546875" style="100" customWidth="1"/>
    <col min="13827" max="13827" width="16.33203125" style="100" customWidth="1"/>
    <col min="13828" max="13828" width="6.33203125" style="100" customWidth="1"/>
    <col min="13829" max="13829" width="17.33203125" style="100" customWidth="1"/>
    <col min="13830" max="13830" width="15.6640625" style="100" customWidth="1"/>
    <col min="13831" max="13831" width="13.33203125" style="100" customWidth="1"/>
    <col min="13832" max="13832" width="6.33203125" style="100" customWidth="1"/>
    <col min="13833" max="13833" width="8.33203125" style="100" customWidth="1"/>
    <col min="13834" max="13834" width="17" style="100" customWidth="1"/>
    <col min="13835" max="13835" width="16.5546875" style="100" customWidth="1"/>
    <col min="13836" max="13836" width="15.5546875" style="100" customWidth="1"/>
    <col min="13837" max="13837" width="17" style="100" customWidth="1"/>
    <col min="13838" max="13838" width="16.5546875" style="100" customWidth="1"/>
    <col min="13839" max="13839" width="15.5546875" style="100" customWidth="1"/>
    <col min="13840" max="13840" width="0" style="100" hidden="1" customWidth="1"/>
    <col min="13841" max="13844" width="8" style="100" customWidth="1"/>
    <col min="13845" max="14079" width="8.6640625" style="100"/>
    <col min="14080" max="14080" width="9.6640625" style="100" customWidth="1"/>
    <col min="14081" max="14081" width="16" style="100" customWidth="1"/>
    <col min="14082" max="14082" width="17.5546875" style="100" customWidth="1"/>
    <col min="14083" max="14083" width="16.33203125" style="100" customWidth="1"/>
    <col min="14084" max="14084" width="6.33203125" style="100" customWidth="1"/>
    <col min="14085" max="14085" width="17.33203125" style="100" customWidth="1"/>
    <col min="14086" max="14086" width="15.6640625" style="100" customWidth="1"/>
    <col min="14087" max="14087" width="13.33203125" style="100" customWidth="1"/>
    <col min="14088" max="14088" width="6.33203125" style="100" customWidth="1"/>
    <col min="14089" max="14089" width="8.33203125" style="100" customWidth="1"/>
    <col min="14090" max="14090" width="17" style="100" customWidth="1"/>
    <col min="14091" max="14091" width="16.5546875" style="100" customWidth="1"/>
    <col min="14092" max="14092" width="15.5546875" style="100" customWidth="1"/>
    <col min="14093" max="14093" width="17" style="100" customWidth="1"/>
    <col min="14094" max="14094" width="16.5546875" style="100" customWidth="1"/>
    <col min="14095" max="14095" width="15.5546875" style="100" customWidth="1"/>
    <col min="14096" max="14096" width="0" style="100" hidden="1" customWidth="1"/>
    <col min="14097" max="14100" width="8" style="100" customWidth="1"/>
    <col min="14101" max="14335" width="8.6640625" style="100"/>
    <col min="14336" max="14336" width="9.6640625" style="100" customWidth="1"/>
    <col min="14337" max="14337" width="16" style="100" customWidth="1"/>
    <col min="14338" max="14338" width="17.5546875" style="100" customWidth="1"/>
    <col min="14339" max="14339" width="16.33203125" style="100" customWidth="1"/>
    <col min="14340" max="14340" width="6.33203125" style="100" customWidth="1"/>
    <col min="14341" max="14341" width="17.33203125" style="100" customWidth="1"/>
    <col min="14342" max="14342" width="15.6640625" style="100" customWidth="1"/>
    <col min="14343" max="14343" width="13.33203125" style="100" customWidth="1"/>
    <col min="14344" max="14344" width="6.33203125" style="100" customWidth="1"/>
    <col min="14345" max="14345" width="8.33203125" style="100" customWidth="1"/>
    <col min="14346" max="14346" width="17" style="100" customWidth="1"/>
    <col min="14347" max="14347" width="16.5546875" style="100" customWidth="1"/>
    <col min="14348" max="14348" width="15.5546875" style="100" customWidth="1"/>
    <col min="14349" max="14349" width="17" style="100" customWidth="1"/>
    <col min="14350" max="14350" width="16.5546875" style="100" customWidth="1"/>
    <col min="14351" max="14351" width="15.5546875" style="100" customWidth="1"/>
    <col min="14352" max="14352" width="0" style="100" hidden="1" customWidth="1"/>
    <col min="14353" max="14356" width="8" style="100" customWidth="1"/>
    <col min="14357" max="14591" width="8.6640625" style="100"/>
    <col min="14592" max="14592" width="9.6640625" style="100" customWidth="1"/>
    <col min="14593" max="14593" width="16" style="100" customWidth="1"/>
    <col min="14594" max="14594" width="17.5546875" style="100" customWidth="1"/>
    <col min="14595" max="14595" width="16.33203125" style="100" customWidth="1"/>
    <col min="14596" max="14596" width="6.33203125" style="100" customWidth="1"/>
    <col min="14597" max="14597" width="17.33203125" style="100" customWidth="1"/>
    <col min="14598" max="14598" width="15.6640625" style="100" customWidth="1"/>
    <col min="14599" max="14599" width="13.33203125" style="100" customWidth="1"/>
    <col min="14600" max="14600" width="6.33203125" style="100" customWidth="1"/>
    <col min="14601" max="14601" width="8.33203125" style="100" customWidth="1"/>
    <col min="14602" max="14602" width="17" style="100" customWidth="1"/>
    <col min="14603" max="14603" width="16.5546875" style="100" customWidth="1"/>
    <col min="14604" max="14604" width="15.5546875" style="100" customWidth="1"/>
    <col min="14605" max="14605" width="17" style="100" customWidth="1"/>
    <col min="14606" max="14606" width="16.5546875" style="100" customWidth="1"/>
    <col min="14607" max="14607" width="15.5546875" style="100" customWidth="1"/>
    <col min="14608" max="14608" width="0" style="100" hidden="1" customWidth="1"/>
    <col min="14609" max="14612" width="8" style="100" customWidth="1"/>
    <col min="14613" max="14847" width="8.6640625" style="100"/>
    <col min="14848" max="14848" width="9.6640625" style="100" customWidth="1"/>
    <col min="14849" max="14849" width="16" style="100" customWidth="1"/>
    <col min="14850" max="14850" width="17.5546875" style="100" customWidth="1"/>
    <col min="14851" max="14851" width="16.33203125" style="100" customWidth="1"/>
    <col min="14852" max="14852" width="6.33203125" style="100" customWidth="1"/>
    <col min="14853" max="14853" width="17.33203125" style="100" customWidth="1"/>
    <col min="14854" max="14854" width="15.6640625" style="100" customWidth="1"/>
    <col min="14855" max="14855" width="13.33203125" style="100" customWidth="1"/>
    <col min="14856" max="14856" width="6.33203125" style="100" customWidth="1"/>
    <col min="14857" max="14857" width="8.33203125" style="100" customWidth="1"/>
    <col min="14858" max="14858" width="17" style="100" customWidth="1"/>
    <col min="14859" max="14859" width="16.5546875" style="100" customWidth="1"/>
    <col min="14860" max="14860" width="15.5546875" style="100" customWidth="1"/>
    <col min="14861" max="14861" width="17" style="100" customWidth="1"/>
    <col min="14862" max="14862" width="16.5546875" style="100" customWidth="1"/>
    <col min="14863" max="14863" width="15.5546875" style="100" customWidth="1"/>
    <col min="14864" max="14864" width="0" style="100" hidden="1" customWidth="1"/>
    <col min="14865" max="14868" width="8" style="100" customWidth="1"/>
    <col min="14869" max="15103" width="8.6640625" style="100"/>
    <col min="15104" max="15104" width="9.6640625" style="100" customWidth="1"/>
    <col min="15105" max="15105" width="16" style="100" customWidth="1"/>
    <col min="15106" max="15106" width="17.5546875" style="100" customWidth="1"/>
    <col min="15107" max="15107" width="16.33203125" style="100" customWidth="1"/>
    <col min="15108" max="15108" width="6.33203125" style="100" customWidth="1"/>
    <col min="15109" max="15109" width="17.33203125" style="100" customWidth="1"/>
    <col min="15110" max="15110" width="15.6640625" style="100" customWidth="1"/>
    <col min="15111" max="15111" width="13.33203125" style="100" customWidth="1"/>
    <col min="15112" max="15112" width="6.33203125" style="100" customWidth="1"/>
    <col min="15113" max="15113" width="8.33203125" style="100" customWidth="1"/>
    <col min="15114" max="15114" width="17" style="100" customWidth="1"/>
    <col min="15115" max="15115" width="16.5546875" style="100" customWidth="1"/>
    <col min="15116" max="15116" width="15.5546875" style="100" customWidth="1"/>
    <col min="15117" max="15117" width="17" style="100" customWidth="1"/>
    <col min="15118" max="15118" width="16.5546875" style="100" customWidth="1"/>
    <col min="15119" max="15119" width="15.5546875" style="100" customWidth="1"/>
    <col min="15120" max="15120" width="0" style="100" hidden="1" customWidth="1"/>
    <col min="15121" max="15124" width="8" style="100" customWidth="1"/>
    <col min="15125" max="15359" width="8.6640625" style="100"/>
    <col min="15360" max="15360" width="9.6640625" style="100" customWidth="1"/>
    <col min="15361" max="15361" width="16" style="100" customWidth="1"/>
    <col min="15362" max="15362" width="17.5546875" style="100" customWidth="1"/>
    <col min="15363" max="15363" width="16.33203125" style="100" customWidth="1"/>
    <col min="15364" max="15364" width="6.33203125" style="100" customWidth="1"/>
    <col min="15365" max="15365" width="17.33203125" style="100" customWidth="1"/>
    <col min="15366" max="15366" width="15.6640625" style="100" customWidth="1"/>
    <col min="15367" max="15367" width="13.33203125" style="100" customWidth="1"/>
    <col min="15368" max="15368" width="6.33203125" style="100" customWidth="1"/>
    <col min="15369" max="15369" width="8.33203125" style="100" customWidth="1"/>
    <col min="15370" max="15370" width="17" style="100" customWidth="1"/>
    <col min="15371" max="15371" width="16.5546875" style="100" customWidth="1"/>
    <col min="15372" max="15372" width="15.5546875" style="100" customWidth="1"/>
    <col min="15373" max="15373" width="17" style="100" customWidth="1"/>
    <col min="15374" max="15374" width="16.5546875" style="100" customWidth="1"/>
    <col min="15375" max="15375" width="15.5546875" style="100" customWidth="1"/>
    <col min="15376" max="15376" width="0" style="100" hidden="1" customWidth="1"/>
    <col min="15377" max="15380" width="8" style="100" customWidth="1"/>
    <col min="15381" max="15615" width="8.6640625" style="100"/>
    <col min="15616" max="15616" width="9.6640625" style="100" customWidth="1"/>
    <col min="15617" max="15617" width="16" style="100" customWidth="1"/>
    <col min="15618" max="15618" width="17.5546875" style="100" customWidth="1"/>
    <col min="15619" max="15619" width="16.33203125" style="100" customWidth="1"/>
    <col min="15620" max="15620" width="6.33203125" style="100" customWidth="1"/>
    <col min="15621" max="15621" width="17.33203125" style="100" customWidth="1"/>
    <col min="15622" max="15622" width="15.6640625" style="100" customWidth="1"/>
    <col min="15623" max="15623" width="13.33203125" style="100" customWidth="1"/>
    <col min="15624" max="15624" width="6.33203125" style="100" customWidth="1"/>
    <col min="15625" max="15625" width="8.33203125" style="100" customWidth="1"/>
    <col min="15626" max="15626" width="17" style="100" customWidth="1"/>
    <col min="15627" max="15627" width="16.5546875" style="100" customWidth="1"/>
    <col min="15628" max="15628" width="15.5546875" style="100" customWidth="1"/>
    <col min="15629" max="15629" width="17" style="100" customWidth="1"/>
    <col min="15630" max="15630" width="16.5546875" style="100" customWidth="1"/>
    <col min="15631" max="15631" width="15.5546875" style="100" customWidth="1"/>
    <col min="15632" max="15632" width="0" style="100" hidden="1" customWidth="1"/>
    <col min="15633" max="15636" width="8" style="100" customWidth="1"/>
    <col min="15637" max="15871" width="8.6640625" style="100"/>
    <col min="15872" max="15872" width="9.6640625" style="100" customWidth="1"/>
    <col min="15873" max="15873" width="16" style="100" customWidth="1"/>
    <col min="15874" max="15874" width="17.5546875" style="100" customWidth="1"/>
    <col min="15875" max="15875" width="16.33203125" style="100" customWidth="1"/>
    <col min="15876" max="15876" width="6.33203125" style="100" customWidth="1"/>
    <col min="15877" max="15877" width="17.33203125" style="100" customWidth="1"/>
    <col min="15878" max="15878" width="15.6640625" style="100" customWidth="1"/>
    <col min="15879" max="15879" width="13.33203125" style="100" customWidth="1"/>
    <col min="15880" max="15880" width="6.33203125" style="100" customWidth="1"/>
    <col min="15881" max="15881" width="8.33203125" style="100" customWidth="1"/>
    <col min="15882" max="15882" width="17" style="100" customWidth="1"/>
    <col min="15883" max="15883" width="16.5546875" style="100" customWidth="1"/>
    <col min="15884" max="15884" width="15.5546875" style="100" customWidth="1"/>
    <col min="15885" max="15885" width="17" style="100" customWidth="1"/>
    <col min="15886" max="15886" width="16.5546875" style="100" customWidth="1"/>
    <col min="15887" max="15887" width="15.5546875" style="100" customWidth="1"/>
    <col min="15888" max="15888" width="0" style="100" hidden="1" customWidth="1"/>
    <col min="15889" max="15892" width="8" style="100" customWidth="1"/>
    <col min="15893" max="16127" width="8.6640625" style="100"/>
    <col min="16128" max="16128" width="9.6640625" style="100" customWidth="1"/>
    <col min="16129" max="16129" width="16" style="100" customWidth="1"/>
    <col min="16130" max="16130" width="17.5546875" style="100" customWidth="1"/>
    <col min="16131" max="16131" width="16.33203125" style="100" customWidth="1"/>
    <col min="16132" max="16132" width="6.33203125" style="100" customWidth="1"/>
    <col min="16133" max="16133" width="17.33203125" style="100" customWidth="1"/>
    <col min="16134" max="16134" width="15.6640625" style="100" customWidth="1"/>
    <col min="16135" max="16135" width="13.33203125" style="100" customWidth="1"/>
    <col min="16136" max="16136" width="6.33203125" style="100" customWidth="1"/>
    <col min="16137" max="16137" width="8.33203125" style="100" customWidth="1"/>
    <col min="16138" max="16138" width="17" style="100" customWidth="1"/>
    <col min="16139" max="16139" width="16.5546875" style="100" customWidth="1"/>
    <col min="16140" max="16140" width="15.5546875" style="100" customWidth="1"/>
    <col min="16141" max="16141" width="17" style="100" customWidth="1"/>
    <col min="16142" max="16142" width="16.5546875" style="100" customWidth="1"/>
    <col min="16143" max="16143" width="15.5546875" style="100" customWidth="1"/>
    <col min="16144" max="16144" width="0" style="100" hidden="1" customWidth="1"/>
    <col min="16145" max="16148" width="8" style="100" customWidth="1"/>
    <col min="16149" max="16384" width="8.6640625" style="100"/>
  </cols>
  <sheetData>
    <row r="1" spans="1:22" ht="16.5" customHeight="1">
      <c r="A1" s="97" t="s">
        <v>134</v>
      </c>
      <c r="B1" s="98"/>
      <c r="C1" s="98"/>
      <c r="D1" s="98"/>
      <c r="E1" s="98"/>
      <c r="F1" s="99"/>
      <c r="K1" s="101"/>
      <c r="R1" s="100"/>
    </row>
    <row r="2" spans="1:22" ht="27" customHeight="1">
      <c r="A2" s="97"/>
      <c r="B2" s="98"/>
      <c r="C2" s="98"/>
      <c r="D2" s="98"/>
      <c r="E2" s="98"/>
      <c r="F2" s="99"/>
      <c r="K2" s="101"/>
      <c r="R2" s="100"/>
    </row>
    <row r="3" spans="1:22" ht="21.75" customHeight="1">
      <c r="A3" s="697" t="s">
        <v>5</v>
      </c>
      <c r="B3" s="697"/>
      <c r="C3" s="697"/>
      <c r="D3" s="697"/>
      <c r="E3" s="697"/>
      <c r="F3" s="697"/>
      <c r="G3" s="101"/>
      <c r="H3" s="101"/>
      <c r="I3" s="101"/>
      <c r="J3" s="104" t="s">
        <v>23</v>
      </c>
      <c r="K3" s="105"/>
      <c r="L3" s="106"/>
      <c r="R3" s="100"/>
    </row>
    <row r="4" spans="1:22" ht="24" customHeight="1">
      <c r="A4" s="697" t="s">
        <v>142</v>
      </c>
      <c r="B4" s="697"/>
      <c r="C4" s="697"/>
      <c r="D4" s="697"/>
      <c r="E4" s="697"/>
      <c r="F4" s="697"/>
      <c r="G4" s="101"/>
      <c r="H4" s="101"/>
      <c r="I4" s="101"/>
      <c r="J4" s="101"/>
      <c r="L4" s="107"/>
      <c r="R4" s="100"/>
    </row>
    <row r="5" spans="1:22" ht="20.25" customHeight="1">
      <c r="A5" s="702" t="s">
        <v>156</v>
      </c>
      <c r="B5" s="702"/>
      <c r="C5" s="702"/>
      <c r="D5" s="702"/>
      <c r="E5" s="702"/>
      <c r="F5" s="702"/>
      <c r="G5" s="108"/>
      <c r="H5" s="101"/>
      <c r="I5" s="100" t="s">
        <v>86</v>
      </c>
      <c r="J5" s="109"/>
      <c r="L5" s="107"/>
      <c r="R5" s="100"/>
    </row>
    <row r="6" spans="1:22" ht="30.75" customHeight="1">
      <c r="A6" s="110"/>
      <c r="C6" s="699"/>
      <c r="D6" s="699"/>
      <c r="E6" s="111"/>
      <c r="F6" s="112"/>
      <c r="G6" s="112" t="e">
        <f>VLOOKUP(F12,#REF!,2,0)</f>
        <v>#REF!</v>
      </c>
      <c r="I6" s="113">
        <v>1</v>
      </c>
      <c r="J6" s="114" t="s">
        <v>117</v>
      </c>
      <c r="R6" s="100"/>
    </row>
    <row r="7" spans="1:22">
      <c r="A7" s="110"/>
      <c r="B7" s="115"/>
      <c r="C7" s="699"/>
      <c r="D7" s="699"/>
      <c r="E7" s="116"/>
      <c r="F7" s="111"/>
      <c r="G7" s="701"/>
      <c r="H7" s="701"/>
      <c r="I7" s="113">
        <v>2</v>
      </c>
      <c r="J7" s="113" t="s">
        <v>120</v>
      </c>
      <c r="M7" s="100"/>
      <c r="N7" s="103" t="s">
        <v>42</v>
      </c>
      <c r="O7" s="103" t="s">
        <v>118</v>
      </c>
      <c r="R7" s="100"/>
      <c r="U7" s="117"/>
      <c r="V7" s="118"/>
    </row>
    <row r="8" spans="1:22" ht="25.5" customHeight="1">
      <c r="A8" s="115"/>
      <c r="E8" s="119" t="s">
        <v>116</v>
      </c>
      <c r="F8" s="120" t="s">
        <v>135</v>
      </c>
      <c r="G8" s="700" t="s">
        <v>26</v>
      </c>
      <c r="H8" s="701"/>
      <c r="I8" s="113">
        <v>3</v>
      </c>
      <c r="J8" s="113" t="s">
        <v>92</v>
      </c>
      <c r="M8" s="121" t="s">
        <v>135</v>
      </c>
      <c r="N8" s="122">
        <f ca="1">TODAY()+30</f>
        <v>45582</v>
      </c>
      <c r="O8" s="123">
        <v>0.11</v>
      </c>
      <c r="Q8" s="124"/>
      <c r="R8" s="125"/>
    </row>
    <row r="9" spans="1:22" ht="36.75" customHeight="1">
      <c r="A9" s="126"/>
      <c r="B9" s="127" t="s">
        <v>103</v>
      </c>
      <c r="C9" s="128"/>
      <c r="D9" s="128"/>
      <c r="E9" s="129"/>
      <c r="F9" s="130" t="s">
        <v>91</v>
      </c>
      <c r="G9" s="700" t="s">
        <v>26</v>
      </c>
      <c r="H9" s="701"/>
      <c r="I9" s="131">
        <v>4</v>
      </c>
      <c r="J9" s="132" t="s">
        <v>152</v>
      </c>
      <c r="M9" s="121" t="s">
        <v>136</v>
      </c>
      <c r="N9" s="122">
        <f ca="1">TODAY()+30</f>
        <v>45582</v>
      </c>
      <c r="O9" s="123">
        <v>0.11</v>
      </c>
      <c r="Q9" s="133"/>
      <c r="R9" s="100"/>
    </row>
    <row r="10" spans="1:22" ht="43.5" customHeight="1">
      <c r="A10" s="134"/>
      <c r="B10" s="127" t="s">
        <v>104</v>
      </c>
      <c r="C10" s="129"/>
      <c r="D10" s="696" t="str">
        <f>VLOOKUP($F$10,$I$6:$K$9,2,0)</f>
        <v>Vay Hỗ trợ lãi suất</v>
      </c>
      <c r="E10" s="696"/>
      <c r="F10" s="135">
        <v>3</v>
      </c>
      <c r="G10" s="435"/>
      <c r="H10" s="435"/>
      <c r="I10" s="136">
        <v>0</v>
      </c>
      <c r="J10" s="137"/>
      <c r="M10" s="121"/>
      <c r="N10" s="122"/>
      <c r="O10" s="123"/>
      <c r="Q10" s="138"/>
      <c r="R10" s="125"/>
    </row>
    <row r="11" spans="1:22" ht="17.25" customHeight="1">
      <c r="A11" s="139">
        <v>1</v>
      </c>
      <c r="B11" s="140" t="s">
        <v>0</v>
      </c>
      <c r="C11" s="141"/>
      <c r="D11" s="141"/>
      <c r="E11" s="142"/>
      <c r="F11" s="143"/>
      <c r="G11" s="137" t="s">
        <v>97</v>
      </c>
      <c r="I11" s="144">
        <v>0.01</v>
      </c>
      <c r="J11" s="137"/>
      <c r="M11" s="121"/>
      <c r="N11" s="122"/>
      <c r="O11" s="123"/>
      <c r="Q11" s="145"/>
      <c r="R11" s="125"/>
    </row>
    <row r="12" spans="1:22" ht="17.25" customHeight="1">
      <c r="A12" s="146">
        <v>2</v>
      </c>
      <c r="B12" s="147" t="s">
        <v>27</v>
      </c>
      <c r="C12" s="148"/>
      <c r="D12" s="148"/>
      <c r="E12" s="149"/>
      <c r="F12" s="150" t="s">
        <v>169</v>
      </c>
      <c r="G12" s="137" t="s">
        <v>96</v>
      </c>
      <c r="H12" s="151"/>
      <c r="I12" s="152"/>
      <c r="L12" s="109"/>
      <c r="M12" s="121"/>
      <c r="N12" s="122"/>
      <c r="O12" s="123"/>
      <c r="R12" s="125"/>
    </row>
    <row r="13" spans="1:22" ht="17.25" customHeight="1">
      <c r="A13" s="146">
        <v>3</v>
      </c>
      <c r="B13" s="147" t="s">
        <v>28</v>
      </c>
      <c r="C13" s="148"/>
      <c r="D13" s="148"/>
      <c r="E13" s="149"/>
      <c r="F13" s="153"/>
      <c r="I13" s="154" t="s">
        <v>121</v>
      </c>
      <c r="J13" s="155">
        <v>22866119</v>
      </c>
      <c r="M13" s="121"/>
      <c r="N13" s="122"/>
      <c r="O13" s="123"/>
      <c r="R13" s="125"/>
    </row>
    <row r="14" spans="1:22" ht="17.25" customHeight="1">
      <c r="A14" s="156">
        <v>3.1</v>
      </c>
      <c r="B14" s="157" t="s">
        <v>37</v>
      </c>
      <c r="C14" s="158"/>
      <c r="D14" s="158"/>
      <c r="E14" s="159"/>
      <c r="F14" s="160">
        <f>VLOOKUP(F12,[2]Sheet1!$B:$C,2,0)</f>
        <v>67.5</v>
      </c>
      <c r="G14" s="112" t="s">
        <v>97</v>
      </c>
      <c r="H14" s="161"/>
      <c r="L14" s="162"/>
      <c r="M14" s="121"/>
      <c r="N14" s="122"/>
      <c r="O14" s="123"/>
      <c r="R14" s="125"/>
    </row>
    <row r="15" spans="1:22" ht="17.25" customHeight="1">
      <c r="A15" s="156">
        <v>3.2</v>
      </c>
      <c r="B15" s="157" t="s">
        <v>81</v>
      </c>
      <c r="C15" s="158"/>
      <c r="D15" s="158"/>
      <c r="E15" s="159"/>
      <c r="F15" s="160">
        <f>VLOOKUP(F12,[2]Sheet1!$B:$D,3,0)</f>
        <v>243.2</v>
      </c>
      <c r="G15" s="112" t="s">
        <v>122</v>
      </c>
      <c r="L15" s="163"/>
      <c r="M15" s="121"/>
      <c r="N15" s="122"/>
      <c r="O15" s="123"/>
      <c r="R15" s="125"/>
    </row>
    <row r="16" spans="1:22" ht="17.25" customHeight="1">
      <c r="A16" s="156">
        <v>3.3</v>
      </c>
      <c r="B16" s="157" t="s">
        <v>29</v>
      </c>
      <c r="C16" s="158"/>
      <c r="D16" s="158"/>
      <c r="E16" s="159"/>
      <c r="F16" s="228">
        <f>VLOOKUP(F12,[2]Sheet1!$B:$T,19,0)</f>
        <v>19622144.000822369</v>
      </c>
      <c r="G16" s="112" t="s">
        <v>97</v>
      </c>
      <c r="H16" s="100">
        <f>VLOOKUP(F12,[4]Sheet1!$B:$I,8,0)</f>
        <v>0</v>
      </c>
      <c r="M16" s="121"/>
      <c r="N16" s="122"/>
      <c r="O16" s="123"/>
      <c r="R16" s="125"/>
    </row>
    <row r="17" spans="1:22" ht="17.25" customHeight="1">
      <c r="A17" s="165"/>
      <c r="B17" s="147" t="s">
        <v>33</v>
      </c>
      <c r="C17" s="166"/>
      <c r="D17" s="166"/>
      <c r="E17" s="167"/>
      <c r="F17" s="475">
        <v>4772105421</v>
      </c>
      <c r="G17" s="169"/>
      <c r="H17" s="164">
        <f>H16/F15</f>
        <v>0</v>
      </c>
      <c r="I17" s="170"/>
      <c r="J17" s="171"/>
      <c r="K17" s="172"/>
      <c r="L17" s="172"/>
      <c r="M17" s="121"/>
      <c r="N17" s="122"/>
      <c r="O17" s="123"/>
      <c r="R17" s="125"/>
    </row>
    <row r="18" spans="1:22" ht="17.25" customHeight="1">
      <c r="A18" s="173"/>
      <c r="B18" s="147" t="s">
        <v>34</v>
      </c>
      <c r="C18" s="174"/>
      <c r="D18" s="174"/>
      <c r="E18" s="175"/>
      <c r="F18" s="438"/>
      <c r="G18" s="169"/>
      <c r="H18" s="164"/>
      <c r="I18" s="170"/>
      <c r="J18" s="171"/>
      <c r="K18" s="177"/>
      <c r="L18" s="177"/>
      <c r="M18" s="121"/>
      <c r="N18" s="122"/>
      <c r="O18" s="123"/>
      <c r="Q18" s="137"/>
      <c r="R18" s="125"/>
    </row>
    <row r="19" spans="1:22" ht="17.25" customHeight="1">
      <c r="A19" s="165"/>
      <c r="B19" s="178" t="s">
        <v>157</v>
      </c>
      <c r="C19" s="174"/>
      <c r="D19" s="174"/>
      <c r="E19" s="175"/>
      <c r="F19" s="439">
        <v>0</v>
      </c>
      <c r="G19" s="700"/>
      <c r="H19" s="701"/>
      <c r="I19" s="440"/>
      <c r="M19" s="121"/>
      <c r="N19" s="122"/>
      <c r="O19" s="123"/>
      <c r="R19" s="125"/>
    </row>
    <row r="20" spans="1:22" ht="17.25" customHeight="1">
      <c r="A20" s="165"/>
      <c r="B20" s="178" t="s">
        <v>105</v>
      </c>
      <c r="C20" s="174"/>
      <c r="D20" s="174"/>
      <c r="E20" s="175"/>
      <c r="F20" s="179">
        <v>0.01</v>
      </c>
      <c r="G20" s="700" t="s">
        <v>26</v>
      </c>
      <c r="H20" s="701"/>
      <c r="I20" s="180"/>
      <c r="M20" s="121"/>
      <c r="N20" s="122"/>
      <c r="O20" s="123"/>
      <c r="R20" s="125"/>
    </row>
    <row r="21" spans="1:22" s="180" customFormat="1" ht="19.5" customHeight="1">
      <c r="A21" s="165"/>
      <c r="B21" s="178" t="s">
        <v>106</v>
      </c>
      <c r="C21" s="174"/>
      <c r="D21" s="174"/>
      <c r="E21" s="175"/>
      <c r="F21" s="181">
        <f>+IF($F$10=4,11%,0)</f>
        <v>0</v>
      </c>
      <c r="G21" s="700"/>
      <c r="H21" s="701"/>
      <c r="I21" s="441"/>
      <c r="J21" s="171"/>
      <c r="K21" s="172"/>
      <c r="L21" s="172"/>
      <c r="M21" s="121"/>
      <c r="N21" s="122"/>
      <c r="O21" s="123"/>
      <c r="Q21" s="100"/>
      <c r="R21" s="118"/>
    </row>
    <row r="22" spans="1:22" s="180" customFormat="1" ht="17.25" customHeight="1">
      <c r="A22" s="165"/>
      <c r="B22" s="178" t="s">
        <v>107</v>
      </c>
      <c r="C22" s="174"/>
      <c r="D22" s="174"/>
      <c r="E22" s="175"/>
      <c r="F22" s="181">
        <f>+IF(OR($F$10=1, $F$10=2),9%,0)</f>
        <v>0</v>
      </c>
      <c r="I22" s="440"/>
      <c r="J22" s="171"/>
      <c r="K22" s="177"/>
      <c r="L22" s="177"/>
      <c r="M22" s="100"/>
      <c r="N22" s="103"/>
      <c r="O22" s="182"/>
      <c r="U22" s="124"/>
      <c r="V22" s="125"/>
    </row>
    <row r="23" spans="1:22" s="180" customFormat="1" ht="17.25" customHeight="1">
      <c r="A23" s="165"/>
      <c r="B23" s="178" t="s">
        <v>108</v>
      </c>
      <c r="C23" s="174"/>
      <c r="D23" s="174"/>
      <c r="E23" s="175"/>
      <c r="F23" s="179">
        <v>0</v>
      </c>
      <c r="G23" s="183" t="s">
        <v>109</v>
      </c>
      <c r="J23" s="171"/>
      <c r="K23" s="177"/>
      <c r="L23" s="177"/>
      <c r="M23" s="100"/>
      <c r="N23" s="103"/>
      <c r="O23" s="182"/>
      <c r="U23" s="138"/>
      <c r="V23" s="184"/>
    </row>
    <row r="24" spans="1:22" s="180" customFormat="1" ht="17.25" customHeight="1">
      <c r="A24" s="156"/>
      <c r="B24" s="147" t="s">
        <v>31</v>
      </c>
      <c r="C24" s="174"/>
      <c r="D24" s="174"/>
      <c r="E24" s="175"/>
      <c r="F24" s="185">
        <f>ROUND((F16-(F19/F15))*(1-F20)*(1-F21)*(1-F22)*(1-F23),0)</f>
        <v>19425923</v>
      </c>
      <c r="G24" s="186"/>
      <c r="H24" s="100"/>
      <c r="I24" s="164">
        <f>F17-F19</f>
        <v>4772105421</v>
      </c>
      <c r="J24" s="100"/>
      <c r="K24" s="100"/>
      <c r="L24" s="100"/>
      <c r="M24" s="100"/>
      <c r="N24" s="103"/>
      <c r="O24" s="182"/>
      <c r="U24" s="138"/>
      <c r="V24" s="187"/>
    </row>
    <row r="25" spans="1:22" ht="17.25" customHeight="1">
      <c r="A25" s="156"/>
      <c r="B25" s="157" t="s">
        <v>30</v>
      </c>
      <c r="C25" s="158"/>
      <c r="D25" s="158"/>
      <c r="E25" s="159"/>
      <c r="F25" s="188">
        <f>ROUND(F24+(F24-$J$13*F14/F15)*10%,0)</f>
        <v>20733868</v>
      </c>
      <c r="G25" s="189" t="s">
        <v>158</v>
      </c>
      <c r="H25" s="161"/>
      <c r="I25" s="170">
        <f>I24*F20</f>
        <v>47721054.210000001</v>
      </c>
      <c r="M25" s="100"/>
      <c r="N25" s="102"/>
      <c r="O25" s="103"/>
      <c r="R25" s="100"/>
      <c r="V25" s="187"/>
    </row>
    <row r="26" spans="1:22" ht="17.25" customHeight="1">
      <c r="A26" s="190">
        <v>4</v>
      </c>
      <c r="B26" s="147" t="s">
        <v>36</v>
      </c>
      <c r="C26" s="148"/>
      <c r="D26" s="148"/>
      <c r="E26" s="149"/>
      <c r="F26" s="191"/>
      <c r="G26" s="192"/>
      <c r="H26" s="164"/>
      <c r="I26" s="170"/>
      <c r="M26" s="100"/>
      <c r="N26" s="102"/>
      <c r="O26" s="103"/>
      <c r="R26" s="100"/>
      <c r="V26" s="187"/>
    </row>
    <row r="27" spans="1:22" ht="17.25" customHeight="1">
      <c r="A27" s="193"/>
      <c r="B27" s="194" t="s">
        <v>82</v>
      </c>
      <c r="C27" s="195"/>
      <c r="D27" s="195"/>
      <c r="E27" s="196"/>
      <c r="F27" s="191">
        <f>ROUND(+F28+F29,0)</f>
        <v>5042476618</v>
      </c>
      <c r="G27" s="112" t="b">
        <f>SUM(F28:F29)=F27</f>
        <v>1</v>
      </c>
      <c r="J27" s="197" t="s">
        <v>128</v>
      </c>
      <c r="M27" s="100"/>
      <c r="N27" s="100"/>
      <c r="O27" s="459">
        <f>SUM(O29:O42)</f>
        <v>45777236.789500006</v>
      </c>
      <c r="R27" s="100"/>
      <c r="V27" s="187"/>
    </row>
    <row r="28" spans="1:22" ht="22.2" customHeight="1">
      <c r="A28" s="198"/>
      <c r="B28" s="199" t="s">
        <v>38</v>
      </c>
      <c r="C28" s="200"/>
      <c r="D28" s="200"/>
      <c r="E28" s="201"/>
      <c r="F28" s="202">
        <f>ROUND(+F24*F15,0)</f>
        <v>4724384474</v>
      </c>
      <c r="G28" s="203" t="b">
        <f>F24*F15=F28</f>
        <v>0</v>
      </c>
      <c r="H28" s="161"/>
      <c r="J28" s="204" t="s">
        <v>129</v>
      </c>
      <c r="K28" s="204" t="s">
        <v>130</v>
      </c>
      <c r="L28" s="204" t="s">
        <v>131</v>
      </c>
      <c r="M28" s="205" t="s">
        <v>132</v>
      </c>
      <c r="N28" s="206" t="s">
        <v>133</v>
      </c>
      <c r="O28" s="205" t="s">
        <v>163</v>
      </c>
      <c r="R28" s="100"/>
      <c r="V28" s="187"/>
    </row>
    <row r="29" spans="1:22" ht="17.25" customHeight="1">
      <c r="A29" s="207"/>
      <c r="B29" s="199" t="s">
        <v>4</v>
      </c>
      <c r="C29" s="200"/>
      <c r="D29" s="200"/>
      <c r="E29" s="201"/>
      <c r="F29" s="202">
        <f>ROUND((F28-J13*F14)*10%,0)</f>
        <v>318092144</v>
      </c>
      <c r="G29" s="203"/>
      <c r="H29" s="208"/>
      <c r="J29" s="209" t="str">
        <f>F12</f>
        <v>TĐ2-19</v>
      </c>
      <c r="K29" s="210">
        <f>E49</f>
        <v>45474</v>
      </c>
      <c r="L29" s="209">
        <v>45530</v>
      </c>
      <c r="M29" s="211">
        <f>L29-K29-1</f>
        <v>55</v>
      </c>
      <c r="N29" s="212">
        <f>F49+F51</f>
        <v>1312742986</v>
      </c>
      <c r="O29" s="213">
        <f t="shared" ref="O29:O40" si="0">0.05%*N29*M29</f>
        <v>36100432.115000002</v>
      </c>
      <c r="P29" s="100" t="s">
        <v>164</v>
      </c>
      <c r="R29" s="100"/>
      <c r="V29" s="187"/>
    </row>
    <row r="30" spans="1:22" ht="17.25" customHeight="1">
      <c r="A30" s="214">
        <v>6</v>
      </c>
      <c r="B30" s="215" t="s">
        <v>69</v>
      </c>
      <c r="C30" s="195"/>
      <c r="D30" s="195"/>
      <c r="E30" s="216"/>
      <c r="F30" s="217">
        <f>F31+F32-F33</f>
        <v>0</v>
      </c>
      <c r="G30" s="218"/>
      <c r="H30" s="208"/>
      <c r="J30" s="209">
        <v>45318</v>
      </c>
      <c r="K30" s="210">
        <f>J30+1</f>
        <v>45319</v>
      </c>
      <c r="L30" s="209">
        <v>45350</v>
      </c>
      <c r="M30" s="211">
        <f>L30-K30</f>
        <v>31</v>
      </c>
      <c r="N30" s="219">
        <f>924309979-300000000</f>
        <v>624309979</v>
      </c>
      <c r="O30" s="213">
        <f t="shared" si="0"/>
        <v>9676804.6745000016</v>
      </c>
      <c r="P30" s="161"/>
      <c r="R30" s="100"/>
      <c r="V30" s="220"/>
    </row>
    <row r="31" spans="1:22" ht="17.25" customHeight="1">
      <c r="A31" s="214"/>
      <c r="B31" s="221" t="s">
        <v>74</v>
      </c>
      <c r="C31" s="195"/>
      <c r="D31" s="195"/>
      <c r="E31" s="216"/>
      <c r="F31" s="222">
        <f>IF($F$10=2,SUM(V81:V105),0)</f>
        <v>0</v>
      </c>
      <c r="G31" s="218" t="s">
        <v>65</v>
      </c>
      <c r="J31" s="209"/>
      <c r="K31" s="210">
        <f>J31+1</f>
        <v>1</v>
      </c>
      <c r="L31" s="209"/>
      <c r="M31" s="211">
        <f>L31-K31</f>
        <v>-1</v>
      </c>
      <c r="N31" s="219"/>
      <c r="O31" s="213">
        <f t="shared" si="0"/>
        <v>0</v>
      </c>
      <c r="R31" s="100"/>
    </row>
    <row r="32" spans="1:22" ht="17.25" customHeight="1">
      <c r="A32" s="214"/>
      <c r="B32" s="221" t="s">
        <v>75</v>
      </c>
      <c r="C32" s="195"/>
      <c r="D32" s="195"/>
      <c r="E32" s="216"/>
      <c r="F32" s="222">
        <f>IF($F$10=2,SUM(V106:V109),0)</f>
        <v>0</v>
      </c>
      <c r="G32" s="218" t="s">
        <v>66</v>
      </c>
      <c r="J32" s="209"/>
      <c r="K32" s="210">
        <f>J32+1</f>
        <v>1</v>
      </c>
      <c r="L32" s="209"/>
      <c r="M32" s="211">
        <f>L32-K32</f>
        <v>-1</v>
      </c>
      <c r="N32" s="219"/>
      <c r="O32" s="213">
        <f t="shared" si="0"/>
        <v>0</v>
      </c>
      <c r="R32" s="100"/>
    </row>
    <row r="33" spans="1:37" ht="17.25" customHeight="1">
      <c r="A33" s="214"/>
      <c r="B33" s="221" t="s">
        <v>71</v>
      </c>
      <c r="C33" s="195"/>
      <c r="D33" s="195"/>
      <c r="E33" s="216"/>
      <c r="F33" s="222">
        <f>IF($F$9="Cá nhân",F32*5%,0)</f>
        <v>0</v>
      </c>
      <c r="G33" s="223"/>
      <c r="J33" s="209"/>
      <c r="K33" s="210">
        <f>J33+1</f>
        <v>1</v>
      </c>
      <c r="L33" s="209"/>
      <c r="M33" s="211">
        <f>L33-K33</f>
        <v>-1</v>
      </c>
      <c r="N33" s="219"/>
      <c r="O33" s="213">
        <f t="shared" si="0"/>
        <v>0</v>
      </c>
      <c r="R33" s="100"/>
    </row>
    <row r="34" spans="1:37" ht="17.25" customHeight="1">
      <c r="A34" s="190"/>
      <c r="B34" s="221" t="s">
        <v>76</v>
      </c>
      <c r="C34" s="195"/>
      <c r="D34" s="195"/>
      <c r="E34" s="216"/>
      <c r="F34" s="224">
        <f>+F27-F30</f>
        <v>5042476618</v>
      </c>
      <c r="G34" s="225"/>
      <c r="J34" s="209"/>
      <c r="K34" s="210">
        <f>J34+1</f>
        <v>1</v>
      </c>
      <c r="L34" s="209"/>
      <c r="M34" s="211">
        <f>L34-K34</f>
        <v>-1</v>
      </c>
      <c r="N34" s="219"/>
      <c r="O34" s="213">
        <f t="shared" si="0"/>
        <v>0</v>
      </c>
      <c r="R34" s="100"/>
    </row>
    <row r="35" spans="1:37" ht="17.25" customHeight="1">
      <c r="A35" s="190"/>
      <c r="B35" s="178" t="s">
        <v>141</v>
      </c>
      <c r="C35" s="195"/>
      <c r="D35" s="195"/>
      <c r="E35" s="216"/>
      <c r="F35" s="224" t="e">
        <f>+F34+#REF!</f>
        <v>#REF!</v>
      </c>
      <c r="G35" s="225" t="s">
        <v>167</v>
      </c>
      <c r="J35" s="96"/>
      <c r="L35" s="226"/>
      <c r="M35" s="100"/>
      <c r="N35" s="102"/>
      <c r="O35" s="213">
        <f t="shared" si="0"/>
        <v>0</v>
      </c>
      <c r="R35" s="100"/>
    </row>
    <row r="36" spans="1:37" ht="17.25" customHeight="1">
      <c r="A36" s="214">
        <v>7</v>
      </c>
      <c r="B36" s="215" t="s">
        <v>77</v>
      </c>
      <c r="C36" s="195"/>
      <c r="D36" s="195"/>
      <c r="E36" s="216"/>
      <c r="F36" s="217">
        <f>IF($F$10=3,F27*25%,IF(F10=4,F27*25%+F29*5%,IF(F10=2,SUM(U106:U109),0)))</f>
        <v>1260619154.5</v>
      </c>
      <c r="G36" s="227">
        <f>F28*8%</f>
        <v>377950757.92000002</v>
      </c>
      <c r="J36" s="228"/>
      <c r="L36" s="226"/>
      <c r="M36" s="229"/>
      <c r="N36" s="102"/>
      <c r="O36" s="213">
        <f t="shared" si="0"/>
        <v>0</v>
      </c>
      <c r="R36" s="100"/>
    </row>
    <row r="37" spans="1:37" ht="17.25" customHeight="1">
      <c r="A37" s="214">
        <v>8</v>
      </c>
      <c r="B37" s="215" t="s">
        <v>73</v>
      </c>
      <c r="C37" s="230"/>
      <c r="D37" s="230"/>
      <c r="E37" s="231"/>
      <c r="F37" s="217">
        <f>$F$28*5%</f>
        <v>236219223.70000002</v>
      </c>
      <c r="G37" s="227"/>
      <c r="L37" s="228"/>
      <c r="M37" s="228"/>
      <c r="N37" s="102"/>
      <c r="O37" s="213">
        <f t="shared" si="0"/>
        <v>0</v>
      </c>
      <c r="R37" s="100"/>
    </row>
    <row r="38" spans="1:37" ht="17.25" customHeight="1">
      <c r="A38" s="232"/>
      <c r="B38" s="221" t="s">
        <v>70</v>
      </c>
      <c r="C38" s="230"/>
      <c r="D38" s="230"/>
      <c r="E38" s="231"/>
      <c r="F38" s="222">
        <f>U115</f>
        <v>21201484.323945206</v>
      </c>
      <c r="G38" s="227"/>
      <c r="J38" s="109"/>
      <c r="M38" s="100"/>
      <c r="N38" s="100"/>
      <c r="O38" s="213">
        <f t="shared" si="0"/>
        <v>0</v>
      </c>
      <c r="R38" s="100"/>
    </row>
    <row r="39" spans="1:37" ht="17.25" customHeight="1">
      <c r="A39" s="232"/>
      <c r="B39" s="221" t="s">
        <v>71</v>
      </c>
      <c r="C39" s="230"/>
      <c r="D39" s="230"/>
      <c r="E39" s="231"/>
      <c r="F39" s="222">
        <f>IF($F$9="Cá nhân",F38*5%,0)</f>
        <v>1060074.2161972604</v>
      </c>
      <c r="G39" s="227"/>
      <c r="J39" s="234"/>
      <c r="K39" s="234"/>
      <c r="L39" s="234"/>
      <c r="M39" s="235"/>
      <c r="N39" s="236"/>
      <c r="O39" s="213">
        <f t="shared" si="0"/>
        <v>0</v>
      </c>
      <c r="R39" s="100"/>
    </row>
    <row r="40" spans="1:37" ht="17.25" customHeight="1">
      <c r="A40" s="237"/>
      <c r="B40" s="238" t="s">
        <v>72</v>
      </c>
      <c r="C40" s="239"/>
      <c r="D40" s="239"/>
      <c r="E40" s="240"/>
      <c r="F40" s="241">
        <f>+F38-F39</f>
        <v>20141410.107747946</v>
      </c>
      <c r="G40" s="218"/>
      <c r="J40" s="234"/>
      <c r="K40" s="103"/>
      <c r="L40" s="234"/>
      <c r="M40" s="235"/>
      <c r="N40" s="242"/>
      <c r="O40" s="460">
        <f t="shared" si="0"/>
        <v>0</v>
      </c>
      <c r="R40" s="100"/>
    </row>
    <row r="41" spans="1:37" ht="17.25" customHeight="1">
      <c r="A41" s="214">
        <v>9</v>
      </c>
      <c r="B41" s="215" t="s">
        <v>99</v>
      </c>
      <c r="C41" s="243"/>
      <c r="D41" s="243"/>
      <c r="E41" s="244"/>
      <c r="F41" s="245"/>
      <c r="G41" s="218"/>
      <c r="J41" s="209"/>
      <c r="K41" s="210"/>
      <c r="L41" s="209"/>
      <c r="M41" s="211"/>
      <c r="N41" s="461"/>
      <c r="O41" s="213"/>
      <c r="R41" s="100"/>
    </row>
    <row r="42" spans="1:37" ht="20.25" customHeight="1">
      <c r="A42" s="231"/>
      <c r="B42" s="221" t="s">
        <v>100</v>
      </c>
      <c r="C42" s="246"/>
      <c r="D42" s="230"/>
      <c r="E42" s="230"/>
      <c r="F42" s="247">
        <f>+$E$54</f>
        <v>45657</v>
      </c>
      <c r="G42" s="218"/>
      <c r="J42" s="209"/>
      <c r="K42" s="210"/>
      <c r="L42" s="209"/>
      <c r="M42" s="211"/>
      <c r="N42" s="461"/>
      <c r="O42" s="213"/>
      <c r="R42" s="100"/>
    </row>
    <row r="43" spans="1:37" ht="20.25" customHeight="1">
      <c r="A43" s="240"/>
      <c r="B43" s="238" t="s">
        <v>101</v>
      </c>
      <c r="C43" s="248"/>
      <c r="D43" s="239"/>
      <c r="E43" s="239"/>
      <c r="F43" s="249">
        <f>+$E$55</f>
        <v>45838</v>
      </c>
      <c r="G43" s="218"/>
      <c r="J43" s="250"/>
      <c r="K43" s="250"/>
      <c r="L43" s="251"/>
      <c r="M43" s="100"/>
      <c r="N43" s="145"/>
      <c r="O43" s="164"/>
      <c r="R43" s="100"/>
      <c r="W43" s="107"/>
      <c r="X43" s="252"/>
      <c r="Y43" s="253"/>
      <c r="Z43" s="254"/>
      <c r="AA43" s="255"/>
      <c r="AB43" s="255"/>
      <c r="AC43" s="256"/>
      <c r="AD43" s="257"/>
      <c r="AE43" s="258"/>
    </row>
    <row r="44" spans="1:37" ht="17.25" customHeight="1">
      <c r="A44" s="259"/>
      <c r="B44" s="260"/>
      <c r="C44" s="243"/>
      <c r="D44" s="243"/>
      <c r="E44" s="261"/>
      <c r="F44" s="218"/>
      <c r="J44" s="262"/>
      <c r="K44" s="262"/>
      <c r="L44" s="263"/>
      <c r="M44" s="100"/>
      <c r="N44" s="264"/>
      <c r="O44" s="103"/>
      <c r="R44" s="100"/>
      <c r="W44" s="265"/>
      <c r="X44" s="252"/>
      <c r="Y44" s="253"/>
      <c r="Z44" s="254"/>
      <c r="AA44" s="255"/>
      <c r="AB44" s="255"/>
      <c r="AC44" s="256"/>
      <c r="AD44" s="257"/>
      <c r="AE44" s="258"/>
    </row>
    <row r="45" spans="1:37" s="161" customFormat="1" ht="18" customHeight="1">
      <c r="A45" s="266">
        <v>10</v>
      </c>
      <c r="B45" s="267" t="s">
        <v>35</v>
      </c>
      <c r="C45" s="268"/>
      <c r="D45" s="268"/>
      <c r="E45" s="169"/>
      <c r="F45" s="269"/>
      <c r="G45" s="100"/>
      <c r="H45" s="100"/>
      <c r="I45" s="100"/>
      <c r="J45" s="145"/>
      <c r="K45" s="145"/>
      <c r="L45" s="145"/>
      <c r="M45" s="100"/>
      <c r="N45" s="233"/>
      <c r="O45" s="103"/>
      <c r="P45" s="100"/>
      <c r="Q45" s="100"/>
      <c r="R45" s="100"/>
      <c r="S45" s="100"/>
      <c r="T45" s="100"/>
      <c r="U45" s="100"/>
      <c r="V45" s="100"/>
      <c r="W45" s="265"/>
      <c r="X45" s="252"/>
      <c r="Y45" s="253"/>
      <c r="Z45" s="254"/>
      <c r="AA45" s="255"/>
      <c r="AB45" s="255"/>
      <c r="AC45" s="256"/>
      <c r="AD45" s="257"/>
      <c r="AE45" s="258"/>
      <c r="AF45" s="100"/>
      <c r="AG45" s="100"/>
      <c r="AH45" s="100"/>
      <c r="AI45" s="100"/>
      <c r="AJ45" s="100"/>
      <c r="AK45" s="100"/>
    </row>
    <row r="46" spans="1:37" s="161" customFormat="1" ht="27.75" customHeight="1">
      <c r="B46" s="670" t="s">
        <v>6</v>
      </c>
      <c r="C46" s="671"/>
      <c r="D46" s="270" t="s">
        <v>25</v>
      </c>
      <c r="E46" s="270" t="s">
        <v>3</v>
      </c>
      <c r="F46" s="270" t="s">
        <v>2</v>
      </c>
      <c r="H46" s="271"/>
      <c r="I46" s="117"/>
      <c r="J46" s="100"/>
      <c r="K46" s="100"/>
      <c r="L46" s="100"/>
      <c r="M46" s="100"/>
      <c r="N46" s="102"/>
      <c r="O46" s="103"/>
      <c r="P46" s="100"/>
      <c r="Q46" s="100"/>
      <c r="R46" s="100"/>
      <c r="S46" s="100"/>
      <c r="T46" s="100"/>
      <c r="U46" s="100"/>
      <c r="V46" s="100"/>
      <c r="W46" s="272"/>
      <c r="X46" s="252"/>
      <c r="Y46" s="253"/>
      <c r="Z46" s="254"/>
      <c r="AA46" s="255"/>
      <c r="AB46" s="255"/>
      <c r="AC46" s="256"/>
      <c r="AD46" s="257"/>
      <c r="AE46" s="258"/>
      <c r="AF46" s="100"/>
      <c r="AG46" s="100"/>
      <c r="AH46" s="100"/>
      <c r="AI46" s="100"/>
      <c r="AJ46" s="100"/>
      <c r="AK46" s="100"/>
    </row>
    <row r="47" spans="1:37" s="161" customFormat="1" ht="23.25" customHeight="1">
      <c r="A47" s="100"/>
      <c r="B47" s="672" t="s">
        <v>159</v>
      </c>
      <c r="C47" s="673"/>
      <c r="D47" s="273"/>
      <c r="E47" s="274">
        <v>45464</v>
      </c>
      <c r="F47" s="275">
        <v>200000000</v>
      </c>
      <c r="G47" s="203" t="s">
        <v>143</v>
      </c>
      <c r="H47" s="100"/>
      <c r="I47" s="220"/>
      <c r="J47" s="125"/>
      <c r="K47" s="100"/>
      <c r="L47" s="100"/>
      <c r="M47" s="170"/>
      <c r="N47" s="103"/>
      <c r="O47" s="103"/>
      <c r="P47" s="170"/>
      <c r="Q47" s="170"/>
      <c r="R47" s="170"/>
      <c r="S47" s="170"/>
      <c r="T47" s="100"/>
      <c r="U47" s="100"/>
      <c r="V47" s="100"/>
      <c r="W47" s="272"/>
      <c r="X47" s="252"/>
      <c r="Y47" s="253"/>
      <c r="Z47" s="254"/>
      <c r="AA47" s="255"/>
      <c r="AB47" s="255"/>
      <c r="AC47" s="256"/>
      <c r="AD47" s="257"/>
      <c r="AE47" s="258"/>
      <c r="AF47" s="100"/>
      <c r="AG47" s="100"/>
      <c r="AH47" s="100"/>
      <c r="AI47" s="100"/>
      <c r="AJ47" s="100"/>
      <c r="AK47" s="100"/>
    </row>
    <row r="48" spans="1:37" s="161" customFormat="1" ht="23.25" customHeight="1">
      <c r="B48" s="672" t="s">
        <v>32</v>
      </c>
      <c r="C48" s="673"/>
      <c r="D48" s="273"/>
      <c r="E48" s="276"/>
      <c r="F48" s="277"/>
      <c r="I48" s="145"/>
      <c r="J48" s="251"/>
      <c r="K48" s="100"/>
      <c r="L48" s="100"/>
      <c r="M48" s="100"/>
      <c r="N48" s="103"/>
      <c r="O48" s="103"/>
      <c r="P48" s="100"/>
      <c r="Q48" s="100"/>
      <c r="R48" s="100"/>
      <c r="S48" s="100"/>
      <c r="T48" s="100"/>
      <c r="U48" s="100"/>
      <c r="V48" s="100"/>
      <c r="W48" s="272"/>
      <c r="X48" s="252"/>
      <c r="Y48" s="253"/>
      <c r="Z48" s="254"/>
      <c r="AA48" s="255"/>
      <c r="AB48" s="255"/>
      <c r="AC48" s="256"/>
      <c r="AD48" s="257"/>
      <c r="AE48" s="258"/>
      <c r="AF48" s="100"/>
      <c r="AG48" s="100"/>
      <c r="AH48" s="100"/>
      <c r="AI48" s="100"/>
      <c r="AJ48" s="100"/>
      <c r="AK48" s="100"/>
    </row>
    <row r="49" spans="1:39" s="272" customFormat="1" ht="23.25" customHeight="1">
      <c r="A49" s="161"/>
      <c r="B49" s="674" t="s">
        <v>144</v>
      </c>
      <c r="C49" s="675"/>
      <c r="D49" s="278">
        <v>0.15</v>
      </c>
      <c r="E49" s="274">
        <f>E47+10</f>
        <v>45474</v>
      </c>
      <c r="F49" s="279">
        <f>ROUND(($F$28+$F$29)*D49-F47,0)</f>
        <v>556371493</v>
      </c>
      <c r="G49" s="280" t="s">
        <v>102</v>
      </c>
      <c r="H49" s="161"/>
      <c r="I49" s="145"/>
      <c r="J49" s="125"/>
      <c r="K49" s="100"/>
      <c r="L49" s="100"/>
      <c r="M49" s="100"/>
      <c r="N49" s="103"/>
      <c r="O49" s="103"/>
      <c r="P49" s="100"/>
      <c r="Q49" s="100"/>
      <c r="R49" s="281"/>
      <c r="S49" s="220"/>
      <c r="T49" s="100"/>
      <c r="U49" s="100"/>
      <c r="V49" s="100"/>
      <c r="X49" s="252"/>
      <c r="Y49" s="253"/>
      <c r="Z49" s="254"/>
      <c r="AA49" s="255"/>
      <c r="AB49" s="255"/>
      <c r="AC49" s="256"/>
      <c r="AD49" s="257"/>
      <c r="AE49" s="258"/>
      <c r="AF49" s="100"/>
      <c r="AG49" s="100"/>
      <c r="AH49" s="100"/>
      <c r="AI49" s="100"/>
      <c r="AJ49" s="100"/>
      <c r="AK49" s="100"/>
    </row>
    <row r="50" spans="1:39" s="272" customFormat="1" ht="23.25" customHeight="1">
      <c r="A50" s="161"/>
      <c r="B50" s="676" t="s">
        <v>147</v>
      </c>
      <c r="C50" s="677"/>
      <c r="D50" s="278">
        <v>0.05</v>
      </c>
      <c r="E50" s="282">
        <f>E49</f>
        <v>45474</v>
      </c>
      <c r="F50" s="283">
        <f>ROUND($F$28*D50,0)</f>
        <v>236219224</v>
      </c>
      <c r="G50" s="272">
        <f>F49+F47</f>
        <v>756371493</v>
      </c>
      <c r="H50" s="161"/>
      <c r="I50" s="100"/>
      <c r="J50" s="125"/>
      <c r="K50" s="100"/>
      <c r="L50" s="100"/>
      <c r="M50" s="100"/>
      <c r="N50" s="103"/>
      <c r="O50" s="103"/>
      <c r="P50" s="100"/>
      <c r="Q50" s="100"/>
      <c r="R50" s="100"/>
      <c r="S50" s="145"/>
      <c r="T50" s="100"/>
      <c r="U50" s="100"/>
      <c r="V50" s="100"/>
      <c r="W50" s="100"/>
      <c r="X50" s="252"/>
      <c r="Y50" s="253"/>
      <c r="Z50" s="254"/>
      <c r="AA50" s="255"/>
      <c r="AB50" s="255"/>
      <c r="AC50" s="256"/>
      <c r="AD50" s="257"/>
      <c r="AE50" s="258"/>
      <c r="AF50" s="100"/>
      <c r="AG50" s="100"/>
      <c r="AH50" s="100"/>
      <c r="AI50" s="100"/>
      <c r="AJ50" s="100"/>
      <c r="AK50" s="100"/>
    </row>
    <row r="51" spans="1:39" ht="23.25" customHeight="1">
      <c r="A51" s="272"/>
      <c r="B51" s="674" t="s">
        <v>39</v>
      </c>
      <c r="C51" s="675"/>
      <c r="D51" s="278">
        <v>0.15</v>
      </c>
      <c r="E51" s="282">
        <v>45524</v>
      </c>
      <c r="F51" s="279">
        <f>ROUND(($F$28+$F$29)*D51,0)</f>
        <v>756371493</v>
      </c>
      <c r="G51" s="272"/>
      <c r="H51" s="272"/>
      <c r="J51" s="125"/>
      <c r="M51" s="118"/>
      <c r="O51" s="103"/>
      <c r="R51" s="693"/>
      <c r="S51" s="693"/>
      <c r="X51" s="252"/>
      <c r="Y51" s="253"/>
      <c r="Z51" s="254"/>
      <c r="AA51" s="255"/>
      <c r="AB51" s="255"/>
      <c r="AC51" s="256"/>
      <c r="AD51" s="257"/>
      <c r="AE51" s="258"/>
    </row>
    <row r="52" spans="1:39" ht="23.25" customHeight="1">
      <c r="A52" s="272"/>
      <c r="B52" s="679" t="s">
        <v>40</v>
      </c>
      <c r="C52" s="680"/>
      <c r="D52" s="278">
        <v>0.2</v>
      </c>
      <c r="E52" s="282">
        <v>45555</v>
      </c>
      <c r="F52" s="279">
        <f>ROUND(($F$28+$F$29)*D52,0)</f>
        <v>1008495324</v>
      </c>
      <c r="G52" s="272"/>
      <c r="H52" s="272"/>
      <c r="J52" s="125"/>
      <c r="K52" s="137"/>
      <c r="L52" s="137"/>
      <c r="M52" s="118"/>
      <c r="O52" s="103"/>
      <c r="R52" s="284"/>
      <c r="S52" s="284"/>
      <c r="X52" s="252"/>
      <c r="Y52" s="253"/>
      <c r="Z52" s="254"/>
      <c r="AA52" s="255"/>
      <c r="AB52" s="255"/>
      <c r="AC52" s="256"/>
      <c r="AD52" s="257"/>
      <c r="AE52" s="258"/>
    </row>
    <row r="53" spans="1:39" ht="23.25" customHeight="1">
      <c r="B53" s="679" t="s">
        <v>41</v>
      </c>
      <c r="C53" s="680"/>
      <c r="D53" s="278">
        <v>0.2</v>
      </c>
      <c r="E53" s="282">
        <v>45585</v>
      </c>
      <c r="F53" s="279">
        <f>ROUND(($F$28+$F$29)*D53,0)</f>
        <v>1008495324</v>
      </c>
      <c r="G53" s="272"/>
      <c r="J53" s="125"/>
      <c r="M53" s="285"/>
      <c r="N53" s="286"/>
      <c r="O53" s="286"/>
      <c r="P53" s="255"/>
      <c r="Q53" s="255"/>
      <c r="R53" s="287"/>
      <c r="S53" s="288"/>
      <c r="T53" s="258"/>
      <c r="U53" s="220"/>
      <c r="X53" s="252"/>
      <c r="Y53" s="253"/>
      <c r="Z53" s="254"/>
      <c r="AA53" s="255"/>
      <c r="AB53" s="255"/>
      <c r="AC53" s="256"/>
      <c r="AD53" s="257"/>
      <c r="AE53" s="258"/>
    </row>
    <row r="54" spans="1:39" ht="32.700000000000003" customHeight="1">
      <c r="B54" s="289" t="s">
        <v>145</v>
      </c>
      <c r="C54" s="290" t="s">
        <v>93</v>
      </c>
      <c r="D54" s="278">
        <v>0.25</v>
      </c>
      <c r="E54" s="282">
        <v>45657</v>
      </c>
      <c r="F54" s="291">
        <f>ROUND($F$28+$F$29-F47-F49-F50-F51-F52-F53,0)</f>
        <v>1276523760</v>
      </c>
      <c r="G54" s="292"/>
      <c r="I54" s="137"/>
      <c r="J54" s="125"/>
      <c r="M54" s="285"/>
      <c r="N54" s="286"/>
      <c r="O54" s="286"/>
      <c r="P54" s="255"/>
      <c r="Q54" s="255"/>
      <c r="R54" s="287"/>
      <c r="S54" s="288"/>
      <c r="T54" s="258"/>
      <c r="U54" s="161"/>
      <c r="X54" s="252"/>
      <c r="Y54" s="253"/>
      <c r="Z54" s="254"/>
      <c r="AA54" s="255"/>
      <c r="AB54" s="255"/>
      <c r="AC54" s="256"/>
      <c r="AD54" s="257"/>
      <c r="AE54" s="258"/>
    </row>
    <row r="55" spans="1:39" ht="31.2" customHeight="1">
      <c r="B55" s="681" t="s">
        <v>146</v>
      </c>
      <c r="C55" s="682"/>
      <c r="D55" s="278">
        <v>0.05</v>
      </c>
      <c r="E55" s="282">
        <f>EDATE(E54,6)</f>
        <v>45838</v>
      </c>
      <c r="F55" s="279">
        <f>+D55*F28-F50</f>
        <v>-0.29999998211860657</v>
      </c>
      <c r="G55" s="292"/>
      <c r="J55" s="125"/>
      <c r="K55" s="137"/>
      <c r="L55" s="137"/>
      <c r="M55" s="285"/>
      <c r="N55" s="293"/>
      <c r="O55" s="286"/>
      <c r="P55" s="255"/>
      <c r="Q55" s="255"/>
      <c r="R55" s="287"/>
      <c r="S55" s="288"/>
      <c r="T55" s="258"/>
      <c r="U55" s="161"/>
      <c r="X55" s="252"/>
      <c r="Y55" s="253"/>
      <c r="Z55" s="254"/>
      <c r="AA55" s="255"/>
      <c r="AB55" s="255"/>
      <c r="AC55" s="256"/>
      <c r="AD55" s="257"/>
      <c r="AE55" s="258"/>
      <c r="AG55" s="272"/>
    </row>
    <row r="56" spans="1:39" ht="33" customHeight="1">
      <c r="B56" s="683" t="s">
        <v>13</v>
      </c>
      <c r="C56" s="684"/>
      <c r="D56" s="294">
        <f>SUM(D49:D54)</f>
        <v>1</v>
      </c>
      <c r="E56" s="295"/>
      <c r="F56" s="296">
        <f>F47+F49+F50+F51+F52+F53+F54</f>
        <v>5042476618</v>
      </c>
      <c r="G56" s="272">
        <f>F27-F56</f>
        <v>0</v>
      </c>
      <c r="H56" s="297"/>
      <c r="M56" s="285"/>
      <c r="N56" s="293"/>
      <c r="O56" s="286"/>
      <c r="P56" s="255"/>
      <c r="Q56" s="255"/>
      <c r="R56" s="287"/>
      <c r="S56" s="288"/>
      <c r="T56" s="258"/>
      <c r="U56" s="161"/>
      <c r="X56" s="252"/>
      <c r="Y56" s="298"/>
      <c r="Z56" s="298"/>
      <c r="AA56" s="299"/>
      <c r="AB56" s="299"/>
      <c r="AC56" s="299"/>
      <c r="AD56" s="252"/>
      <c r="AE56" s="299"/>
      <c r="AG56" s="272"/>
    </row>
    <row r="57" spans="1:39" ht="24" customHeight="1">
      <c r="A57" s="300"/>
      <c r="B57" s="300"/>
      <c r="C57" s="301"/>
      <c r="D57" s="137"/>
      <c r="E57" s="301"/>
      <c r="F57" s="137"/>
      <c r="G57" s="271"/>
      <c r="M57" s="252"/>
      <c r="N57" s="253"/>
      <c r="O57" s="254"/>
      <c r="P57" s="255"/>
      <c r="Q57" s="302"/>
      <c r="R57" s="256"/>
      <c r="S57" s="257"/>
      <c r="T57" s="258"/>
      <c r="U57" s="161"/>
      <c r="X57" s="303"/>
      <c r="Y57" s="304"/>
      <c r="Z57" s="305"/>
      <c r="AA57" s="306"/>
      <c r="AB57" s="307"/>
      <c r="AC57" s="308"/>
      <c r="AE57" s="145"/>
      <c r="AG57" s="272"/>
    </row>
    <row r="58" spans="1:39" ht="24" customHeight="1">
      <c r="A58" s="266">
        <v>11</v>
      </c>
      <c r="B58" s="267" t="s">
        <v>62</v>
      </c>
      <c r="C58" s="268"/>
      <c r="D58" s="268"/>
      <c r="E58" s="169"/>
      <c r="F58" s="309"/>
      <c r="M58" s="252"/>
      <c r="N58" s="253"/>
      <c r="O58" s="254"/>
      <c r="P58" s="255"/>
      <c r="Q58" s="255"/>
      <c r="R58" s="256"/>
      <c r="S58" s="257"/>
      <c r="T58" s="258"/>
      <c r="U58" s="161"/>
      <c r="X58" s="252"/>
      <c r="Y58" s="253"/>
      <c r="Z58" s="254"/>
      <c r="AA58" s="255"/>
      <c r="AB58" s="255"/>
      <c r="AC58" s="256"/>
      <c r="AD58" s="257"/>
      <c r="AE58" s="258"/>
      <c r="AG58" s="145"/>
    </row>
    <row r="59" spans="1:39" ht="29.7" customHeight="1">
      <c r="A59" s="161"/>
      <c r="B59" s="670" t="s">
        <v>6</v>
      </c>
      <c r="C59" s="671"/>
      <c r="D59" s="270" t="s">
        <v>25</v>
      </c>
      <c r="E59" s="270" t="s">
        <v>3</v>
      </c>
      <c r="F59" s="270" t="s">
        <v>2</v>
      </c>
      <c r="G59" s="270" t="s">
        <v>63</v>
      </c>
      <c r="H59" s="437" t="s">
        <v>64</v>
      </c>
      <c r="M59" s="252"/>
      <c r="N59" s="253"/>
      <c r="O59" s="254"/>
      <c r="P59" s="255"/>
      <c r="Q59" s="255"/>
      <c r="R59" s="256"/>
      <c r="S59" s="257"/>
      <c r="T59" s="258"/>
      <c r="U59" s="161"/>
      <c r="X59" s="252"/>
      <c r="Y59" s="298"/>
      <c r="Z59" s="298"/>
      <c r="AA59" s="299"/>
      <c r="AB59" s="299"/>
      <c r="AC59" s="299"/>
      <c r="AD59" s="252"/>
      <c r="AE59" s="299"/>
      <c r="AG59" s="145"/>
    </row>
    <row r="60" spans="1:39" ht="24.75" customHeight="1">
      <c r="A60" s="161"/>
      <c r="B60" s="672" t="s">
        <v>159</v>
      </c>
      <c r="C60" s="673"/>
      <c r="D60" s="273"/>
      <c r="E60" s="310">
        <f>E47</f>
        <v>45464</v>
      </c>
      <c r="F60" s="275">
        <f>F47</f>
        <v>200000000</v>
      </c>
      <c r="G60" s="431">
        <f>+F60</f>
        <v>200000000</v>
      </c>
      <c r="H60" s="277"/>
      <c r="J60" s="125"/>
      <c r="M60" s="253"/>
      <c r="N60" s="254"/>
      <c r="O60" s="255"/>
      <c r="P60" s="255"/>
      <c r="Q60" s="256"/>
      <c r="R60" s="257"/>
      <c r="S60" s="258"/>
      <c r="X60" s="303"/>
      <c r="Y60" s="304"/>
      <c r="Z60" s="305"/>
      <c r="AA60" s="306"/>
      <c r="AB60" s="307"/>
      <c r="AC60" s="308"/>
      <c r="AE60" s="145"/>
      <c r="AG60" s="145"/>
    </row>
    <row r="61" spans="1:39" ht="24.75" customHeight="1">
      <c r="A61" s="161"/>
      <c r="B61" s="691" t="s">
        <v>32</v>
      </c>
      <c r="C61" s="692"/>
      <c r="D61" s="311"/>
      <c r="E61" s="282"/>
      <c r="F61" s="277"/>
      <c r="G61" s="277"/>
      <c r="H61" s="277"/>
      <c r="J61" s="184"/>
      <c r="M61" s="253"/>
      <c r="N61" s="254"/>
      <c r="O61" s="255"/>
      <c r="P61" s="255"/>
      <c r="Q61" s="256"/>
      <c r="R61" s="257"/>
      <c r="S61" s="258"/>
      <c r="Y61" s="233"/>
      <c r="Z61" s="103"/>
      <c r="AA61" s="145"/>
      <c r="AB61" s="145"/>
      <c r="AC61" s="145"/>
      <c r="AD61" s="184"/>
      <c r="AE61" s="145"/>
      <c r="AG61" s="145"/>
      <c r="AM61" s="228"/>
    </row>
    <row r="62" spans="1:39" ht="24.75" customHeight="1">
      <c r="B62" s="674" t="s">
        <v>144</v>
      </c>
      <c r="C62" s="675"/>
      <c r="D62" s="311">
        <v>0.15</v>
      </c>
      <c r="E62" s="310">
        <f>E49</f>
        <v>45474</v>
      </c>
      <c r="F62" s="279">
        <f>ROUND(($F$28+$F$29)*D62-F60,0)</f>
        <v>556371493</v>
      </c>
      <c r="G62" s="277">
        <f>+F62</f>
        <v>556371493</v>
      </c>
      <c r="H62" s="277"/>
      <c r="J62" s="187"/>
      <c r="M62" s="253"/>
      <c r="N62" s="254"/>
      <c r="O62" s="255"/>
      <c r="P62" s="255"/>
      <c r="Q62" s="256"/>
      <c r="R62" s="257"/>
      <c r="S62" s="258"/>
    </row>
    <row r="63" spans="1:39" ht="24.75" customHeight="1">
      <c r="B63" s="687" t="s">
        <v>148</v>
      </c>
      <c r="C63" s="688"/>
      <c r="D63" s="311">
        <v>0.05</v>
      </c>
      <c r="E63" s="310">
        <f>E62</f>
        <v>45474</v>
      </c>
      <c r="F63" s="312">
        <f>$F$28*$D$63</f>
        <v>236219223.70000002</v>
      </c>
      <c r="G63" s="283">
        <f>+F63</f>
        <v>236219223.70000002</v>
      </c>
      <c r="H63" s="279"/>
      <c r="J63" s="187"/>
      <c r="M63" s="253"/>
      <c r="N63" s="254"/>
      <c r="O63" s="255"/>
      <c r="P63" s="255"/>
      <c r="Q63" s="256"/>
      <c r="R63" s="257"/>
      <c r="S63" s="258"/>
    </row>
    <row r="64" spans="1:39" ht="24.75" customHeight="1">
      <c r="A64" s="272"/>
      <c r="B64" s="674" t="s">
        <v>115</v>
      </c>
      <c r="C64" s="675"/>
      <c r="D64" s="311">
        <v>0.7</v>
      </c>
      <c r="E64" s="310">
        <f>E62+15</f>
        <v>45489</v>
      </c>
      <c r="F64" s="279">
        <f>($F$28+$F$29)*D64</f>
        <v>3529733632.5999999</v>
      </c>
      <c r="G64" s="277"/>
      <c r="H64" s="277">
        <f>+F64</f>
        <v>3529733632.5999999</v>
      </c>
      <c r="J64" s="187"/>
      <c r="M64" s="253"/>
      <c r="N64" s="254"/>
      <c r="O64" s="255"/>
      <c r="P64" s="255"/>
      <c r="Q64" s="256"/>
      <c r="R64" s="257"/>
      <c r="S64" s="258"/>
    </row>
    <row r="65" spans="1:24" ht="24.75" customHeight="1">
      <c r="A65" s="272"/>
      <c r="B65" s="681" t="s">
        <v>110</v>
      </c>
      <c r="C65" s="689"/>
      <c r="D65" s="311">
        <v>0.1</v>
      </c>
      <c r="E65" s="310">
        <v>45524</v>
      </c>
      <c r="F65" s="279">
        <f>($F$28+$F$29)*D65</f>
        <v>504247661.80000001</v>
      </c>
      <c r="G65" s="277">
        <f>+F65</f>
        <v>504247661.80000001</v>
      </c>
      <c r="H65" s="277"/>
      <c r="J65" s="187"/>
      <c r="M65" s="253"/>
      <c r="N65" s="254"/>
      <c r="O65" s="255"/>
      <c r="P65" s="255"/>
      <c r="Q65" s="256"/>
      <c r="R65" s="257"/>
      <c r="S65" s="258"/>
    </row>
    <row r="66" spans="1:24" ht="29.7" customHeight="1">
      <c r="B66" s="289" t="s">
        <v>94</v>
      </c>
      <c r="C66" s="290" t="s">
        <v>98</v>
      </c>
      <c r="D66" s="311"/>
      <c r="E66" s="310">
        <v>45657</v>
      </c>
      <c r="F66" s="277">
        <f>+F29*D67</f>
        <v>15904607.200000001</v>
      </c>
      <c r="G66" s="279">
        <f>+F66</f>
        <v>15904607.200000001</v>
      </c>
      <c r="H66" s="279"/>
      <c r="J66" s="187"/>
      <c r="M66" s="100"/>
      <c r="N66" s="100"/>
      <c r="R66" s="100"/>
    </row>
    <row r="67" spans="1:24" ht="29.7" customHeight="1">
      <c r="B67" s="681" t="s">
        <v>111</v>
      </c>
      <c r="C67" s="682"/>
      <c r="D67" s="311">
        <v>0.05</v>
      </c>
      <c r="E67" s="310">
        <f>EDATE(E66,6)</f>
        <v>45838</v>
      </c>
      <c r="F67" s="279">
        <f>$F$28*$D$63-F63</f>
        <v>0</v>
      </c>
      <c r="G67" s="279">
        <f>+F67</f>
        <v>0</v>
      </c>
      <c r="H67" s="277"/>
      <c r="J67" s="187"/>
      <c r="M67" s="100"/>
      <c r="N67" s="100"/>
      <c r="R67" s="100"/>
    </row>
    <row r="68" spans="1:24" ht="30" customHeight="1">
      <c r="B68" s="683" t="s">
        <v>13</v>
      </c>
      <c r="C68" s="684"/>
      <c r="D68" s="294">
        <f>SUM(D62:D65)</f>
        <v>0.99999999999999989</v>
      </c>
      <c r="E68" s="295"/>
      <c r="F68" s="313">
        <f>ROUND(SUM(F60:F67),0)</f>
        <v>5042476618</v>
      </c>
      <c r="G68" s="313">
        <f>ROUND(SUM(G60:G67),0)</f>
        <v>1512742986</v>
      </c>
      <c r="H68" s="296">
        <f>ROUND(SUM(H60:H67),0)</f>
        <v>3529733633</v>
      </c>
      <c r="M68" s="100"/>
      <c r="N68" s="100"/>
      <c r="R68" s="100"/>
    </row>
    <row r="69" spans="1:24" ht="19.5" customHeight="1">
      <c r="A69" s="300"/>
      <c r="B69" s="300"/>
      <c r="C69" s="301"/>
      <c r="D69" s="137"/>
      <c r="E69" s="301"/>
      <c r="F69" s="436">
        <f>F68-F28-F29</f>
        <v>0</v>
      </c>
      <c r="G69" s="314"/>
      <c r="H69" s="314">
        <f>+H68/($F$28+$F$29)</f>
        <v>0.70000000007932606</v>
      </c>
      <c r="M69" s="100"/>
      <c r="N69" s="100"/>
      <c r="R69" s="100"/>
    </row>
    <row r="70" spans="1:24" ht="19.5" customHeight="1">
      <c r="A70" s="315">
        <v>12</v>
      </c>
      <c r="B70" s="316" t="s">
        <v>149</v>
      </c>
      <c r="C70" s="301"/>
      <c r="D70" s="317"/>
      <c r="E70" s="301"/>
      <c r="F70" s="314"/>
      <c r="G70" s="314"/>
      <c r="H70" s="314"/>
      <c r="M70" s="100"/>
      <c r="N70" s="100"/>
      <c r="R70" s="100"/>
    </row>
    <row r="71" spans="1:24" ht="28.5" customHeight="1">
      <c r="A71" s="300"/>
      <c r="B71" s="670" t="s">
        <v>6</v>
      </c>
      <c r="C71" s="671"/>
      <c r="D71" s="270" t="s">
        <v>25</v>
      </c>
      <c r="E71" s="270" t="s">
        <v>3</v>
      </c>
      <c r="F71" s="270" t="s">
        <v>2</v>
      </c>
      <c r="G71" s="314"/>
      <c r="H71" s="314"/>
      <c r="M71" s="100"/>
      <c r="N71" s="100"/>
      <c r="R71" s="100"/>
    </row>
    <row r="72" spans="1:24" ht="25.95" customHeight="1">
      <c r="A72" s="300"/>
      <c r="B72" s="672" t="s">
        <v>150</v>
      </c>
      <c r="C72" s="673"/>
      <c r="D72" s="273"/>
      <c r="E72" s="310">
        <v>45449</v>
      </c>
      <c r="F72" s="277">
        <f>$F$47</f>
        <v>200000000</v>
      </c>
      <c r="G72" s="314"/>
      <c r="H72" s="314"/>
      <c r="M72" s="100"/>
      <c r="N72" s="100"/>
      <c r="R72" s="100"/>
    </row>
    <row r="73" spans="1:24" ht="25.5" customHeight="1">
      <c r="A73" s="300"/>
      <c r="B73" s="672" t="s">
        <v>32</v>
      </c>
      <c r="C73" s="673"/>
      <c r="D73" s="273"/>
      <c r="E73" s="282"/>
      <c r="F73" s="277"/>
      <c r="G73" s="314"/>
      <c r="H73" s="314"/>
      <c r="M73" s="100"/>
      <c r="N73" s="100"/>
      <c r="R73" s="100"/>
    </row>
    <row r="74" spans="1:24" ht="23.7" customHeight="1">
      <c r="A74" s="300"/>
      <c r="B74" s="674" t="s">
        <v>144</v>
      </c>
      <c r="C74" s="675"/>
      <c r="D74" s="318">
        <v>0.15</v>
      </c>
      <c r="E74" s="310">
        <v>45499</v>
      </c>
      <c r="F74" s="279">
        <f>ROUND(($F$28+$F$29)*D74-F72,0)</f>
        <v>556371493</v>
      </c>
      <c r="G74" s="432">
        <f>F72+F74</f>
        <v>756371493</v>
      </c>
      <c r="H74" s="314"/>
      <c r="M74" s="100"/>
      <c r="N74" s="100"/>
      <c r="R74" s="100"/>
    </row>
    <row r="75" spans="1:24" ht="26.7" customHeight="1">
      <c r="A75" s="300"/>
      <c r="B75" s="676" t="s">
        <v>147</v>
      </c>
      <c r="C75" s="677"/>
      <c r="D75" s="278">
        <v>0.05</v>
      </c>
      <c r="E75" s="282">
        <f>E74</f>
        <v>45499</v>
      </c>
      <c r="F75" s="283">
        <f>ROUND($F$28*D75,0)</f>
        <v>236219224</v>
      </c>
      <c r="G75" s="314"/>
      <c r="H75" s="314"/>
      <c r="M75" s="100"/>
      <c r="N75" s="100"/>
      <c r="R75" s="100"/>
    </row>
    <row r="76" spans="1:24" ht="37.200000000000003" customHeight="1">
      <c r="A76" s="300"/>
      <c r="B76" s="681" t="s">
        <v>151</v>
      </c>
      <c r="C76" s="682"/>
      <c r="D76" s="318">
        <v>0.8</v>
      </c>
      <c r="E76" s="310">
        <f>E74+15</f>
        <v>45514</v>
      </c>
      <c r="F76" s="279">
        <f>ROUND($F$27-F72-F74-F75,0)</f>
        <v>4049885901</v>
      </c>
      <c r="G76" s="314"/>
      <c r="H76" s="314"/>
      <c r="M76" s="100"/>
      <c r="N76" s="100"/>
      <c r="R76" s="100"/>
    </row>
    <row r="77" spans="1:24" ht="33.450000000000003" customHeight="1">
      <c r="A77" s="300"/>
      <c r="B77" s="681" t="s">
        <v>153</v>
      </c>
      <c r="C77" s="682"/>
      <c r="D77" s="318">
        <v>0.05</v>
      </c>
      <c r="E77" s="310">
        <f>F43</f>
        <v>45838</v>
      </c>
      <c r="F77" s="279">
        <v>0</v>
      </c>
      <c r="G77" s="314"/>
      <c r="H77" s="314"/>
      <c r="M77" s="100"/>
      <c r="N77" s="100"/>
      <c r="R77" s="100"/>
    </row>
    <row r="78" spans="1:24" ht="33" customHeight="1">
      <c r="A78" s="300"/>
      <c r="B78" s="683" t="s">
        <v>13</v>
      </c>
      <c r="C78" s="684"/>
      <c r="D78" s="294">
        <v>1</v>
      </c>
      <c r="E78" s="319"/>
      <c r="F78" s="320">
        <f>ROUND(SUM(F72:F77),0)</f>
        <v>5042476618</v>
      </c>
      <c r="G78" s="314"/>
      <c r="H78" s="314"/>
      <c r="M78" s="100"/>
      <c r="N78" s="100"/>
      <c r="R78" s="100"/>
    </row>
    <row r="79" spans="1:24" ht="30" customHeight="1">
      <c r="F79" s="151" t="b">
        <f>ROUND(F78,0)=ROUND(F28+F29,0)</f>
        <v>1</v>
      </c>
      <c r="M79" s="109" t="s">
        <v>87</v>
      </c>
      <c r="O79" s="103"/>
      <c r="R79" s="321">
        <v>0.08</v>
      </c>
      <c r="S79" s="322"/>
    </row>
    <row r="80" spans="1:24" ht="35.25" customHeight="1">
      <c r="H80" s="303"/>
      <c r="I80" s="303"/>
      <c r="M80" s="323" t="s">
        <v>15</v>
      </c>
      <c r="N80" s="324" t="s">
        <v>16</v>
      </c>
      <c r="O80" s="324" t="s">
        <v>8</v>
      </c>
      <c r="P80" s="325" t="s">
        <v>17</v>
      </c>
      <c r="Q80" s="326" t="s">
        <v>127</v>
      </c>
      <c r="R80" s="327" t="s">
        <v>19</v>
      </c>
      <c r="S80" s="328" t="s">
        <v>20</v>
      </c>
      <c r="T80" s="329" t="s">
        <v>24</v>
      </c>
      <c r="U80" s="330" t="s">
        <v>123</v>
      </c>
      <c r="V80" s="326" t="s">
        <v>124</v>
      </c>
      <c r="W80" s="326" t="s">
        <v>125</v>
      </c>
      <c r="X80" s="326" t="s">
        <v>126</v>
      </c>
    </row>
    <row r="81" spans="1:24" ht="19.5" customHeight="1">
      <c r="M81" s="331" t="s">
        <v>90</v>
      </c>
      <c r="N81" s="332">
        <f>E47</f>
        <v>45464</v>
      </c>
      <c r="O81" s="333">
        <f>N81</f>
        <v>45464</v>
      </c>
      <c r="P81" s="334"/>
      <c r="Q81" s="334">
        <f>$F$47</f>
        <v>200000000</v>
      </c>
      <c r="R81" s="335"/>
      <c r="S81" s="336"/>
      <c r="T81" s="337">
        <f>Q81-Q81*(1/(1+S81)^P81)</f>
        <v>0</v>
      </c>
      <c r="U81" s="338">
        <v>300000000</v>
      </c>
      <c r="V81" s="339"/>
      <c r="W81" s="339"/>
      <c r="X81" s="339"/>
    </row>
    <row r="82" spans="1:24">
      <c r="A82" s="184" t="s">
        <v>85</v>
      </c>
      <c r="M82" s="340" t="str">
        <f>+B62</f>
        <v>Lần 2 - Ngay khi ký HĐMB</v>
      </c>
      <c r="N82" s="341">
        <f>$E$49</f>
        <v>45474</v>
      </c>
      <c r="O82" s="342"/>
      <c r="P82" s="343">
        <f>IF(OR(O82&gt;=N82,O82=""),0,N82-O82)</f>
        <v>0</v>
      </c>
      <c r="Q82" s="343">
        <f>$F$49</f>
        <v>556371493</v>
      </c>
      <c r="R82" s="344">
        <f>+$R$79</f>
        <v>0.08</v>
      </c>
      <c r="S82" s="345">
        <f>ROUNDDOWN($R$79/365,7)</f>
        <v>2.1910000000000001E-4</v>
      </c>
      <c r="T82" s="346">
        <f>Q82-Q82*(1/(1+S82)^P82)</f>
        <v>0</v>
      </c>
      <c r="U82" s="347"/>
      <c r="V82" s="348">
        <f t="shared" ref="V82:V109" si="1">U82*(1+S82)^P82-U82</f>
        <v>0</v>
      </c>
      <c r="W82" s="348">
        <f t="shared" ref="W82:W109" si="2">U82+V82</f>
        <v>0</v>
      </c>
      <c r="X82" s="348">
        <f>$Q$82-SUM($U$82:U82)-SUM($V$82:V82)</f>
        <v>556371493</v>
      </c>
    </row>
    <row r="83" spans="1:24" ht="21.75" customHeight="1">
      <c r="A83" s="349" t="s">
        <v>137</v>
      </c>
      <c r="M83" s="350" t="str">
        <f>+M82</f>
        <v>Lần 2 - Ngay khi ký HĐMB</v>
      </c>
      <c r="N83" s="351">
        <f>N82</f>
        <v>45474</v>
      </c>
      <c r="O83" s="352"/>
      <c r="P83" s="353">
        <f t="shared" ref="P83:P97" si="3">IF(OR(O83&gt;=N83,O83=""),0,N83-O83)</f>
        <v>0</v>
      </c>
      <c r="Q83" s="353"/>
      <c r="R83" s="354">
        <f t="shared" ref="R83:S98" si="4">+R82</f>
        <v>0.08</v>
      </c>
      <c r="S83" s="355">
        <f t="shared" si="4"/>
        <v>2.1910000000000001E-4</v>
      </c>
      <c r="T83" s="356">
        <f t="shared" ref="T83:T109" si="5">Q83-Q83*(1/(1+S83)^P83)</f>
        <v>0</v>
      </c>
      <c r="U83" s="357">
        <f>X82/(1+S83)^P83</f>
        <v>556371493</v>
      </c>
      <c r="V83" s="358">
        <f t="shared" si="1"/>
        <v>0</v>
      </c>
      <c r="W83" s="358">
        <f t="shared" si="2"/>
        <v>556371493</v>
      </c>
      <c r="X83" s="358">
        <f>$Q$82-SUM($U$82:U83)-SUM($V$82:V83)</f>
        <v>0</v>
      </c>
    </row>
    <row r="84" spans="1:24" ht="21.75" customHeight="1">
      <c r="A84" s="359" t="s">
        <v>138</v>
      </c>
      <c r="M84" s="350" t="str">
        <f>+M83</f>
        <v>Lần 2 - Ngay khi ký HĐMB</v>
      </c>
      <c r="N84" s="351">
        <f>N83</f>
        <v>45474</v>
      </c>
      <c r="O84" s="352"/>
      <c r="P84" s="353">
        <f t="shared" si="3"/>
        <v>0</v>
      </c>
      <c r="Q84" s="353"/>
      <c r="R84" s="354">
        <f t="shared" si="4"/>
        <v>0.08</v>
      </c>
      <c r="S84" s="355">
        <f t="shared" si="4"/>
        <v>2.1910000000000001E-4</v>
      </c>
      <c r="T84" s="356">
        <f t="shared" si="5"/>
        <v>0</v>
      </c>
      <c r="U84" s="357">
        <f>X83/(1+S84)^P84</f>
        <v>0</v>
      </c>
      <c r="V84" s="358">
        <f t="shared" si="1"/>
        <v>0</v>
      </c>
      <c r="W84" s="358">
        <f t="shared" si="2"/>
        <v>0</v>
      </c>
      <c r="X84" s="358">
        <f>$Q$82-SUM($U$82:U84)-SUM($V$82:V84)</f>
        <v>0</v>
      </c>
    </row>
    <row r="85" spans="1:24" ht="21.75" customHeight="1">
      <c r="A85" s="359" t="s">
        <v>140</v>
      </c>
      <c r="G85" s="360"/>
      <c r="M85" s="350" t="str">
        <f>+M84</f>
        <v>Lần 2 - Ngay khi ký HĐMB</v>
      </c>
      <c r="N85" s="361">
        <f>N84</f>
        <v>45474</v>
      </c>
      <c r="O85" s="362"/>
      <c r="P85" s="363">
        <f t="shared" si="3"/>
        <v>0</v>
      </c>
      <c r="Q85" s="363"/>
      <c r="R85" s="364">
        <f t="shared" si="4"/>
        <v>0.08</v>
      </c>
      <c r="S85" s="365">
        <f t="shared" si="4"/>
        <v>2.1910000000000001E-4</v>
      </c>
      <c r="T85" s="366">
        <f t="shared" si="5"/>
        <v>0</v>
      </c>
      <c r="U85" s="357">
        <f>X84/(1+S85)^P85</f>
        <v>0</v>
      </c>
      <c r="V85" s="367">
        <f t="shared" si="1"/>
        <v>0</v>
      </c>
      <c r="W85" s="367">
        <f t="shared" si="2"/>
        <v>0</v>
      </c>
      <c r="X85" s="367">
        <f>$Q$82-SUM($U$82:U85)-SUM($V$82:V85)</f>
        <v>0</v>
      </c>
    </row>
    <row r="86" spans="1:24" ht="21.75" customHeight="1">
      <c r="A86" s="359" t="s">
        <v>139</v>
      </c>
      <c r="M86" s="368" t="str">
        <f>+B51</f>
        <v>Lần 3 - HĐMB</v>
      </c>
      <c r="N86" s="369">
        <f>$E$51</f>
        <v>45524</v>
      </c>
      <c r="O86" s="342">
        <v>45309</v>
      </c>
      <c r="P86" s="370">
        <f t="shared" si="3"/>
        <v>215</v>
      </c>
      <c r="Q86" s="370">
        <f>+F51</f>
        <v>756371493</v>
      </c>
      <c r="R86" s="371">
        <f t="shared" si="4"/>
        <v>0.08</v>
      </c>
      <c r="S86" s="372">
        <f t="shared" si="4"/>
        <v>2.1910000000000001E-4</v>
      </c>
      <c r="T86" s="373">
        <f>Q86-Q86*(1/(1+S86)^P86)</f>
        <v>34800111.551927209</v>
      </c>
      <c r="U86" s="347"/>
      <c r="V86" s="374">
        <f t="shared" si="1"/>
        <v>0</v>
      </c>
      <c r="W86" s="374">
        <f t="shared" si="2"/>
        <v>0</v>
      </c>
      <c r="X86" s="374">
        <f>$Q$86-SUM($U$86:U86)-SUM($V$86:V86)</f>
        <v>756371493</v>
      </c>
    </row>
    <row r="87" spans="1:24" ht="21.75" customHeight="1">
      <c r="A87" s="375" t="s">
        <v>21</v>
      </c>
      <c r="M87" s="376" t="str">
        <f>+M86</f>
        <v>Lần 3 - HĐMB</v>
      </c>
      <c r="N87" s="377">
        <f>N86</f>
        <v>45524</v>
      </c>
      <c r="O87" s="352"/>
      <c r="P87" s="378">
        <f t="shared" si="3"/>
        <v>0</v>
      </c>
      <c r="Q87" s="378"/>
      <c r="R87" s="379">
        <f t="shared" si="4"/>
        <v>0.08</v>
      </c>
      <c r="S87" s="380">
        <f t="shared" si="4"/>
        <v>2.1910000000000001E-4</v>
      </c>
      <c r="T87" s="381">
        <f t="shared" si="5"/>
        <v>0</v>
      </c>
      <c r="U87" s="357">
        <f>X86/(1+S87)^P87</f>
        <v>756371493</v>
      </c>
      <c r="V87" s="374">
        <f t="shared" si="1"/>
        <v>0</v>
      </c>
      <c r="W87" s="374">
        <f t="shared" si="2"/>
        <v>756371493</v>
      </c>
      <c r="X87" s="374">
        <f>$Q$86-SUM($U$86:U87)-SUM($V$86:V87)</f>
        <v>0</v>
      </c>
    </row>
    <row r="88" spans="1:24" ht="21.75" customHeight="1">
      <c r="B88" s="349"/>
      <c r="C88" s="349"/>
      <c r="D88" s="184"/>
      <c r="M88" s="376" t="str">
        <f>+M87</f>
        <v>Lần 3 - HĐMB</v>
      </c>
      <c r="N88" s="377">
        <f>N87</f>
        <v>45524</v>
      </c>
      <c r="O88" s="352"/>
      <c r="P88" s="378">
        <f t="shared" si="3"/>
        <v>0</v>
      </c>
      <c r="Q88" s="378"/>
      <c r="R88" s="379">
        <f t="shared" si="4"/>
        <v>0.08</v>
      </c>
      <c r="S88" s="380">
        <f t="shared" si="4"/>
        <v>2.1910000000000001E-4</v>
      </c>
      <c r="T88" s="381">
        <f t="shared" si="5"/>
        <v>0</v>
      </c>
      <c r="U88" s="357">
        <f>X87/(1+S88)^P88</f>
        <v>0</v>
      </c>
      <c r="V88" s="374">
        <f t="shared" si="1"/>
        <v>0</v>
      </c>
      <c r="W88" s="374">
        <f t="shared" si="2"/>
        <v>0</v>
      </c>
      <c r="X88" s="374">
        <f>$Q$86-SUM($U$86:U88)-SUM($V$86:V88)</f>
        <v>0</v>
      </c>
    </row>
    <row r="89" spans="1:24" ht="21.75" customHeight="1">
      <c r="A89" s="690" t="s">
        <v>22</v>
      </c>
      <c r="B89" s="690"/>
      <c r="C89" s="690"/>
      <c r="D89" s="690"/>
      <c r="E89" s="690"/>
      <c r="F89" s="690"/>
      <c r="M89" s="376" t="str">
        <f>+M88</f>
        <v>Lần 3 - HĐMB</v>
      </c>
      <c r="N89" s="377">
        <f>N88</f>
        <v>45524</v>
      </c>
      <c r="O89" s="362"/>
      <c r="P89" s="382">
        <f t="shared" si="3"/>
        <v>0</v>
      </c>
      <c r="Q89" s="382"/>
      <c r="R89" s="383">
        <f t="shared" si="4"/>
        <v>0.08</v>
      </c>
      <c r="S89" s="384">
        <f t="shared" si="4"/>
        <v>2.1910000000000001E-4</v>
      </c>
      <c r="T89" s="385">
        <f t="shared" si="5"/>
        <v>0</v>
      </c>
      <c r="U89" s="357">
        <f>X88/(1+S89)^P89</f>
        <v>0</v>
      </c>
      <c r="V89" s="374">
        <f t="shared" si="1"/>
        <v>0</v>
      </c>
      <c r="W89" s="374">
        <f t="shared" si="2"/>
        <v>0</v>
      </c>
      <c r="X89" s="374">
        <f>$Q$86-SUM($U$86:U89)-SUM($V$86:V89)</f>
        <v>0</v>
      </c>
    </row>
    <row r="90" spans="1:24" ht="21.75" customHeight="1">
      <c r="A90" s="690"/>
      <c r="B90" s="690"/>
      <c r="C90" s="690"/>
      <c r="D90" s="690"/>
      <c r="E90" s="690"/>
      <c r="F90" s="690"/>
      <c r="M90" s="340" t="str">
        <f>+B52</f>
        <v>Lần 4 - HĐMB</v>
      </c>
      <c r="N90" s="341">
        <f>$E$52</f>
        <v>45555</v>
      </c>
      <c r="O90" s="342"/>
      <c r="P90" s="343">
        <f t="shared" si="3"/>
        <v>0</v>
      </c>
      <c r="Q90" s="343">
        <f>$F$52</f>
        <v>1008495324</v>
      </c>
      <c r="R90" s="386">
        <f t="shared" si="4"/>
        <v>0.08</v>
      </c>
      <c r="S90" s="345">
        <f t="shared" si="4"/>
        <v>2.1910000000000001E-4</v>
      </c>
      <c r="T90" s="346">
        <f>Q90-Q90*(1/(1+S90)^P90)</f>
        <v>0</v>
      </c>
      <c r="U90" s="347">
        <v>1000000000</v>
      </c>
      <c r="V90" s="348">
        <f t="shared" si="1"/>
        <v>0</v>
      </c>
      <c r="W90" s="348">
        <f t="shared" si="2"/>
        <v>1000000000</v>
      </c>
      <c r="X90" s="348">
        <f>$Q$90-SUM($U$90:U90)-SUM($V$90:V90)</f>
        <v>8495324</v>
      </c>
    </row>
    <row r="91" spans="1:24" ht="19.5" customHeight="1">
      <c r="B91" s="184"/>
      <c r="C91" s="184"/>
      <c r="D91" s="387"/>
      <c r="M91" s="350" t="str">
        <f>+M90</f>
        <v>Lần 4 - HĐMB</v>
      </c>
      <c r="N91" s="351">
        <f>N90</f>
        <v>45555</v>
      </c>
      <c r="O91" s="352"/>
      <c r="P91" s="353">
        <f t="shared" si="3"/>
        <v>0</v>
      </c>
      <c r="Q91" s="353"/>
      <c r="R91" s="354">
        <f t="shared" si="4"/>
        <v>0.08</v>
      </c>
      <c r="S91" s="355">
        <f t="shared" si="4"/>
        <v>2.1910000000000001E-4</v>
      </c>
      <c r="T91" s="356">
        <f t="shared" si="5"/>
        <v>0</v>
      </c>
      <c r="U91" s="357">
        <f>X90/(1+S91)^P91</f>
        <v>8495324</v>
      </c>
      <c r="V91" s="358">
        <f t="shared" si="1"/>
        <v>0</v>
      </c>
      <c r="W91" s="358">
        <f t="shared" si="2"/>
        <v>8495324</v>
      </c>
      <c r="X91" s="358">
        <f>$Q$90-SUM($U$90:U91)-SUM($V$90:V91)</f>
        <v>0</v>
      </c>
    </row>
    <row r="92" spans="1:24" ht="19.5" customHeight="1">
      <c r="B92" s="388"/>
      <c r="C92" s="388"/>
      <c r="D92" s="388"/>
      <c r="M92" s="350" t="str">
        <f>+M91</f>
        <v>Lần 4 - HĐMB</v>
      </c>
      <c r="N92" s="351">
        <f>N91</f>
        <v>45555</v>
      </c>
      <c r="O92" s="352"/>
      <c r="P92" s="353">
        <f t="shared" si="3"/>
        <v>0</v>
      </c>
      <c r="Q92" s="353"/>
      <c r="R92" s="354">
        <f t="shared" si="4"/>
        <v>0.08</v>
      </c>
      <c r="S92" s="355">
        <f t="shared" si="4"/>
        <v>2.1910000000000001E-4</v>
      </c>
      <c r="T92" s="356">
        <f t="shared" si="5"/>
        <v>0</v>
      </c>
      <c r="U92" s="357">
        <f>X91/(1+S92)^P92</f>
        <v>0</v>
      </c>
      <c r="V92" s="358">
        <f t="shared" si="1"/>
        <v>0</v>
      </c>
      <c r="W92" s="358">
        <f t="shared" si="2"/>
        <v>0</v>
      </c>
      <c r="X92" s="358">
        <f>$Q$90-SUM($U$90:U92)-SUM($V$90:V92)</f>
        <v>0</v>
      </c>
    </row>
    <row r="93" spans="1:24" ht="19.5" customHeight="1">
      <c r="B93" s="388"/>
      <c r="C93" s="388"/>
      <c r="D93" s="388"/>
      <c r="L93" s="389"/>
      <c r="M93" s="350" t="str">
        <f>+M92</f>
        <v>Lần 4 - HĐMB</v>
      </c>
      <c r="N93" s="361">
        <f>N92</f>
        <v>45555</v>
      </c>
      <c r="O93" s="362"/>
      <c r="P93" s="363">
        <f t="shared" si="3"/>
        <v>0</v>
      </c>
      <c r="Q93" s="363"/>
      <c r="R93" s="364">
        <f t="shared" si="4"/>
        <v>0.08</v>
      </c>
      <c r="S93" s="365">
        <f t="shared" si="4"/>
        <v>2.1910000000000001E-4</v>
      </c>
      <c r="T93" s="366">
        <f t="shared" si="5"/>
        <v>0</v>
      </c>
      <c r="U93" s="357">
        <f>X92/(1+S93)^P93</f>
        <v>0</v>
      </c>
      <c r="V93" s="367">
        <f t="shared" si="1"/>
        <v>0</v>
      </c>
      <c r="W93" s="367">
        <f t="shared" si="2"/>
        <v>0</v>
      </c>
      <c r="X93" s="358">
        <f>$Q$90-SUM($U$90:U93)-SUM($V$90:V93)</f>
        <v>0</v>
      </c>
    </row>
    <row r="94" spans="1:24" ht="19.5" customHeight="1">
      <c r="B94" s="388"/>
      <c r="C94" s="388"/>
      <c r="D94" s="388"/>
      <c r="M94" s="368" t="str">
        <f>+B53</f>
        <v>Lần 5 - HĐMB</v>
      </c>
      <c r="N94" s="369">
        <f>$E$53</f>
        <v>45585</v>
      </c>
      <c r="O94" s="342"/>
      <c r="P94" s="370">
        <f>IF(N94="",0,IF(OR(O94&gt;=N94,O94=""),0,N94-O94))</f>
        <v>0</v>
      </c>
      <c r="Q94" s="370">
        <f>$F$53</f>
        <v>1008495324</v>
      </c>
      <c r="R94" s="371">
        <f t="shared" si="4"/>
        <v>0.08</v>
      </c>
      <c r="S94" s="372">
        <f t="shared" si="4"/>
        <v>2.1910000000000001E-4</v>
      </c>
      <c r="T94" s="373">
        <f>Q94-Q94*(1/(1+S94)^P94)</f>
        <v>0</v>
      </c>
      <c r="U94" s="347">
        <v>1000000000</v>
      </c>
      <c r="V94" s="390">
        <f t="shared" si="1"/>
        <v>0</v>
      </c>
      <c r="W94" s="390">
        <f t="shared" si="2"/>
        <v>1000000000</v>
      </c>
      <c r="X94" s="390">
        <f>$Q$94-SUM($U$94:U94)-SUM($V$94:V94)</f>
        <v>8495324</v>
      </c>
    </row>
    <row r="95" spans="1:24" ht="19.5" customHeight="1">
      <c r="M95" s="376" t="str">
        <f>+M94</f>
        <v>Lần 5 - HĐMB</v>
      </c>
      <c r="N95" s="377">
        <f>N94</f>
        <v>45585</v>
      </c>
      <c r="O95" s="352"/>
      <c r="P95" s="378">
        <f t="shared" si="3"/>
        <v>0</v>
      </c>
      <c r="Q95" s="378"/>
      <c r="R95" s="379">
        <f t="shared" si="4"/>
        <v>0.08</v>
      </c>
      <c r="S95" s="380">
        <f t="shared" si="4"/>
        <v>2.1910000000000001E-4</v>
      </c>
      <c r="T95" s="381">
        <f t="shared" si="5"/>
        <v>0</v>
      </c>
      <c r="U95" s="357">
        <f>X94/(1+S95)^P95</f>
        <v>8495324</v>
      </c>
      <c r="V95" s="374">
        <f t="shared" si="1"/>
        <v>0</v>
      </c>
      <c r="W95" s="374">
        <f t="shared" si="2"/>
        <v>8495324</v>
      </c>
      <c r="X95" s="374">
        <f>$Q$94-SUM($U$94:U95)-SUM($V$94:V95)</f>
        <v>0</v>
      </c>
    </row>
    <row r="96" spans="1:24" ht="19.5" customHeight="1">
      <c r="A96" s="388"/>
      <c r="M96" s="376" t="str">
        <f>+M95</f>
        <v>Lần 5 - HĐMB</v>
      </c>
      <c r="N96" s="377">
        <f>N95</f>
        <v>45585</v>
      </c>
      <c r="O96" s="391"/>
      <c r="P96" s="378">
        <f t="shared" si="3"/>
        <v>0</v>
      </c>
      <c r="Q96" s="378"/>
      <c r="R96" s="379">
        <f t="shared" si="4"/>
        <v>0.08</v>
      </c>
      <c r="S96" s="380">
        <f t="shared" si="4"/>
        <v>2.1910000000000001E-4</v>
      </c>
      <c r="T96" s="381">
        <f t="shared" si="5"/>
        <v>0</v>
      </c>
      <c r="U96" s="357">
        <f>X95/(1+S96)^P96</f>
        <v>0</v>
      </c>
      <c r="V96" s="374">
        <f t="shared" si="1"/>
        <v>0</v>
      </c>
      <c r="W96" s="374">
        <f t="shared" si="2"/>
        <v>0</v>
      </c>
      <c r="X96" s="374">
        <f>$Q$94-SUM($U$94:U96)-SUM($V$94:V96)</f>
        <v>0</v>
      </c>
    </row>
    <row r="97" spans="1:24" ht="19.5" customHeight="1">
      <c r="A97" s="388"/>
      <c r="M97" s="376" t="str">
        <f>+M96</f>
        <v>Lần 5 - HĐMB</v>
      </c>
      <c r="N97" s="392">
        <f>N96</f>
        <v>45585</v>
      </c>
      <c r="O97" s="393"/>
      <c r="P97" s="382">
        <f t="shared" si="3"/>
        <v>0</v>
      </c>
      <c r="Q97" s="382"/>
      <c r="R97" s="383">
        <f t="shared" si="4"/>
        <v>0.08</v>
      </c>
      <c r="S97" s="384">
        <f t="shared" si="4"/>
        <v>2.1910000000000001E-4</v>
      </c>
      <c r="T97" s="385">
        <f t="shared" si="5"/>
        <v>0</v>
      </c>
      <c r="U97" s="357">
        <f>X96/(1+S97)^P97</f>
        <v>0</v>
      </c>
      <c r="V97" s="394">
        <f t="shared" si="1"/>
        <v>0</v>
      </c>
      <c r="W97" s="394">
        <f t="shared" si="2"/>
        <v>0</v>
      </c>
      <c r="X97" s="394">
        <f>$Q$94-SUM($U$94:U97)-SUM($V$94:V97)</f>
        <v>0</v>
      </c>
    </row>
    <row r="98" spans="1:24" ht="17.25" customHeight="1">
      <c r="M98" s="340" t="e">
        <f>+#REF!</f>
        <v>#REF!</v>
      </c>
      <c r="N98" s="341" t="e">
        <f>#REF!</f>
        <v>#REF!</v>
      </c>
      <c r="O98" s="342"/>
      <c r="P98" s="343" t="e">
        <f>IF(N98="",0,IF(OR(O98&gt;=N98,O98=""),0,N98-O98))</f>
        <v>#REF!</v>
      </c>
      <c r="Q98" s="343" t="e">
        <f>#REF!</f>
        <v>#REF!</v>
      </c>
      <c r="R98" s="386">
        <f t="shared" si="4"/>
        <v>0.08</v>
      </c>
      <c r="S98" s="345">
        <f t="shared" si="4"/>
        <v>2.1910000000000001E-4</v>
      </c>
      <c r="T98" s="346" t="e">
        <f t="shared" si="5"/>
        <v>#REF!</v>
      </c>
      <c r="U98" s="347">
        <v>1000000000</v>
      </c>
      <c r="V98" s="348" t="e">
        <f t="shared" si="1"/>
        <v>#REF!</v>
      </c>
      <c r="W98" s="348" t="e">
        <f t="shared" si="2"/>
        <v>#REF!</v>
      </c>
      <c r="X98" s="348" t="e">
        <f>$Q$98-SUM($U$98:U98)-SUM($V$98:V98)</f>
        <v>#REF!</v>
      </c>
    </row>
    <row r="99" spans="1:24" ht="17.25" customHeight="1">
      <c r="M99" s="350" t="e">
        <f>+M98</f>
        <v>#REF!</v>
      </c>
      <c r="N99" s="351" t="e">
        <f>N98</f>
        <v>#REF!</v>
      </c>
      <c r="O99" s="352"/>
      <c r="P99" s="353" t="e">
        <f>IF(OR(O99&gt;=N99,O99=""),0,N99-O99)</f>
        <v>#REF!</v>
      </c>
      <c r="Q99" s="353"/>
      <c r="R99" s="354">
        <f t="shared" ref="R99:S109" si="6">+R98</f>
        <v>0.08</v>
      </c>
      <c r="S99" s="355">
        <f t="shared" si="6"/>
        <v>2.1910000000000001E-4</v>
      </c>
      <c r="T99" s="356" t="e">
        <f t="shared" si="5"/>
        <v>#REF!</v>
      </c>
      <c r="U99" s="357" t="e">
        <f>X98/(1+S99)^P99</f>
        <v>#REF!</v>
      </c>
      <c r="V99" s="358" t="e">
        <f t="shared" si="1"/>
        <v>#REF!</v>
      </c>
      <c r="W99" s="358" t="e">
        <f t="shared" si="2"/>
        <v>#REF!</v>
      </c>
      <c r="X99" s="358" t="e">
        <f>$Q$98-SUM($U$98:U99)-SUM($V$98:V99)</f>
        <v>#REF!</v>
      </c>
    </row>
    <row r="100" spans="1:24" ht="17.25" customHeight="1">
      <c r="M100" s="350" t="e">
        <f>+M99</f>
        <v>#REF!</v>
      </c>
      <c r="N100" s="351" t="e">
        <f>N99</f>
        <v>#REF!</v>
      </c>
      <c r="O100" s="391"/>
      <c r="P100" s="353" t="e">
        <f>IF(OR(O100&gt;=N100,O100=""),0,N100-O100)</f>
        <v>#REF!</v>
      </c>
      <c r="Q100" s="353"/>
      <c r="R100" s="354">
        <f t="shared" si="6"/>
        <v>0.08</v>
      </c>
      <c r="S100" s="355">
        <f t="shared" si="6"/>
        <v>2.1910000000000001E-4</v>
      </c>
      <c r="T100" s="356" t="e">
        <f t="shared" si="5"/>
        <v>#REF!</v>
      </c>
      <c r="U100" s="357" t="e">
        <f>X99/(1+S100)^P100</f>
        <v>#REF!</v>
      </c>
      <c r="V100" s="358" t="e">
        <f t="shared" si="1"/>
        <v>#REF!</v>
      </c>
      <c r="W100" s="358" t="e">
        <f t="shared" si="2"/>
        <v>#REF!</v>
      </c>
      <c r="X100" s="358" t="e">
        <f>$Q$98-SUM($U$98:U100)-SUM($V$98:V100)</f>
        <v>#REF!</v>
      </c>
    </row>
    <row r="101" spans="1:24" ht="17.25" customHeight="1">
      <c r="M101" s="350" t="e">
        <f>+M100</f>
        <v>#REF!</v>
      </c>
      <c r="N101" s="351" t="e">
        <f>N100</f>
        <v>#REF!</v>
      </c>
      <c r="O101" s="391"/>
      <c r="P101" s="353" t="e">
        <f>IF(OR(O101&gt;=N101,O101=""),0,N101-O101)</f>
        <v>#REF!</v>
      </c>
      <c r="Q101" s="353"/>
      <c r="R101" s="364">
        <f t="shared" si="6"/>
        <v>0.08</v>
      </c>
      <c r="S101" s="355">
        <f t="shared" si="6"/>
        <v>2.1910000000000001E-4</v>
      </c>
      <c r="T101" s="356" t="e">
        <f t="shared" si="5"/>
        <v>#REF!</v>
      </c>
      <c r="U101" s="357" t="e">
        <f>X100/(1+S101)^P101</f>
        <v>#REF!</v>
      </c>
      <c r="V101" s="367" t="e">
        <f t="shared" si="1"/>
        <v>#REF!</v>
      </c>
      <c r="W101" s="367" t="e">
        <f t="shared" si="2"/>
        <v>#REF!</v>
      </c>
      <c r="X101" s="367" t="e">
        <f>$Q$98-SUM($U$98:U101)-SUM($V$98:V101)</f>
        <v>#REF!</v>
      </c>
    </row>
    <row r="102" spans="1:24" ht="17.25" customHeight="1">
      <c r="M102" s="368" t="e">
        <f>+#REF!</f>
        <v>#REF!</v>
      </c>
      <c r="N102" s="369" t="e">
        <f>#REF!</f>
        <v>#REF!</v>
      </c>
      <c r="O102" s="395"/>
      <c r="P102" s="370" t="e">
        <f t="shared" ref="P102:P109" si="7">IF(OR(O102&gt;=N102,O102=""),0,N102-O102)</f>
        <v>#REF!</v>
      </c>
      <c r="Q102" s="370" t="e">
        <f>#REF!</f>
        <v>#REF!</v>
      </c>
      <c r="R102" s="379">
        <f t="shared" si="6"/>
        <v>0.08</v>
      </c>
      <c r="S102" s="372">
        <f t="shared" si="6"/>
        <v>2.1910000000000001E-4</v>
      </c>
      <c r="T102" s="396" t="e">
        <f t="shared" si="5"/>
        <v>#REF!</v>
      </c>
      <c r="U102" s="397">
        <v>1000000000</v>
      </c>
      <c r="V102" s="390" t="e">
        <f t="shared" si="1"/>
        <v>#REF!</v>
      </c>
      <c r="W102" s="390" t="e">
        <f t="shared" si="2"/>
        <v>#REF!</v>
      </c>
      <c r="X102" s="390" t="e">
        <f>$Q$102-SUM($U$102:U102)-SUM($V$102:V102)</f>
        <v>#REF!</v>
      </c>
    </row>
    <row r="103" spans="1:24" ht="17.25" customHeight="1">
      <c r="M103" s="376" t="e">
        <f>+M102</f>
        <v>#REF!</v>
      </c>
      <c r="N103" s="377" t="e">
        <f>#REF!</f>
        <v>#REF!</v>
      </c>
      <c r="O103" s="352"/>
      <c r="P103" s="378" t="e">
        <f t="shared" si="7"/>
        <v>#REF!</v>
      </c>
      <c r="Q103" s="378"/>
      <c r="R103" s="379">
        <f t="shared" si="6"/>
        <v>0.08</v>
      </c>
      <c r="S103" s="380">
        <f t="shared" si="6"/>
        <v>2.1910000000000001E-4</v>
      </c>
      <c r="T103" s="398" t="e">
        <f t="shared" si="5"/>
        <v>#REF!</v>
      </c>
      <c r="U103" s="357" t="e">
        <f>X102/(1+S103)^P103</f>
        <v>#REF!</v>
      </c>
      <c r="V103" s="374" t="e">
        <f t="shared" si="1"/>
        <v>#REF!</v>
      </c>
      <c r="W103" s="374" t="e">
        <f t="shared" si="2"/>
        <v>#REF!</v>
      </c>
      <c r="X103" s="374" t="e">
        <f>$Q$102-SUM($U$102:U103)-SUM($V$102:V103)</f>
        <v>#REF!</v>
      </c>
    </row>
    <row r="104" spans="1:24" ht="17.25" customHeight="1">
      <c r="M104" s="376" t="e">
        <f>+M103</f>
        <v>#REF!</v>
      </c>
      <c r="N104" s="377" t="e">
        <f>#REF!</f>
        <v>#REF!</v>
      </c>
      <c r="O104" s="391"/>
      <c r="P104" s="378" t="e">
        <f t="shared" si="7"/>
        <v>#REF!</v>
      </c>
      <c r="Q104" s="378"/>
      <c r="R104" s="379">
        <f t="shared" si="6"/>
        <v>0.08</v>
      </c>
      <c r="S104" s="380">
        <f t="shared" si="6"/>
        <v>2.1910000000000001E-4</v>
      </c>
      <c r="T104" s="398" t="e">
        <f t="shared" si="5"/>
        <v>#REF!</v>
      </c>
      <c r="U104" s="357" t="e">
        <f>X103/(1+S104)^P104</f>
        <v>#REF!</v>
      </c>
      <c r="V104" s="374" t="e">
        <f t="shared" si="1"/>
        <v>#REF!</v>
      </c>
      <c r="W104" s="374" t="e">
        <f t="shared" si="2"/>
        <v>#REF!</v>
      </c>
      <c r="X104" s="374" t="e">
        <f>$Q$102-SUM($U$102:U104)-SUM($V$102:V104)</f>
        <v>#REF!</v>
      </c>
    </row>
    <row r="105" spans="1:24" ht="17.25" customHeight="1">
      <c r="M105" s="399" t="e">
        <f>+M104</f>
        <v>#REF!</v>
      </c>
      <c r="N105" s="392" t="e">
        <f>#REF!</f>
        <v>#REF!</v>
      </c>
      <c r="O105" s="393"/>
      <c r="P105" s="382" t="e">
        <f t="shared" si="7"/>
        <v>#REF!</v>
      </c>
      <c r="Q105" s="382"/>
      <c r="R105" s="383">
        <f t="shared" si="6"/>
        <v>0.08</v>
      </c>
      <c r="S105" s="380">
        <f t="shared" si="6"/>
        <v>2.1910000000000001E-4</v>
      </c>
      <c r="T105" s="398" t="e">
        <f t="shared" si="5"/>
        <v>#REF!</v>
      </c>
      <c r="U105" s="357" t="e">
        <f>X104/(1+S105)^P105</f>
        <v>#REF!</v>
      </c>
      <c r="V105" s="394" t="e">
        <f t="shared" si="1"/>
        <v>#REF!</v>
      </c>
      <c r="W105" s="394" t="e">
        <f t="shared" si="2"/>
        <v>#REF!</v>
      </c>
      <c r="X105" s="374" t="e">
        <f>$Q$102-SUM($U$102:U105)-SUM($V$102:V105)</f>
        <v>#REF!</v>
      </c>
    </row>
    <row r="106" spans="1:24" ht="17.25" customHeight="1">
      <c r="M106" s="340" t="str">
        <f>+B54</f>
        <v>Lần 6 Theo thông báo nhận bàn giao nhà</v>
      </c>
      <c r="N106" s="341">
        <f>$E$54</f>
        <v>45657</v>
      </c>
      <c r="O106" s="395"/>
      <c r="P106" s="343">
        <f t="shared" si="7"/>
        <v>0</v>
      </c>
      <c r="Q106" s="343">
        <f>+F54</f>
        <v>1276523760</v>
      </c>
      <c r="R106" s="386">
        <f t="shared" si="6"/>
        <v>0.08</v>
      </c>
      <c r="S106" s="345">
        <f t="shared" si="6"/>
        <v>2.1910000000000001E-4</v>
      </c>
      <c r="T106" s="400">
        <f t="shared" si="5"/>
        <v>0</v>
      </c>
      <c r="U106" s="397">
        <v>1000000000</v>
      </c>
      <c r="V106" s="358">
        <f t="shared" si="1"/>
        <v>0</v>
      </c>
      <c r="W106" s="358">
        <f t="shared" si="2"/>
        <v>1000000000</v>
      </c>
      <c r="X106" s="348">
        <f>$Q$106-SUM($U$106:U106)-SUM($V$106:V106)</f>
        <v>276523760</v>
      </c>
    </row>
    <row r="107" spans="1:24" ht="17.25" customHeight="1">
      <c r="M107" s="350" t="str">
        <f>+M106</f>
        <v>Lần 6 Theo thông báo nhận bàn giao nhà</v>
      </c>
      <c r="N107" s="351">
        <f>$E$54</f>
        <v>45657</v>
      </c>
      <c r="O107" s="352"/>
      <c r="P107" s="353">
        <f t="shared" si="7"/>
        <v>0</v>
      </c>
      <c r="Q107" s="353"/>
      <c r="R107" s="354">
        <f t="shared" si="6"/>
        <v>0.08</v>
      </c>
      <c r="S107" s="355">
        <f t="shared" si="6"/>
        <v>2.1910000000000001E-4</v>
      </c>
      <c r="T107" s="401">
        <f t="shared" si="5"/>
        <v>0</v>
      </c>
      <c r="U107" s="357">
        <f>X106/(1+S107)^P107</f>
        <v>276523760</v>
      </c>
      <c r="V107" s="358">
        <f t="shared" si="1"/>
        <v>0</v>
      </c>
      <c r="W107" s="358">
        <f t="shared" si="2"/>
        <v>276523760</v>
      </c>
      <c r="X107" s="358">
        <f>$Q$106-SUM($U$106:U107)-SUM($V$106:V107)</f>
        <v>0</v>
      </c>
    </row>
    <row r="108" spans="1:24" ht="17.25" customHeight="1">
      <c r="M108" s="350" t="str">
        <f>+M107</f>
        <v>Lần 6 Theo thông báo nhận bàn giao nhà</v>
      </c>
      <c r="N108" s="351">
        <f>$E$54</f>
        <v>45657</v>
      </c>
      <c r="O108" s="391"/>
      <c r="P108" s="353">
        <f t="shared" si="7"/>
        <v>0</v>
      </c>
      <c r="Q108" s="353"/>
      <c r="R108" s="354">
        <f t="shared" si="6"/>
        <v>0.08</v>
      </c>
      <c r="S108" s="355">
        <f t="shared" si="6"/>
        <v>2.1910000000000001E-4</v>
      </c>
      <c r="T108" s="401">
        <f t="shared" si="5"/>
        <v>0</v>
      </c>
      <c r="U108" s="357">
        <f>X107/(1+S108)^P108</f>
        <v>0</v>
      </c>
      <c r="V108" s="358">
        <f t="shared" si="1"/>
        <v>0</v>
      </c>
      <c r="W108" s="358">
        <f t="shared" si="2"/>
        <v>0</v>
      </c>
      <c r="X108" s="358">
        <f>$Q$106-SUM($U$106:U108)-SUM($V$106:V108)</f>
        <v>0</v>
      </c>
    </row>
    <row r="109" spans="1:24" ht="17.25" customHeight="1">
      <c r="M109" s="402" t="str">
        <f>+M108</f>
        <v>Lần 6 Theo thông báo nhận bàn giao nhà</v>
      </c>
      <c r="N109" s="361">
        <f>$E$54</f>
        <v>45657</v>
      </c>
      <c r="O109" s="393"/>
      <c r="P109" s="363">
        <f t="shared" si="7"/>
        <v>0</v>
      </c>
      <c r="Q109" s="363"/>
      <c r="R109" s="364">
        <f t="shared" si="6"/>
        <v>0.08</v>
      </c>
      <c r="S109" s="365">
        <f t="shared" si="6"/>
        <v>2.1910000000000001E-4</v>
      </c>
      <c r="T109" s="403">
        <f t="shared" si="5"/>
        <v>0</v>
      </c>
      <c r="U109" s="357">
        <f>X108/(1+S109)^P109</f>
        <v>0</v>
      </c>
      <c r="V109" s="358">
        <f t="shared" si="1"/>
        <v>0</v>
      </c>
      <c r="W109" s="358">
        <f t="shared" si="2"/>
        <v>0</v>
      </c>
      <c r="X109" s="367">
        <f>$Q$106-SUM($U$106:U109)-SUM($V$106:V109)</f>
        <v>0</v>
      </c>
    </row>
    <row r="110" spans="1:24" ht="17.25" customHeight="1">
      <c r="M110" s="404" t="s">
        <v>13</v>
      </c>
      <c r="N110" s="405"/>
      <c r="O110" s="405"/>
      <c r="P110" s="406"/>
      <c r="Q110" s="406" t="e">
        <f>SUM(Q81:Q109)</f>
        <v>#REF!</v>
      </c>
      <c r="R110" s="406"/>
      <c r="S110" s="407"/>
      <c r="T110" s="408" t="e">
        <f>SUM(T81:T109)</f>
        <v>#REF!</v>
      </c>
      <c r="U110" s="408" t="e">
        <f>SUM(U81:U109)</f>
        <v>#REF!</v>
      </c>
      <c r="V110" s="408" t="e">
        <f>SUM(V81:V109)</f>
        <v>#REF!</v>
      </c>
      <c r="W110" s="408" t="e">
        <f>SUM(W81:W109)</f>
        <v>#REF!</v>
      </c>
      <c r="X110" s="408" t="e">
        <f>SUM(X81:X109)</f>
        <v>#REF!</v>
      </c>
    </row>
    <row r="111" spans="1:24" ht="17.25" customHeight="1">
      <c r="M111" s="303"/>
      <c r="N111" s="409"/>
      <c r="O111" s="410"/>
      <c r="P111" s="411"/>
      <c r="Q111" s="412" t="e">
        <f>ROUND(Q110,0)=ROUND(F28*0.95+F29,0)</f>
        <v>#REF!</v>
      </c>
      <c r="R111" s="413"/>
      <c r="W111" s="109" t="e">
        <f>V110=F30+F33</f>
        <v>#REF!</v>
      </c>
    </row>
    <row r="112" spans="1:24" ht="17.25" customHeight="1">
      <c r="M112" s="100"/>
      <c r="N112" s="102"/>
      <c r="O112" s="103"/>
      <c r="R112" s="164"/>
      <c r="S112" s="161"/>
    </row>
    <row r="113" spans="13:21" ht="17.25" customHeight="1">
      <c r="M113" s="99" t="s">
        <v>84</v>
      </c>
      <c r="N113" s="414"/>
      <c r="O113" s="414"/>
      <c r="P113" s="415"/>
      <c r="Q113" s="416"/>
      <c r="R113" s="416"/>
      <c r="S113" s="417">
        <v>0.09</v>
      </c>
      <c r="T113" s="418"/>
      <c r="U113" s="125"/>
    </row>
    <row r="114" spans="13:21" ht="41.4">
      <c r="M114" s="419" t="s">
        <v>15</v>
      </c>
      <c r="N114" s="420" t="s">
        <v>16</v>
      </c>
      <c r="O114" s="420" t="s">
        <v>8</v>
      </c>
      <c r="P114" s="421" t="s">
        <v>17</v>
      </c>
      <c r="Q114" s="421" t="s">
        <v>68</v>
      </c>
      <c r="R114" s="421" t="s">
        <v>18</v>
      </c>
      <c r="S114" s="419" t="s">
        <v>83</v>
      </c>
      <c r="T114" s="419" t="s">
        <v>20</v>
      </c>
      <c r="U114" s="422" t="s">
        <v>67</v>
      </c>
    </row>
    <row r="115" spans="13:21" ht="41.4">
      <c r="M115" s="423" t="str">
        <f>+B50</f>
        <v>Lần 2 - TTĐC đảm bảo HĐMB-5% giá trị nhà ở chưa VAT</v>
      </c>
      <c r="N115" s="424">
        <f>$E$55</f>
        <v>45838</v>
      </c>
      <c r="O115" s="425">
        <f>+E50</f>
        <v>45474</v>
      </c>
      <c r="P115" s="426">
        <f>IF(OR(O115&gt;=N115,O115=""),0,N115-O115)</f>
        <v>364</v>
      </c>
      <c r="Q115" s="426">
        <f>+F50</f>
        <v>236219224</v>
      </c>
      <c r="R115" s="427">
        <f>Q115</f>
        <v>236219224</v>
      </c>
      <c r="S115" s="428">
        <f>S113</f>
        <v>0.09</v>
      </c>
      <c r="T115" s="429">
        <f>S115/365</f>
        <v>2.4657534246575342E-4</v>
      </c>
      <c r="U115" s="430">
        <f>R115*T115*P115</f>
        <v>21201484.323945206</v>
      </c>
    </row>
  </sheetData>
  <sheetProtection autoFilter="0"/>
  <protectedRanges>
    <protectedRange sqref="F11:F12 F25 F14:F15 U7 I46" name="Range1"/>
    <protectedRange sqref="Q86:R109 Q82:Q85 O82:O109" name="Range1_2"/>
    <protectedRange sqref="F22:F23" name="Range1_1"/>
    <protectedRange sqref="AB58:AC58 Z58 AC49:AC50 Z49:Z55 AB51:AC55" name="Range1_2_1_1"/>
    <protectedRange sqref="F20" name="Range1_1_1"/>
    <protectedRange sqref="F24" name="Range1_1_2"/>
    <protectedRange sqref="F21" name="Range1_1_3"/>
  </protectedRanges>
  <mergeCells count="41">
    <mergeCell ref="A89:F90"/>
    <mergeCell ref="B67:C67"/>
    <mergeCell ref="B68:C68"/>
    <mergeCell ref="B71:C71"/>
    <mergeCell ref="B72:C72"/>
    <mergeCell ref="B73:C73"/>
    <mergeCell ref="B74:C74"/>
    <mergeCell ref="B75:C75"/>
    <mergeCell ref="B76:C76"/>
    <mergeCell ref="B77:C77"/>
    <mergeCell ref="B78:C78"/>
    <mergeCell ref="B61:C61"/>
    <mergeCell ref="B62:C62"/>
    <mergeCell ref="B63:C63"/>
    <mergeCell ref="B64:C64"/>
    <mergeCell ref="B65:C65"/>
    <mergeCell ref="B60:C60"/>
    <mergeCell ref="B47:C47"/>
    <mergeCell ref="B48:C48"/>
    <mergeCell ref="B49:C49"/>
    <mergeCell ref="B50:C50"/>
    <mergeCell ref="B51:C51"/>
    <mergeCell ref="B52:C52"/>
    <mergeCell ref="B53:C53"/>
    <mergeCell ref="B55:C55"/>
    <mergeCell ref="B56:C56"/>
    <mergeCell ref="B59:C59"/>
    <mergeCell ref="R51:S51"/>
    <mergeCell ref="G8:H8"/>
    <mergeCell ref="G9:H9"/>
    <mergeCell ref="D10:E10"/>
    <mergeCell ref="G20:H20"/>
    <mergeCell ref="G21:H21"/>
    <mergeCell ref="B46:C46"/>
    <mergeCell ref="G19:H19"/>
    <mergeCell ref="A3:F3"/>
    <mergeCell ref="A4:F4"/>
    <mergeCell ref="A5:F5"/>
    <mergeCell ref="C6:D6"/>
    <mergeCell ref="C7:D7"/>
    <mergeCell ref="G7:H7"/>
  </mergeCells>
  <conditionalFormatting sqref="E69:E74 E76:E78">
    <cfRule type="expression" dxfId="101" priority="70">
      <formula>#REF!=1</formula>
    </cfRule>
  </conditionalFormatting>
  <conditionalFormatting sqref="F45">
    <cfRule type="cellIs" dxfId="100" priority="89" operator="equal">
      <formula>"KIỂM TRA LẠI"</formula>
    </cfRule>
  </conditionalFormatting>
  <conditionalFormatting sqref="F58">
    <cfRule type="cellIs" dxfId="99" priority="71" operator="equal">
      <formula>"KIỂM TRA LẠI"</formula>
    </cfRule>
  </conditionalFormatting>
  <conditionalFormatting sqref="G26">
    <cfRule type="cellIs" dxfId="98" priority="84" operator="equal">
      <formula>"KIỂM TRA LẠI"</formula>
    </cfRule>
  </conditionalFormatting>
  <conditionalFormatting sqref="L35:L36">
    <cfRule type="expression" dxfId="97" priority="1">
      <formula>#REF!=1</formula>
    </cfRule>
  </conditionalFormatting>
  <conditionalFormatting sqref="M61:M65">
    <cfRule type="expression" dxfId="96" priority="35">
      <formula>#REF!=1</formula>
    </cfRule>
  </conditionalFormatting>
  <conditionalFormatting sqref="M86:N86 M87:O89 M90:N90 M91:O93 M94:N94 M95:O97">
    <cfRule type="expression" dxfId="95" priority="87">
      <formula>#REF!=1</formula>
    </cfRule>
  </conditionalFormatting>
  <conditionalFormatting sqref="M98:P109">
    <cfRule type="expression" dxfId="94" priority="2">
      <formula>#REF!=1</formula>
    </cfRule>
  </conditionalFormatting>
  <conditionalFormatting sqref="M80:R81">
    <cfRule type="expression" dxfId="93" priority="5">
      <formula>#REF!=1</formula>
    </cfRule>
  </conditionalFormatting>
  <conditionalFormatting sqref="M114:S115">
    <cfRule type="expression" dxfId="92" priority="67">
      <formula>#REF!=1</formula>
    </cfRule>
  </conditionalFormatting>
  <conditionalFormatting sqref="N61:Q65">
    <cfRule type="expression" dxfId="91" priority="38">
      <formula>#REF!=1</formula>
    </cfRule>
  </conditionalFormatting>
  <conditionalFormatting sqref="O86">
    <cfRule type="expression" dxfId="90" priority="80">
      <formula>#REF!=1</formula>
    </cfRule>
  </conditionalFormatting>
  <conditionalFormatting sqref="O90">
    <cfRule type="expression" dxfId="89" priority="79">
      <formula>#REF!=1</formula>
    </cfRule>
  </conditionalFormatting>
  <conditionalFormatting sqref="O94">
    <cfRule type="expression" dxfId="88" priority="78">
      <formula>#REF!=1</formula>
    </cfRule>
  </conditionalFormatting>
  <conditionalFormatting sqref="Q86:Q102">
    <cfRule type="expression" dxfId="87" priority="8">
      <formula>#REF!=1</formula>
    </cfRule>
  </conditionalFormatting>
  <conditionalFormatting sqref="Q103:R109">
    <cfRule type="expression" dxfId="86" priority="12">
      <formula>#REF!=1</formula>
    </cfRule>
  </conditionalFormatting>
  <conditionalFormatting sqref="R82:R102">
    <cfRule type="expression" dxfId="85" priority="11">
      <formula>#REF!=1</formula>
    </cfRule>
  </conditionalFormatting>
  <conditionalFormatting sqref="U7 W44:W45 H46:I46 H56 A57:C57 E57 G57 A69:C74 A75 A76:B77 A78:C78 M82:Q85">
    <cfRule type="expression" dxfId="84" priority="88">
      <formula>#REF!=1</formula>
    </cfRule>
  </conditionalFormatting>
  <conditionalFormatting sqref="U80:X81">
    <cfRule type="expression" dxfId="83" priority="6">
      <formula>#REF!=1</formula>
    </cfRule>
  </conditionalFormatting>
  <conditionalFormatting sqref="X43:X53">
    <cfRule type="expression" dxfId="82" priority="22">
      <formula>#REF!=1</formula>
    </cfRule>
  </conditionalFormatting>
  <conditionalFormatting sqref="X48:Z48 X51:Z51">
    <cfRule type="expression" dxfId="81" priority="66">
      <formula>#REF!=1</formula>
    </cfRule>
  </conditionalFormatting>
  <conditionalFormatting sqref="X53:Z54">
    <cfRule type="expression" dxfId="80" priority="61">
      <formula>#REF!=1</formula>
    </cfRule>
  </conditionalFormatting>
  <conditionalFormatting sqref="X58:Z58">
    <cfRule type="expression" dxfId="79" priority="77">
      <formula>#REF!=1</formula>
    </cfRule>
  </conditionalFormatting>
  <conditionalFormatting sqref="X55:AA58">
    <cfRule type="expression" dxfId="78" priority="40">
      <formula>#REF!=1</formula>
    </cfRule>
  </conditionalFormatting>
  <conditionalFormatting sqref="Y49:Y54">
    <cfRule type="expression" dxfId="77" priority="15">
      <formula>#REF!=1</formula>
    </cfRule>
  </conditionalFormatting>
  <conditionalFormatting sqref="Y47:Z47">
    <cfRule type="expression" dxfId="76" priority="55">
      <formula>#REF!=1</formula>
    </cfRule>
  </conditionalFormatting>
  <conditionalFormatting sqref="Y49:Z51">
    <cfRule type="expression" dxfId="75" priority="47">
      <formula>#REF!=1</formula>
    </cfRule>
  </conditionalFormatting>
  <conditionalFormatting sqref="Y43:AA48">
    <cfRule type="expression" dxfId="74" priority="21">
      <formula>#REF!=1</formula>
    </cfRule>
  </conditionalFormatting>
  <conditionalFormatting sqref="Y43:AC44 M53:R59 M60:Q65 P86:P97">
    <cfRule type="expression" dxfId="73" priority="86">
      <formula>#REF!=1</formula>
    </cfRule>
  </conditionalFormatting>
  <conditionalFormatting sqref="Z45">
    <cfRule type="expression" dxfId="72" priority="19">
      <formula>#REF!=1</formula>
    </cfRule>
  </conditionalFormatting>
  <conditionalFormatting sqref="Z49:Z50">
    <cfRule type="expression" dxfId="71" priority="24">
      <formula>#REF!=1</formula>
    </cfRule>
  </conditionalFormatting>
  <conditionalFormatting sqref="Z52:Z54">
    <cfRule type="expression" dxfId="70" priority="36">
      <formula>#REF!=1</formula>
    </cfRule>
  </conditionalFormatting>
  <conditionalFormatting sqref="AA49:AA54">
    <cfRule type="expression" dxfId="69" priority="25">
      <formula>#REF!=1</formula>
    </cfRule>
  </conditionalFormatting>
  <conditionalFormatting sqref="AB43:AC58">
    <cfRule type="expression" dxfId="68" priority="20">
      <formula>#REF!=1</formula>
    </cfRule>
  </conditionalFormatting>
  <dataValidations count="10">
    <dataValidation type="list" allowBlank="1" showInputMessage="1" showErrorMessage="1" sqref="WVH982999:WVO982999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F983016 F917480 F851944 F786408 F720872 F655336 F589800 F524264 F458728 F393192 F327656 F262120 F196584 F131048 F65512 WLL1:WLS2 WBP1:WBW2 VRT1:VSA2 VHX1:VIE2 UYB1:UYI2 UOF1:UOM2 UEJ1:UEQ2 TUN1:TUU2 TKR1:TKY2 TAV1:TBC2 SQZ1:SRG2 SHD1:SHK2 RXH1:RXO2 RNL1:RNS2 RDP1:RDW2 QTT1:QUA2 QJX1:QKE2 QAB1:QAI2 PQF1:PQM2 PGJ1:PGQ2 OWN1:OWU2 OMR1:OMY2 OCV1:ODC2 NSZ1:NTG2 NJD1:NJK2 MZH1:MZO2 MPL1:MPS2 MFP1:MFW2 LVT1:LWA2 LLX1:LME2 LCB1:LCI2 KSF1:KSM2 KIJ1:KIQ2 JYN1:JYU2 JOR1:JOY2 JEV1:JFC2 IUZ1:IVG2 ILD1:ILK2 IBH1:IBO2 HRL1:HRS2 HHP1:HHW2 GXT1:GYA2 GNX1:GOE2 GEB1:GEI2 FUF1:FUM2 FKJ1:FKQ2 FAN1:FAU2 EQR1:EQY2 EGV1:EHC2 DWZ1:DXG2 DND1:DNK2 DDH1:DDO2 CTL1:CTS2 CJP1:CJW2 BZT1:CAA2 BPX1:BQE2 BGB1:BGI2 AWF1:AWM2 AMJ1:AMQ2 ACN1:ACU2 SR1:SY2 IV1:JC2 WVH1:WVO2 B65504:E65504 A65507 B131040:E131040 A131043 B196576:E196576 A196579 B262112:E262112 A262115 B327648:E327648 A327651 B393184:E393184 A393187 B458720:E458720 A458723 B524256:E524256 A524259 B589792:E589792 A589795 B655328:E655328 A655331 B720864:E720864 A720867 B786400:E786400 A786403 B851936:E851936 A851939 B917472:E917472 A917475 B983008:E983008 A983011" xr:uid="{00000000-0002-0000-0200-000000000000}">
      <formula1>$P$3:$P$7</formula1>
    </dataValidation>
    <dataValidation type="list" allowBlank="1" showInputMessage="1" showErrorMessage="1" sqref="F8" xr:uid="{00000000-0002-0000-0200-000001000000}">
      <formula1>$M$8:$M$21</formula1>
    </dataValidation>
    <dataValidation type="list" allowBlank="1" showInputMessage="1" showErrorMessage="1" sqref="F10" xr:uid="{00000000-0002-0000-0200-000002000000}">
      <formula1>$I$6:$I$9</formula1>
    </dataValidation>
    <dataValidation type="list" allowBlank="1" showInputMessage="1" showErrorMessage="1" sqref="F20" xr:uid="{00000000-0002-0000-0200-000003000000}">
      <formula1>$I$10:$I$11</formula1>
    </dataValidation>
    <dataValidation type="list" allowBlank="1" showInputMessage="1" showErrorMessage="1" sqref="F9" xr:uid="{00000000-0002-0000-0200-000004000000}">
      <formula1>"Cá nhân, Tổ chức"</formula1>
    </dataValidation>
    <dataValidation allowBlank="1" showInputMessage="1" showErrorMessage="1" sqref="WVP983029:WVP983066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JD65525:JD65562" xr:uid="{00000000-0002-0000-0200-000005000000}"/>
    <dataValidation allowBlank="1" showInputMessage="1" showErrorMessage="1" prompt="Số tiền" sqref="WVS983024:WVS983025 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xr:uid="{00000000-0002-0000-0200-000006000000}"/>
    <dataValidation allowBlank="1" showInputMessage="1" showErrorMessage="1" prompt="Ngày cần kiểm tra" sqref="WVT983024 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xr:uid="{00000000-0002-0000-0200-000007000000}"/>
    <dataValidation allowBlank="1" showInputMessage="1" showErrorMessage="1" promptTitle="Ô dữ liệu" prompt="CẤM XÓA" sqref="WVR983029:WVR983067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JF65525:JF65563" xr:uid="{00000000-0002-0000-0200-000008000000}"/>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WVT983025 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xr:uid="{00000000-0002-0000-0200-000009000000}"/>
  </dataValidations>
  <printOptions horizontalCentered="1"/>
  <pageMargins left="0.31496062992125984" right="0.15748031496062992" top="0.39370078740157483" bottom="0.78740157480314965" header="0.15748031496062992" footer="0.31496062992125984"/>
  <pageSetup paperSize="9" scale="70" orientation="portrait"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M117"/>
  <sheetViews>
    <sheetView showGridLines="0" view="pageBreakPreview" topLeftCell="A29" zoomScale="85" zoomScaleNormal="70" zoomScaleSheetLayoutView="85" workbookViewId="0">
      <selection activeCell="E40" sqref="E40"/>
    </sheetView>
  </sheetViews>
  <sheetFormatPr defaultRowHeight="13.8"/>
  <cols>
    <col min="1" max="1" width="6" style="100" customWidth="1"/>
    <col min="2" max="2" width="24.5546875" style="100" customWidth="1"/>
    <col min="3" max="3" width="34.6640625" style="100" customWidth="1"/>
    <col min="4" max="4" width="10.6640625" style="100" customWidth="1"/>
    <col min="5" max="5" width="19" style="100" customWidth="1"/>
    <col min="6" max="6" width="25.33203125" style="100" customWidth="1"/>
    <col min="7" max="7" width="21.33203125" style="100" customWidth="1"/>
    <col min="8" max="8" width="19.33203125" style="100" customWidth="1"/>
    <col min="9" max="9" width="16.6640625" style="100" customWidth="1"/>
    <col min="10" max="10" width="29.44140625" style="100" customWidth="1"/>
    <col min="11" max="11" width="12.44140625" style="100" customWidth="1"/>
    <col min="12" max="12" width="17.6640625" style="100" customWidth="1"/>
    <col min="13" max="13" width="26.6640625" style="102" customWidth="1"/>
    <col min="14" max="14" width="17" style="103" customWidth="1"/>
    <col min="15" max="15" width="19.109375" style="100" customWidth="1"/>
    <col min="16" max="16" width="16.44140625" style="100" customWidth="1"/>
    <col min="17" max="17" width="19.44140625" style="100" customWidth="1"/>
    <col min="18" max="18" width="15.33203125" style="161" bestFit="1" customWidth="1"/>
    <col min="19" max="19" width="16.33203125" style="100" customWidth="1"/>
    <col min="20" max="20" width="23.33203125" style="100" customWidth="1"/>
    <col min="21" max="21" width="17.6640625" style="100" customWidth="1"/>
    <col min="22" max="22" width="17.33203125" style="100" customWidth="1"/>
    <col min="23" max="23" width="19" style="100" customWidth="1"/>
    <col min="24" max="24" width="16.5546875" style="100" customWidth="1"/>
    <col min="25" max="25" width="20.6640625" style="100" customWidth="1"/>
    <col min="26" max="255" width="9.33203125" style="100"/>
    <col min="256" max="256" width="9.6640625" style="100" customWidth="1"/>
    <col min="257" max="257" width="16" style="100" customWidth="1"/>
    <col min="258" max="258" width="17.5546875" style="100" customWidth="1"/>
    <col min="259" max="259" width="16.33203125" style="100" customWidth="1"/>
    <col min="260" max="260" width="6.33203125" style="100" customWidth="1"/>
    <col min="261" max="261" width="17.33203125" style="100" customWidth="1"/>
    <col min="262" max="262" width="15.6640625" style="100" customWidth="1"/>
    <col min="263" max="263" width="13.33203125" style="100" customWidth="1"/>
    <col min="264" max="264" width="6.33203125" style="100" customWidth="1"/>
    <col min="265" max="265" width="8.33203125" style="100" customWidth="1"/>
    <col min="266" max="266" width="17" style="100" customWidth="1"/>
    <col min="267" max="267" width="16.5546875" style="100" customWidth="1"/>
    <col min="268" max="268" width="15.5546875" style="100" customWidth="1"/>
    <col min="269" max="269" width="17" style="100" customWidth="1"/>
    <col min="270" max="270" width="16.5546875" style="100" customWidth="1"/>
    <col min="271" max="271" width="15.5546875" style="100" customWidth="1"/>
    <col min="272" max="272" width="0" style="100" hidden="1" customWidth="1"/>
    <col min="273" max="276" width="8" style="100" customWidth="1"/>
    <col min="277" max="511" width="9.33203125" style="100"/>
    <col min="512" max="512" width="9.6640625" style="100" customWidth="1"/>
    <col min="513" max="513" width="16" style="100" customWidth="1"/>
    <col min="514" max="514" width="17.5546875" style="100" customWidth="1"/>
    <col min="515" max="515" width="16.33203125" style="100" customWidth="1"/>
    <col min="516" max="516" width="6.33203125" style="100" customWidth="1"/>
    <col min="517" max="517" width="17.33203125" style="100" customWidth="1"/>
    <col min="518" max="518" width="15.6640625" style="100" customWidth="1"/>
    <col min="519" max="519" width="13.33203125" style="100" customWidth="1"/>
    <col min="520" max="520" width="6.33203125" style="100" customWidth="1"/>
    <col min="521" max="521" width="8.33203125" style="100" customWidth="1"/>
    <col min="522" max="522" width="17" style="100" customWidth="1"/>
    <col min="523" max="523" width="16.5546875" style="100" customWidth="1"/>
    <col min="524" max="524" width="15.5546875" style="100" customWidth="1"/>
    <col min="525" max="525" width="17" style="100" customWidth="1"/>
    <col min="526" max="526" width="16.5546875" style="100" customWidth="1"/>
    <col min="527" max="527" width="15.5546875" style="100" customWidth="1"/>
    <col min="528" max="528" width="0" style="100" hidden="1" customWidth="1"/>
    <col min="529" max="532" width="8" style="100" customWidth="1"/>
    <col min="533" max="767" width="9.33203125" style="100"/>
    <col min="768" max="768" width="9.6640625" style="100" customWidth="1"/>
    <col min="769" max="769" width="16" style="100" customWidth="1"/>
    <col min="770" max="770" width="17.5546875" style="100" customWidth="1"/>
    <col min="771" max="771" width="16.33203125" style="100" customWidth="1"/>
    <col min="772" max="772" width="6.33203125" style="100" customWidth="1"/>
    <col min="773" max="773" width="17.33203125" style="100" customWidth="1"/>
    <col min="774" max="774" width="15.6640625" style="100" customWidth="1"/>
    <col min="775" max="775" width="13.33203125" style="100" customWidth="1"/>
    <col min="776" max="776" width="6.33203125" style="100" customWidth="1"/>
    <col min="777" max="777" width="8.33203125" style="100" customWidth="1"/>
    <col min="778" max="778" width="17" style="100" customWidth="1"/>
    <col min="779" max="779" width="16.5546875" style="100" customWidth="1"/>
    <col min="780" max="780" width="15.5546875" style="100" customWidth="1"/>
    <col min="781" max="781" width="17" style="100" customWidth="1"/>
    <col min="782" max="782" width="16.5546875" style="100" customWidth="1"/>
    <col min="783" max="783" width="15.5546875" style="100" customWidth="1"/>
    <col min="784" max="784" width="0" style="100" hidden="1" customWidth="1"/>
    <col min="785" max="788" width="8" style="100" customWidth="1"/>
    <col min="789" max="1023" width="9.33203125" style="100"/>
    <col min="1024" max="1024" width="9.6640625" style="100" customWidth="1"/>
    <col min="1025" max="1025" width="16" style="100" customWidth="1"/>
    <col min="1026" max="1026" width="17.5546875" style="100" customWidth="1"/>
    <col min="1027" max="1027" width="16.33203125" style="100" customWidth="1"/>
    <col min="1028" max="1028" width="6.33203125" style="100" customWidth="1"/>
    <col min="1029" max="1029" width="17.33203125" style="100" customWidth="1"/>
    <col min="1030" max="1030" width="15.6640625" style="100" customWidth="1"/>
    <col min="1031" max="1031" width="13.33203125" style="100" customWidth="1"/>
    <col min="1032" max="1032" width="6.33203125" style="100" customWidth="1"/>
    <col min="1033" max="1033" width="8.33203125" style="100" customWidth="1"/>
    <col min="1034" max="1034" width="17" style="100" customWidth="1"/>
    <col min="1035" max="1035" width="16.5546875" style="100" customWidth="1"/>
    <col min="1036" max="1036" width="15.5546875" style="100" customWidth="1"/>
    <col min="1037" max="1037" width="17" style="100" customWidth="1"/>
    <col min="1038" max="1038" width="16.5546875" style="100" customWidth="1"/>
    <col min="1039" max="1039" width="15.5546875" style="100" customWidth="1"/>
    <col min="1040" max="1040" width="0" style="100" hidden="1" customWidth="1"/>
    <col min="1041" max="1044" width="8" style="100" customWidth="1"/>
    <col min="1045" max="1279" width="9.33203125" style="100"/>
    <col min="1280" max="1280" width="9.6640625" style="100" customWidth="1"/>
    <col min="1281" max="1281" width="16" style="100" customWidth="1"/>
    <col min="1282" max="1282" width="17.5546875" style="100" customWidth="1"/>
    <col min="1283" max="1283" width="16.33203125" style="100" customWidth="1"/>
    <col min="1284" max="1284" width="6.33203125" style="100" customWidth="1"/>
    <col min="1285" max="1285" width="17.33203125" style="100" customWidth="1"/>
    <col min="1286" max="1286" width="15.6640625" style="100" customWidth="1"/>
    <col min="1287" max="1287" width="13.33203125" style="100" customWidth="1"/>
    <col min="1288" max="1288" width="6.33203125" style="100" customWidth="1"/>
    <col min="1289" max="1289" width="8.33203125" style="100" customWidth="1"/>
    <col min="1290" max="1290" width="17" style="100" customWidth="1"/>
    <col min="1291" max="1291" width="16.5546875" style="100" customWidth="1"/>
    <col min="1292" max="1292" width="15.5546875" style="100" customWidth="1"/>
    <col min="1293" max="1293" width="17" style="100" customWidth="1"/>
    <col min="1294" max="1294" width="16.5546875" style="100" customWidth="1"/>
    <col min="1295" max="1295" width="15.5546875" style="100" customWidth="1"/>
    <col min="1296" max="1296" width="0" style="100" hidden="1" customWidth="1"/>
    <col min="1297" max="1300" width="8" style="100" customWidth="1"/>
    <col min="1301" max="1535" width="9.33203125" style="100"/>
    <col min="1536" max="1536" width="9.6640625" style="100" customWidth="1"/>
    <col min="1537" max="1537" width="16" style="100" customWidth="1"/>
    <col min="1538" max="1538" width="17.5546875" style="100" customWidth="1"/>
    <col min="1539" max="1539" width="16.33203125" style="100" customWidth="1"/>
    <col min="1540" max="1540" width="6.33203125" style="100" customWidth="1"/>
    <col min="1541" max="1541" width="17.33203125" style="100" customWidth="1"/>
    <col min="1542" max="1542" width="15.6640625" style="100" customWidth="1"/>
    <col min="1543" max="1543" width="13.33203125" style="100" customWidth="1"/>
    <col min="1544" max="1544" width="6.33203125" style="100" customWidth="1"/>
    <col min="1545" max="1545" width="8.33203125" style="100" customWidth="1"/>
    <col min="1546" max="1546" width="17" style="100" customWidth="1"/>
    <col min="1547" max="1547" width="16.5546875" style="100" customWidth="1"/>
    <col min="1548" max="1548" width="15.5546875" style="100" customWidth="1"/>
    <col min="1549" max="1549" width="17" style="100" customWidth="1"/>
    <col min="1550" max="1550" width="16.5546875" style="100" customWidth="1"/>
    <col min="1551" max="1551" width="15.5546875" style="100" customWidth="1"/>
    <col min="1552" max="1552" width="0" style="100" hidden="1" customWidth="1"/>
    <col min="1553" max="1556" width="8" style="100" customWidth="1"/>
    <col min="1557" max="1791" width="9.33203125" style="100"/>
    <col min="1792" max="1792" width="9.6640625" style="100" customWidth="1"/>
    <col min="1793" max="1793" width="16" style="100" customWidth="1"/>
    <col min="1794" max="1794" width="17.5546875" style="100" customWidth="1"/>
    <col min="1795" max="1795" width="16.33203125" style="100" customWidth="1"/>
    <col min="1796" max="1796" width="6.33203125" style="100" customWidth="1"/>
    <col min="1797" max="1797" width="17.33203125" style="100" customWidth="1"/>
    <col min="1798" max="1798" width="15.6640625" style="100" customWidth="1"/>
    <col min="1799" max="1799" width="13.33203125" style="100" customWidth="1"/>
    <col min="1800" max="1800" width="6.33203125" style="100" customWidth="1"/>
    <col min="1801" max="1801" width="8.33203125" style="100" customWidth="1"/>
    <col min="1802" max="1802" width="17" style="100" customWidth="1"/>
    <col min="1803" max="1803" width="16.5546875" style="100" customWidth="1"/>
    <col min="1804" max="1804" width="15.5546875" style="100" customWidth="1"/>
    <col min="1805" max="1805" width="17" style="100" customWidth="1"/>
    <col min="1806" max="1806" width="16.5546875" style="100" customWidth="1"/>
    <col min="1807" max="1807" width="15.5546875" style="100" customWidth="1"/>
    <col min="1808" max="1808" width="0" style="100" hidden="1" customWidth="1"/>
    <col min="1809" max="1812" width="8" style="100" customWidth="1"/>
    <col min="1813" max="2047" width="9.33203125" style="100"/>
    <col min="2048" max="2048" width="9.6640625" style="100" customWidth="1"/>
    <col min="2049" max="2049" width="16" style="100" customWidth="1"/>
    <col min="2050" max="2050" width="17.5546875" style="100" customWidth="1"/>
    <col min="2051" max="2051" width="16.33203125" style="100" customWidth="1"/>
    <col min="2052" max="2052" width="6.33203125" style="100" customWidth="1"/>
    <col min="2053" max="2053" width="17.33203125" style="100" customWidth="1"/>
    <col min="2054" max="2054" width="15.6640625" style="100" customWidth="1"/>
    <col min="2055" max="2055" width="13.33203125" style="100" customWidth="1"/>
    <col min="2056" max="2056" width="6.33203125" style="100" customWidth="1"/>
    <col min="2057" max="2057" width="8.33203125" style="100" customWidth="1"/>
    <col min="2058" max="2058" width="17" style="100" customWidth="1"/>
    <col min="2059" max="2059" width="16.5546875" style="100" customWidth="1"/>
    <col min="2060" max="2060" width="15.5546875" style="100" customWidth="1"/>
    <col min="2061" max="2061" width="17" style="100" customWidth="1"/>
    <col min="2062" max="2062" width="16.5546875" style="100" customWidth="1"/>
    <col min="2063" max="2063" width="15.5546875" style="100" customWidth="1"/>
    <col min="2064" max="2064" width="0" style="100" hidden="1" customWidth="1"/>
    <col min="2065" max="2068" width="8" style="100" customWidth="1"/>
    <col min="2069" max="2303" width="9.33203125" style="100"/>
    <col min="2304" max="2304" width="9.6640625" style="100" customWidth="1"/>
    <col min="2305" max="2305" width="16" style="100" customWidth="1"/>
    <col min="2306" max="2306" width="17.5546875" style="100" customWidth="1"/>
    <col min="2307" max="2307" width="16.33203125" style="100" customWidth="1"/>
    <col min="2308" max="2308" width="6.33203125" style="100" customWidth="1"/>
    <col min="2309" max="2309" width="17.33203125" style="100" customWidth="1"/>
    <col min="2310" max="2310" width="15.6640625" style="100" customWidth="1"/>
    <col min="2311" max="2311" width="13.33203125" style="100" customWidth="1"/>
    <col min="2312" max="2312" width="6.33203125" style="100" customWidth="1"/>
    <col min="2313" max="2313" width="8.33203125" style="100" customWidth="1"/>
    <col min="2314" max="2314" width="17" style="100" customWidth="1"/>
    <col min="2315" max="2315" width="16.5546875" style="100" customWidth="1"/>
    <col min="2316" max="2316" width="15.5546875" style="100" customWidth="1"/>
    <col min="2317" max="2317" width="17" style="100" customWidth="1"/>
    <col min="2318" max="2318" width="16.5546875" style="100" customWidth="1"/>
    <col min="2319" max="2319" width="15.5546875" style="100" customWidth="1"/>
    <col min="2320" max="2320" width="0" style="100" hidden="1" customWidth="1"/>
    <col min="2321" max="2324" width="8" style="100" customWidth="1"/>
    <col min="2325" max="2559" width="9.33203125" style="100"/>
    <col min="2560" max="2560" width="9.6640625" style="100" customWidth="1"/>
    <col min="2561" max="2561" width="16" style="100" customWidth="1"/>
    <col min="2562" max="2562" width="17.5546875" style="100" customWidth="1"/>
    <col min="2563" max="2563" width="16.33203125" style="100" customWidth="1"/>
    <col min="2564" max="2564" width="6.33203125" style="100" customWidth="1"/>
    <col min="2565" max="2565" width="17.33203125" style="100" customWidth="1"/>
    <col min="2566" max="2566" width="15.6640625" style="100" customWidth="1"/>
    <col min="2567" max="2567" width="13.33203125" style="100" customWidth="1"/>
    <col min="2568" max="2568" width="6.33203125" style="100" customWidth="1"/>
    <col min="2569" max="2569" width="8.33203125" style="100" customWidth="1"/>
    <col min="2570" max="2570" width="17" style="100" customWidth="1"/>
    <col min="2571" max="2571" width="16.5546875" style="100" customWidth="1"/>
    <col min="2572" max="2572" width="15.5546875" style="100" customWidth="1"/>
    <col min="2573" max="2573" width="17" style="100" customWidth="1"/>
    <col min="2574" max="2574" width="16.5546875" style="100" customWidth="1"/>
    <col min="2575" max="2575" width="15.5546875" style="100" customWidth="1"/>
    <col min="2576" max="2576" width="0" style="100" hidden="1" customWidth="1"/>
    <col min="2577" max="2580" width="8" style="100" customWidth="1"/>
    <col min="2581" max="2815" width="9.33203125" style="100"/>
    <col min="2816" max="2816" width="9.6640625" style="100" customWidth="1"/>
    <col min="2817" max="2817" width="16" style="100" customWidth="1"/>
    <col min="2818" max="2818" width="17.5546875" style="100" customWidth="1"/>
    <col min="2819" max="2819" width="16.33203125" style="100" customWidth="1"/>
    <col min="2820" max="2820" width="6.33203125" style="100" customWidth="1"/>
    <col min="2821" max="2821" width="17.33203125" style="100" customWidth="1"/>
    <col min="2822" max="2822" width="15.6640625" style="100" customWidth="1"/>
    <col min="2823" max="2823" width="13.33203125" style="100" customWidth="1"/>
    <col min="2824" max="2824" width="6.33203125" style="100" customWidth="1"/>
    <col min="2825" max="2825" width="8.33203125" style="100" customWidth="1"/>
    <col min="2826" max="2826" width="17" style="100" customWidth="1"/>
    <col min="2827" max="2827" width="16.5546875" style="100" customWidth="1"/>
    <col min="2828" max="2828" width="15.5546875" style="100" customWidth="1"/>
    <col min="2829" max="2829" width="17" style="100" customWidth="1"/>
    <col min="2830" max="2830" width="16.5546875" style="100" customWidth="1"/>
    <col min="2831" max="2831" width="15.5546875" style="100" customWidth="1"/>
    <col min="2832" max="2832" width="0" style="100" hidden="1" customWidth="1"/>
    <col min="2833" max="2836" width="8" style="100" customWidth="1"/>
    <col min="2837" max="3071" width="9.33203125" style="100"/>
    <col min="3072" max="3072" width="9.6640625" style="100" customWidth="1"/>
    <col min="3073" max="3073" width="16" style="100" customWidth="1"/>
    <col min="3074" max="3074" width="17.5546875" style="100" customWidth="1"/>
    <col min="3075" max="3075" width="16.33203125" style="100" customWidth="1"/>
    <col min="3076" max="3076" width="6.33203125" style="100" customWidth="1"/>
    <col min="3077" max="3077" width="17.33203125" style="100" customWidth="1"/>
    <col min="3078" max="3078" width="15.6640625" style="100" customWidth="1"/>
    <col min="3079" max="3079" width="13.33203125" style="100" customWidth="1"/>
    <col min="3080" max="3080" width="6.33203125" style="100" customWidth="1"/>
    <col min="3081" max="3081" width="8.33203125" style="100" customWidth="1"/>
    <col min="3082" max="3082" width="17" style="100" customWidth="1"/>
    <col min="3083" max="3083" width="16.5546875" style="100" customWidth="1"/>
    <col min="3084" max="3084" width="15.5546875" style="100" customWidth="1"/>
    <col min="3085" max="3085" width="17" style="100" customWidth="1"/>
    <col min="3086" max="3086" width="16.5546875" style="100" customWidth="1"/>
    <col min="3087" max="3087" width="15.5546875" style="100" customWidth="1"/>
    <col min="3088" max="3088" width="0" style="100" hidden="1" customWidth="1"/>
    <col min="3089" max="3092" width="8" style="100" customWidth="1"/>
    <col min="3093" max="3327" width="9.33203125" style="100"/>
    <col min="3328" max="3328" width="9.6640625" style="100" customWidth="1"/>
    <col min="3329" max="3329" width="16" style="100" customWidth="1"/>
    <col min="3330" max="3330" width="17.5546875" style="100" customWidth="1"/>
    <col min="3331" max="3331" width="16.33203125" style="100" customWidth="1"/>
    <col min="3332" max="3332" width="6.33203125" style="100" customWidth="1"/>
    <col min="3333" max="3333" width="17.33203125" style="100" customWidth="1"/>
    <col min="3334" max="3334" width="15.6640625" style="100" customWidth="1"/>
    <col min="3335" max="3335" width="13.33203125" style="100" customWidth="1"/>
    <col min="3336" max="3336" width="6.33203125" style="100" customWidth="1"/>
    <col min="3337" max="3337" width="8.33203125" style="100" customWidth="1"/>
    <col min="3338" max="3338" width="17" style="100" customWidth="1"/>
    <col min="3339" max="3339" width="16.5546875" style="100" customWidth="1"/>
    <col min="3340" max="3340" width="15.5546875" style="100" customWidth="1"/>
    <col min="3341" max="3341" width="17" style="100" customWidth="1"/>
    <col min="3342" max="3342" width="16.5546875" style="100" customWidth="1"/>
    <col min="3343" max="3343" width="15.5546875" style="100" customWidth="1"/>
    <col min="3344" max="3344" width="0" style="100" hidden="1" customWidth="1"/>
    <col min="3345" max="3348" width="8" style="100" customWidth="1"/>
    <col min="3349" max="3583" width="9.33203125" style="100"/>
    <col min="3584" max="3584" width="9.6640625" style="100" customWidth="1"/>
    <col min="3585" max="3585" width="16" style="100" customWidth="1"/>
    <col min="3586" max="3586" width="17.5546875" style="100" customWidth="1"/>
    <col min="3587" max="3587" width="16.33203125" style="100" customWidth="1"/>
    <col min="3588" max="3588" width="6.33203125" style="100" customWidth="1"/>
    <col min="3589" max="3589" width="17.33203125" style="100" customWidth="1"/>
    <col min="3590" max="3590" width="15.6640625" style="100" customWidth="1"/>
    <col min="3591" max="3591" width="13.33203125" style="100" customWidth="1"/>
    <col min="3592" max="3592" width="6.33203125" style="100" customWidth="1"/>
    <col min="3593" max="3593" width="8.33203125" style="100" customWidth="1"/>
    <col min="3594" max="3594" width="17" style="100" customWidth="1"/>
    <col min="3595" max="3595" width="16.5546875" style="100" customWidth="1"/>
    <col min="3596" max="3596" width="15.5546875" style="100" customWidth="1"/>
    <col min="3597" max="3597" width="17" style="100" customWidth="1"/>
    <col min="3598" max="3598" width="16.5546875" style="100" customWidth="1"/>
    <col min="3599" max="3599" width="15.5546875" style="100" customWidth="1"/>
    <col min="3600" max="3600" width="0" style="100" hidden="1" customWidth="1"/>
    <col min="3601" max="3604" width="8" style="100" customWidth="1"/>
    <col min="3605" max="3839" width="9.33203125" style="100"/>
    <col min="3840" max="3840" width="9.6640625" style="100" customWidth="1"/>
    <col min="3841" max="3841" width="16" style="100" customWidth="1"/>
    <col min="3842" max="3842" width="17.5546875" style="100" customWidth="1"/>
    <col min="3843" max="3843" width="16.33203125" style="100" customWidth="1"/>
    <col min="3844" max="3844" width="6.33203125" style="100" customWidth="1"/>
    <col min="3845" max="3845" width="17.33203125" style="100" customWidth="1"/>
    <col min="3846" max="3846" width="15.6640625" style="100" customWidth="1"/>
    <col min="3847" max="3847" width="13.33203125" style="100" customWidth="1"/>
    <col min="3848" max="3848" width="6.33203125" style="100" customWidth="1"/>
    <col min="3849" max="3849" width="8.33203125" style="100" customWidth="1"/>
    <col min="3850" max="3850" width="17" style="100" customWidth="1"/>
    <col min="3851" max="3851" width="16.5546875" style="100" customWidth="1"/>
    <col min="3852" max="3852" width="15.5546875" style="100" customWidth="1"/>
    <col min="3853" max="3853" width="17" style="100" customWidth="1"/>
    <col min="3854" max="3854" width="16.5546875" style="100" customWidth="1"/>
    <col min="3855" max="3855" width="15.5546875" style="100" customWidth="1"/>
    <col min="3856" max="3856" width="0" style="100" hidden="1" customWidth="1"/>
    <col min="3857" max="3860" width="8" style="100" customWidth="1"/>
    <col min="3861" max="4095" width="9.33203125" style="100"/>
    <col min="4096" max="4096" width="9.6640625" style="100" customWidth="1"/>
    <col min="4097" max="4097" width="16" style="100" customWidth="1"/>
    <col min="4098" max="4098" width="17.5546875" style="100" customWidth="1"/>
    <col min="4099" max="4099" width="16.33203125" style="100" customWidth="1"/>
    <col min="4100" max="4100" width="6.33203125" style="100" customWidth="1"/>
    <col min="4101" max="4101" width="17.33203125" style="100" customWidth="1"/>
    <col min="4102" max="4102" width="15.6640625" style="100" customWidth="1"/>
    <col min="4103" max="4103" width="13.33203125" style="100" customWidth="1"/>
    <col min="4104" max="4104" width="6.33203125" style="100" customWidth="1"/>
    <col min="4105" max="4105" width="8.33203125" style="100" customWidth="1"/>
    <col min="4106" max="4106" width="17" style="100" customWidth="1"/>
    <col min="4107" max="4107" width="16.5546875" style="100" customWidth="1"/>
    <col min="4108" max="4108" width="15.5546875" style="100" customWidth="1"/>
    <col min="4109" max="4109" width="17" style="100" customWidth="1"/>
    <col min="4110" max="4110" width="16.5546875" style="100" customWidth="1"/>
    <col min="4111" max="4111" width="15.5546875" style="100" customWidth="1"/>
    <col min="4112" max="4112" width="0" style="100" hidden="1" customWidth="1"/>
    <col min="4113" max="4116" width="8" style="100" customWidth="1"/>
    <col min="4117" max="4351" width="9.33203125" style="100"/>
    <col min="4352" max="4352" width="9.6640625" style="100" customWidth="1"/>
    <col min="4353" max="4353" width="16" style="100" customWidth="1"/>
    <col min="4354" max="4354" width="17.5546875" style="100" customWidth="1"/>
    <col min="4355" max="4355" width="16.33203125" style="100" customWidth="1"/>
    <col min="4356" max="4356" width="6.33203125" style="100" customWidth="1"/>
    <col min="4357" max="4357" width="17.33203125" style="100" customWidth="1"/>
    <col min="4358" max="4358" width="15.6640625" style="100" customWidth="1"/>
    <col min="4359" max="4359" width="13.33203125" style="100" customWidth="1"/>
    <col min="4360" max="4360" width="6.33203125" style="100" customWidth="1"/>
    <col min="4361" max="4361" width="8.33203125" style="100" customWidth="1"/>
    <col min="4362" max="4362" width="17" style="100" customWidth="1"/>
    <col min="4363" max="4363" width="16.5546875" style="100" customWidth="1"/>
    <col min="4364" max="4364" width="15.5546875" style="100" customWidth="1"/>
    <col min="4365" max="4365" width="17" style="100" customWidth="1"/>
    <col min="4366" max="4366" width="16.5546875" style="100" customWidth="1"/>
    <col min="4367" max="4367" width="15.5546875" style="100" customWidth="1"/>
    <col min="4368" max="4368" width="0" style="100" hidden="1" customWidth="1"/>
    <col min="4369" max="4372" width="8" style="100" customWidth="1"/>
    <col min="4373" max="4607" width="9.33203125" style="100"/>
    <col min="4608" max="4608" width="9.6640625" style="100" customWidth="1"/>
    <col min="4609" max="4609" width="16" style="100" customWidth="1"/>
    <col min="4610" max="4610" width="17.5546875" style="100" customWidth="1"/>
    <col min="4611" max="4611" width="16.33203125" style="100" customWidth="1"/>
    <col min="4612" max="4612" width="6.33203125" style="100" customWidth="1"/>
    <col min="4613" max="4613" width="17.33203125" style="100" customWidth="1"/>
    <col min="4614" max="4614" width="15.6640625" style="100" customWidth="1"/>
    <col min="4615" max="4615" width="13.33203125" style="100" customWidth="1"/>
    <col min="4616" max="4616" width="6.33203125" style="100" customWidth="1"/>
    <col min="4617" max="4617" width="8.33203125" style="100" customWidth="1"/>
    <col min="4618" max="4618" width="17" style="100" customWidth="1"/>
    <col min="4619" max="4619" width="16.5546875" style="100" customWidth="1"/>
    <col min="4620" max="4620" width="15.5546875" style="100" customWidth="1"/>
    <col min="4621" max="4621" width="17" style="100" customWidth="1"/>
    <col min="4622" max="4622" width="16.5546875" style="100" customWidth="1"/>
    <col min="4623" max="4623" width="15.5546875" style="100" customWidth="1"/>
    <col min="4624" max="4624" width="0" style="100" hidden="1" customWidth="1"/>
    <col min="4625" max="4628" width="8" style="100" customWidth="1"/>
    <col min="4629" max="4863" width="9.33203125" style="100"/>
    <col min="4864" max="4864" width="9.6640625" style="100" customWidth="1"/>
    <col min="4865" max="4865" width="16" style="100" customWidth="1"/>
    <col min="4866" max="4866" width="17.5546875" style="100" customWidth="1"/>
    <col min="4867" max="4867" width="16.33203125" style="100" customWidth="1"/>
    <col min="4868" max="4868" width="6.33203125" style="100" customWidth="1"/>
    <col min="4869" max="4869" width="17.33203125" style="100" customWidth="1"/>
    <col min="4870" max="4870" width="15.6640625" style="100" customWidth="1"/>
    <col min="4871" max="4871" width="13.33203125" style="100" customWidth="1"/>
    <col min="4872" max="4872" width="6.33203125" style="100" customWidth="1"/>
    <col min="4873" max="4873" width="8.33203125" style="100" customWidth="1"/>
    <col min="4874" max="4874" width="17" style="100" customWidth="1"/>
    <col min="4875" max="4875" width="16.5546875" style="100" customWidth="1"/>
    <col min="4876" max="4876" width="15.5546875" style="100" customWidth="1"/>
    <col min="4877" max="4877" width="17" style="100" customWidth="1"/>
    <col min="4878" max="4878" width="16.5546875" style="100" customWidth="1"/>
    <col min="4879" max="4879" width="15.5546875" style="100" customWidth="1"/>
    <col min="4880" max="4880" width="0" style="100" hidden="1" customWidth="1"/>
    <col min="4881" max="4884" width="8" style="100" customWidth="1"/>
    <col min="4885" max="5119" width="9.33203125" style="100"/>
    <col min="5120" max="5120" width="9.6640625" style="100" customWidth="1"/>
    <col min="5121" max="5121" width="16" style="100" customWidth="1"/>
    <col min="5122" max="5122" width="17.5546875" style="100" customWidth="1"/>
    <col min="5123" max="5123" width="16.33203125" style="100" customWidth="1"/>
    <col min="5124" max="5124" width="6.33203125" style="100" customWidth="1"/>
    <col min="5125" max="5125" width="17.33203125" style="100" customWidth="1"/>
    <col min="5126" max="5126" width="15.6640625" style="100" customWidth="1"/>
    <col min="5127" max="5127" width="13.33203125" style="100" customWidth="1"/>
    <col min="5128" max="5128" width="6.33203125" style="100" customWidth="1"/>
    <col min="5129" max="5129" width="8.33203125" style="100" customWidth="1"/>
    <col min="5130" max="5130" width="17" style="100" customWidth="1"/>
    <col min="5131" max="5131" width="16.5546875" style="100" customWidth="1"/>
    <col min="5132" max="5132" width="15.5546875" style="100" customWidth="1"/>
    <col min="5133" max="5133" width="17" style="100" customWidth="1"/>
    <col min="5134" max="5134" width="16.5546875" style="100" customWidth="1"/>
    <col min="5135" max="5135" width="15.5546875" style="100" customWidth="1"/>
    <col min="5136" max="5136" width="0" style="100" hidden="1" customWidth="1"/>
    <col min="5137" max="5140" width="8" style="100" customWidth="1"/>
    <col min="5141" max="5375" width="9.33203125" style="100"/>
    <col min="5376" max="5376" width="9.6640625" style="100" customWidth="1"/>
    <col min="5377" max="5377" width="16" style="100" customWidth="1"/>
    <col min="5378" max="5378" width="17.5546875" style="100" customWidth="1"/>
    <col min="5379" max="5379" width="16.33203125" style="100" customWidth="1"/>
    <col min="5380" max="5380" width="6.33203125" style="100" customWidth="1"/>
    <col min="5381" max="5381" width="17.33203125" style="100" customWidth="1"/>
    <col min="5382" max="5382" width="15.6640625" style="100" customWidth="1"/>
    <col min="5383" max="5383" width="13.33203125" style="100" customWidth="1"/>
    <col min="5384" max="5384" width="6.33203125" style="100" customWidth="1"/>
    <col min="5385" max="5385" width="8.33203125" style="100" customWidth="1"/>
    <col min="5386" max="5386" width="17" style="100" customWidth="1"/>
    <col min="5387" max="5387" width="16.5546875" style="100" customWidth="1"/>
    <col min="5388" max="5388" width="15.5546875" style="100" customWidth="1"/>
    <col min="5389" max="5389" width="17" style="100" customWidth="1"/>
    <col min="5390" max="5390" width="16.5546875" style="100" customWidth="1"/>
    <col min="5391" max="5391" width="15.5546875" style="100" customWidth="1"/>
    <col min="5392" max="5392" width="0" style="100" hidden="1" customWidth="1"/>
    <col min="5393" max="5396" width="8" style="100" customWidth="1"/>
    <col min="5397" max="5631" width="9.33203125" style="100"/>
    <col min="5632" max="5632" width="9.6640625" style="100" customWidth="1"/>
    <col min="5633" max="5633" width="16" style="100" customWidth="1"/>
    <col min="5634" max="5634" width="17.5546875" style="100" customWidth="1"/>
    <col min="5635" max="5635" width="16.33203125" style="100" customWidth="1"/>
    <col min="5636" max="5636" width="6.33203125" style="100" customWidth="1"/>
    <col min="5637" max="5637" width="17.33203125" style="100" customWidth="1"/>
    <col min="5638" max="5638" width="15.6640625" style="100" customWidth="1"/>
    <col min="5639" max="5639" width="13.33203125" style="100" customWidth="1"/>
    <col min="5640" max="5640" width="6.33203125" style="100" customWidth="1"/>
    <col min="5641" max="5641" width="8.33203125" style="100" customWidth="1"/>
    <col min="5642" max="5642" width="17" style="100" customWidth="1"/>
    <col min="5643" max="5643" width="16.5546875" style="100" customWidth="1"/>
    <col min="5644" max="5644" width="15.5546875" style="100" customWidth="1"/>
    <col min="5645" max="5645" width="17" style="100" customWidth="1"/>
    <col min="5646" max="5646" width="16.5546875" style="100" customWidth="1"/>
    <col min="5647" max="5647" width="15.5546875" style="100" customWidth="1"/>
    <col min="5648" max="5648" width="0" style="100" hidden="1" customWidth="1"/>
    <col min="5649" max="5652" width="8" style="100" customWidth="1"/>
    <col min="5653" max="5887" width="9.33203125" style="100"/>
    <col min="5888" max="5888" width="9.6640625" style="100" customWidth="1"/>
    <col min="5889" max="5889" width="16" style="100" customWidth="1"/>
    <col min="5890" max="5890" width="17.5546875" style="100" customWidth="1"/>
    <col min="5891" max="5891" width="16.33203125" style="100" customWidth="1"/>
    <col min="5892" max="5892" width="6.33203125" style="100" customWidth="1"/>
    <col min="5893" max="5893" width="17.33203125" style="100" customWidth="1"/>
    <col min="5894" max="5894" width="15.6640625" style="100" customWidth="1"/>
    <col min="5895" max="5895" width="13.33203125" style="100" customWidth="1"/>
    <col min="5896" max="5896" width="6.33203125" style="100" customWidth="1"/>
    <col min="5897" max="5897" width="8.33203125" style="100" customWidth="1"/>
    <col min="5898" max="5898" width="17" style="100" customWidth="1"/>
    <col min="5899" max="5899" width="16.5546875" style="100" customWidth="1"/>
    <col min="5900" max="5900" width="15.5546875" style="100" customWidth="1"/>
    <col min="5901" max="5901" width="17" style="100" customWidth="1"/>
    <col min="5902" max="5902" width="16.5546875" style="100" customWidth="1"/>
    <col min="5903" max="5903" width="15.5546875" style="100" customWidth="1"/>
    <col min="5904" max="5904" width="0" style="100" hidden="1" customWidth="1"/>
    <col min="5905" max="5908" width="8" style="100" customWidth="1"/>
    <col min="5909" max="6143" width="9.33203125" style="100"/>
    <col min="6144" max="6144" width="9.6640625" style="100" customWidth="1"/>
    <col min="6145" max="6145" width="16" style="100" customWidth="1"/>
    <col min="6146" max="6146" width="17.5546875" style="100" customWidth="1"/>
    <col min="6147" max="6147" width="16.33203125" style="100" customWidth="1"/>
    <col min="6148" max="6148" width="6.33203125" style="100" customWidth="1"/>
    <col min="6149" max="6149" width="17.33203125" style="100" customWidth="1"/>
    <col min="6150" max="6150" width="15.6640625" style="100" customWidth="1"/>
    <col min="6151" max="6151" width="13.33203125" style="100" customWidth="1"/>
    <col min="6152" max="6152" width="6.33203125" style="100" customWidth="1"/>
    <col min="6153" max="6153" width="8.33203125" style="100" customWidth="1"/>
    <col min="6154" max="6154" width="17" style="100" customWidth="1"/>
    <col min="6155" max="6155" width="16.5546875" style="100" customWidth="1"/>
    <col min="6156" max="6156" width="15.5546875" style="100" customWidth="1"/>
    <col min="6157" max="6157" width="17" style="100" customWidth="1"/>
    <col min="6158" max="6158" width="16.5546875" style="100" customWidth="1"/>
    <col min="6159" max="6159" width="15.5546875" style="100" customWidth="1"/>
    <col min="6160" max="6160" width="0" style="100" hidden="1" customWidth="1"/>
    <col min="6161" max="6164" width="8" style="100" customWidth="1"/>
    <col min="6165" max="6399" width="9.33203125" style="100"/>
    <col min="6400" max="6400" width="9.6640625" style="100" customWidth="1"/>
    <col min="6401" max="6401" width="16" style="100" customWidth="1"/>
    <col min="6402" max="6402" width="17.5546875" style="100" customWidth="1"/>
    <col min="6403" max="6403" width="16.33203125" style="100" customWidth="1"/>
    <col min="6404" max="6404" width="6.33203125" style="100" customWidth="1"/>
    <col min="6405" max="6405" width="17.33203125" style="100" customWidth="1"/>
    <col min="6406" max="6406" width="15.6640625" style="100" customWidth="1"/>
    <col min="6407" max="6407" width="13.33203125" style="100" customWidth="1"/>
    <col min="6408" max="6408" width="6.33203125" style="100" customWidth="1"/>
    <col min="6409" max="6409" width="8.33203125" style="100" customWidth="1"/>
    <col min="6410" max="6410" width="17" style="100" customWidth="1"/>
    <col min="6411" max="6411" width="16.5546875" style="100" customWidth="1"/>
    <col min="6412" max="6412" width="15.5546875" style="100" customWidth="1"/>
    <col min="6413" max="6413" width="17" style="100" customWidth="1"/>
    <col min="6414" max="6414" width="16.5546875" style="100" customWidth="1"/>
    <col min="6415" max="6415" width="15.5546875" style="100" customWidth="1"/>
    <col min="6416" max="6416" width="0" style="100" hidden="1" customWidth="1"/>
    <col min="6417" max="6420" width="8" style="100" customWidth="1"/>
    <col min="6421" max="6655" width="9.33203125" style="100"/>
    <col min="6656" max="6656" width="9.6640625" style="100" customWidth="1"/>
    <col min="6657" max="6657" width="16" style="100" customWidth="1"/>
    <col min="6658" max="6658" width="17.5546875" style="100" customWidth="1"/>
    <col min="6659" max="6659" width="16.33203125" style="100" customWidth="1"/>
    <col min="6660" max="6660" width="6.33203125" style="100" customWidth="1"/>
    <col min="6661" max="6661" width="17.33203125" style="100" customWidth="1"/>
    <col min="6662" max="6662" width="15.6640625" style="100" customWidth="1"/>
    <col min="6663" max="6663" width="13.33203125" style="100" customWidth="1"/>
    <col min="6664" max="6664" width="6.33203125" style="100" customWidth="1"/>
    <col min="6665" max="6665" width="8.33203125" style="100" customWidth="1"/>
    <col min="6666" max="6666" width="17" style="100" customWidth="1"/>
    <col min="6667" max="6667" width="16.5546875" style="100" customWidth="1"/>
    <col min="6668" max="6668" width="15.5546875" style="100" customWidth="1"/>
    <col min="6669" max="6669" width="17" style="100" customWidth="1"/>
    <col min="6670" max="6670" width="16.5546875" style="100" customWidth="1"/>
    <col min="6671" max="6671" width="15.5546875" style="100" customWidth="1"/>
    <col min="6672" max="6672" width="0" style="100" hidden="1" customWidth="1"/>
    <col min="6673" max="6676" width="8" style="100" customWidth="1"/>
    <col min="6677" max="6911" width="9.33203125" style="100"/>
    <col min="6912" max="6912" width="9.6640625" style="100" customWidth="1"/>
    <col min="6913" max="6913" width="16" style="100" customWidth="1"/>
    <col min="6914" max="6914" width="17.5546875" style="100" customWidth="1"/>
    <col min="6915" max="6915" width="16.33203125" style="100" customWidth="1"/>
    <col min="6916" max="6916" width="6.33203125" style="100" customWidth="1"/>
    <col min="6917" max="6917" width="17.33203125" style="100" customWidth="1"/>
    <col min="6918" max="6918" width="15.6640625" style="100" customWidth="1"/>
    <col min="6919" max="6919" width="13.33203125" style="100" customWidth="1"/>
    <col min="6920" max="6920" width="6.33203125" style="100" customWidth="1"/>
    <col min="6921" max="6921" width="8.33203125" style="100" customWidth="1"/>
    <col min="6922" max="6922" width="17" style="100" customWidth="1"/>
    <col min="6923" max="6923" width="16.5546875" style="100" customWidth="1"/>
    <col min="6924" max="6924" width="15.5546875" style="100" customWidth="1"/>
    <col min="6925" max="6925" width="17" style="100" customWidth="1"/>
    <col min="6926" max="6926" width="16.5546875" style="100" customWidth="1"/>
    <col min="6927" max="6927" width="15.5546875" style="100" customWidth="1"/>
    <col min="6928" max="6928" width="0" style="100" hidden="1" customWidth="1"/>
    <col min="6929" max="6932" width="8" style="100" customWidth="1"/>
    <col min="6933" max="7167" width="9.33203125" style="100"/>
    <col min="7168" max="7168" width="9.6640625" style="100" customWidth="1"/>
    <col min="7169" max="7169" width="16" style="100" customWidth="1"/>
    <col min="7170" max="7170" width="17.5546875" style="100" customWidth="1"/>
    <col min="7171" max="7171" width="16.33203125" style="100" customWidth="1"/>
    <col min="7172" max="7172" width="6.33203125" style="100" customWidth="1"/>
    <col min="7173" max="7173" width="17.33203125" style="100" customWidth="1"/>
    <col min="7174" max="7174" width="15.6640625" style="100" customWidth="1"/>
    <col min="7175" max="7175" width="13.33203125" style="100" customWidth="1"/>
    <col min="7176" max="7176" width="6.33203125" style="100" customWidth="1"/>
    <col min="7177" max="7177" width="8.33203125" style="100" customWidth="1"/>
    <col min="7178" max="7178" width="17" style="100" customWidth="1"/>
    <col min="7179" max="7179" width="16.5546875" style="100" customWidth="1"/>
    <col min="7180" max="7180" width="15.5546875" style="100" customWidth="1"/>
    <col min="7181" max="7181" width="17" style="100" customWidth="1"/>
    <col min="7182" max="7182" width="16.5546875" style="100" customWidth="1"/>
    <col min="7183" max="7183" width="15.5546875" style="100" customWidth="1"/>
    <col min="7184" max="7184" width="0" style="100" hidden="1" customWidth="1"/>
    <col min="7185" max="7188" width="8" style="100" customWidth="1"/>
    <col min="7189" max="7423" width="9.33203125" style="100"/>
    <col min="7424" max="7424" width="9.6640625" style="100" customWidth="1"/>
    <col min="7425" max="7425" width="16" style="100" customWidth="1"/>
    <col min="7426" max="7426" width="17.5546875" style="100" customWidth="1"/>
    <col min="7427" max="7427" width="16.33203125" style="100" customWidth="1"/>
    <col min="7428" max="7428" width="6.33203125" style="100" customWidth="1"/>
    <col min="7429" max="7429" width="17.33203125" style="100" customWidth="1"/>
    <col min="7430" max="7430" width="15.6640625" style="100" customWidth="1"/>
    <col min="7431" max="7431" width="13.33203125" style="100" customWidth="1"/>
    <col min="7432" max="7432" width="6.33203125" style="100" customWidth="1"/>
    <col min="7433" max="7433" width="8.33203125" style="100" customWidth="1"/>
    <col min="7434" max="7434" width="17" style="100" customWidth="1"/>
    <col min="7435" max="7435" width="16.5546875" style="100" customWidth="1"/>
    <col min="7436" max="7436" width="15.5546875" style="100" customWidth="1"/>
    <col min="7437" max="7437" width="17" style="100" customWidth="1"/>
    <col min="7438" max="7438" width="16.5546875" style="100" customWidth="1"/>
    <col min="7439" max="7439" width="15.5546875" style="100" customWidth="1"/>
    <col min="7440" max="7440" width="0" style="100" hidden="1" customWidth="1"/>
    <col min="7441" max="7444" width="8" style="100" customWidth="1"/>
    <col min="7445" max="7679" width="9.33203125" style="100"/>
    <col min="7680" max="7680" width="9.6640625" style="100" customWidth="1"/>
    <col min="7681" max="7681" width="16" style="100" customWidth="1"/>
    <col min="7682" max="7682" width="17.5546875" style="100" customWidth="1"/>
    <col min="7683" max="7683" width="16.33203125" style="100" customWidth="1"/>
    <col min="7684" max="7684" width="6.33203125" style="100" customWidth="1"/>
    <col min="7685" max="7685" width="17.33203125" style="100" customWidth="1"/>
    <col min="7686" max="7686" width="15.6640625" style="100" customWidth="1"/>
    <col min="7687" max="7687" width="13.33203125" style="100" customWidth="1"/>
    <col min="7688" max="7688" width="6.33203125" style="100" customWidth="1"/>
    <col min="7689" max="7689" width="8.33203125" style="100" customWidth="1"/>
    <col min="7690" max="7690" width="17" style="100" customWidth="1"/>
    <col min="7691" max="7691" width="16.5546875" style="100" customWidth="1"/>
    <col min="7692" max="7692" width="15.5546875" style="100" customWidth="1"/>
    <col min="7693" max="7693" width="17" style="100" customWidth="1"/>
    <col min="7694" max="7694" width="16.5546875" style="100" customWidth="1"/>
    <col min="7695" max="7695" width="15.5546875" style="100" customWidth="1"/>
    <col min="7696" max="7696" width="0" style="100" hidden="1" customWidth="1"/>
    <col min="7697" max="7700" width="8" style="100" customWidth="1"/>
    <col min="7701" max="7935" width="9.33203125" style="100"/>
    <col min="7936" max="7936" width="9.6640625" style="100" customWidth="1"/>
    <col min="7937" max="7937" width="16" style="100" customWidth="1"/>
    <col min="7938" max="7938" width="17.5546875" style="100" customWidth="1"/>
    <col min="7939" max="7939" width="16.33203125" style="100" customWidth="1"/>
    <col min="7940" max="7940" width="6.33203125" style="100" customWidth="1"/>
    <col min="7941" max="7941" width="17.33203125" style="100" customWidth="1"/>
    <col min="7942" max="7942" width="15.6640625" style="100" customWidth="1"/>
    <col min="7943" max="7943" width="13.33203125" style="100" customWidth="1"/>
    <col min="7944" max="7944" width="6.33203125" style="100" customWidth="1"/>
    <col min="7945" max="7945" width="8.33203125" style="100" customWidth="1"/>
    <col min="7946" max="7946" width="17" style="100" customWidth="1"/>
    <col min="7947" max="7947" width="16.5546875" style="100" customWidth="1"/>
    <col min="7948" max="7948" width="15.5546875" style="100" customWidth="1"/>
    <col min="7949" max="7949" width="17" style="100" customWidth="1"/>
    <col min="7950" max="7950" width="16.5546875" style="100" customWidth="1"/>
    <col min="7951" max="7951" width="15.5546875" style="100" customWidth="1"/>
    <col min="7952" max="7952" width="0" style="100" hidden="1" customWidth="1"/>
    <col min="7953" max="7956" width="8" style="100" customWidth="1"/>
    <col min="7957" max="8191" width="9.33203125" style="100"/>
    <col min="8192" max="8192" width="9.6640625" style="100" customWidth="1"/>
    <col min="8193" max="8193" width="16" style="100" customWidth="1"/>
    <col min="8194" max="8194" width="17.5546875" style="100" customWidth="1"/>
    <col min="8195" max="8195" width="16.33203125" style="100" customWidth="1"/>
    <col min="8196" max="8196" width="6.33203125" style="100" customWidth="1"/>
    <col min="8197" max="8197" width="17.33203125" style="100" customWidth="1"/>
    <col min="8198" max="8198" width="15.6640625" style="100" customWidth="1"/>
    <col min="8199" max="8199" width="13.33203125" style="100" customWidth="1"/>
    <col min="8200" max="8200" width="6.33203125" style="100" customWidth="1"/>
    <col min="8201" max="8201" width="8.33203125" style="100" customWidth="1"/>
    <col min="8202" max="8202" width="17" style="100" customWidth="1"/>
    <col min="8203" max="8203" width="16.5546875" style="100" customWidth="1"/>
    <col min="8204" max="8204" width="15.5546875" style="100" customWidth="1"/>
    <col min="8205" max="8205" width="17" style="100" customWidth="1"/>
    <col min="8206" max="8206" width="16.5546875" style="100" customWidth="1"/>
    <col min="8207" max="8207" width="15.5546875" style="100" customWidth="1"/>
    <col min="8208" max="8208" width="0" style="100" hidden="1" customWidth="1"/>
    <col min="8209" max="8212" width="8" style="100" customWidth="1"/>
    <col min="8213" max="8447" width="9.33203125" style="100"/>
    <col min="8448" max="8448" width="9.6640625" style="100" customWidth="1"/>
    <col min="8449" max="8449" width="16" style="100" customWidth="1"/>
    <col min="8450" max="8450" width="17.5546875" style="100" customWidth="1"/>
    <col min="8451" max="8451" width="16.33203125" style="100" customWidth="1"/>
    <col min="8452" max="8452" width="6.33203125" style="100" customWidth="1"/>
    <col min="8453" max="8453" width="17.33203125" style="100" customWidth="1"/>
    <col min="8454" max="8454" width="15.6640625" style="100" customWidth="1"/>
    <col min="8455" max="8455" width="13.33203125" style="100" customWidth="1"/>
    <col min="8456" max="8456" width="6.33203125" style="100" customWidth="1"/>
    <col min="8457" max="8457" width="8.33203125" style="100" customWidth="1"/>
    <col min="8458" max="8458" width="17" style="100" customWidth="1"/>
    <col min="8459" max="8459" width="16.5546875" style="100" customWidth="1"/>
    <col min="8460" max="8460" width="15.5546875" style="100" customWidth="1"/>
    <col min="8461" max="8461" width="17" style="100" customWidth="1"/>
    <col min="8462" max="8462" width="16.5546875" style="100" customWidth="1"/>
    <col min="8463" max="8463" width="15.5546875" style="100" customWidth="1"/>
    <col min="8464" max="8464" width="0" style="100" hidden="1" customWidth="1"/>
    <col min="8465" max="8468" width="8" style="100" customWidth="1"/>
    <col min="8469" max="8703" width="9.33203125" style="100"/>
    <col min="8704" max="8704" width="9.6640625" style="100" customWidth="1"/>
    <col min="8705" max="8705" width="16" style="100" customWidth="1"/>
    <col min="8706" max="8706" width="17.5546875" style="100" customWidth="1"/>
    <col min="8707" max="8707" width="16.33203125" style="100" customWidth="1"/>
    <col min="8708" max="8708" width="6.33203125" style="100" customWidth="1"/>
    <col min="8709" max="8709" width="17.33203125" style="100" customWidth="1"/>
    <col min="8710" max="8710" width="15.6640625" style="100" customWidth="1"/>
    <col min="8711" max="8711" width="13.33203125" style="100" customWidth="1"/>
    <col min="8712" max="8712" width="6.33203125" style="100" customWidth="1"/>
    <col min="8713" max="8713" width="8.33203125" style="100" customWidth="1"/>
    <col min="8714" max="8714" width="17" style="100" customWidth="1"/>
    <col min="8715" max="8715" width="16.5546875" style="100" customWidth="1"/>
    <col min="8716" max="8716" width="15.5546875" style="100" customWidth="1"/>
    <col min="8717" max="8717" width="17" style="100" customWidth="1"/>
    <col min="8718" max="8718" width="16.5546875" style="100" customWidth="1"/>
    <col min="8719" max="8719" width="15.5546875" style="100" customWidth="1"/>
    <col min="8720" max="8720" width="0" style="100" hidden="1" customWidth="1"/>
    <col min="8721" max="8724" width="8" style="100" customWidth="1"/>
    <col min="8725" max="8959" width="9.33203125" style="100"/>
    <col min="8960" max="8960" width="9.6640625" style="100" customWidth="1"/>
    <col min="8961" max="8961" width="16" style="100" customWidth="1"/>
    <col min="8962" max="8962" width="17.5546875" style="100" customWidth="1"/>
    <col min="8963" max="8963" width="16.33203125" style="100" customWidth="1"/>
    <col min="8964" max="8964" width="6.33203125" style="100" customWidth="1"/>
    <col min="8965" max="8965" width="17.33203125" style="100" customWidth="1"/>
    <col min="8966" max="8966" width="15.6640625" style="100" customWidth="1"/>
    <col min="8967" max="8967" width="13.33203125" style="100" customWidth="1"/>
    <col min="8968" max="8968" width="6.33203125" style="100" customWidth="1"/>
    <col min="8969" max="8969" width="8.33203125" style="100" customWidth="1"/>
    <col min="8970" max="8970" width="17" style="100" customWidth="1"/>
    <col min="8971" max="8971" width="16.5546875" style="100" customWidth="1"/>
    <col min="8972" max="8972" width="15.5546875" style="100" customWidth="1"/>
    <col min="8973" max="8973" width="17" style="100" customWidth="1"/>
    <col min="8974" max="8974" width="16.5546875" style="100" customWidth="1"/>
    <col min="8975" max="8975" width="15.5546875" style="100" customWidth="1"/>
    <col min="8976" max="8976" width="0" style="100" hidden="1" customWidth="1"/>
    <col min="8977" max="8980" width="8" style="100" customWidth="1"/>
    <col min="8981" max="9215" width="9.33203125" style="100"/>
    <col min="9216" max="9216" width="9.6640625" style="100" customWidth="1"/>
    <col min="9217" max="9217" width="16" style="100" customWidth="1"/>
    <col min="9218" max="9218" width="17.5546875" style="100" customWidth="1"/>
    <col min="9219" max="9219" width="16.33203125" style="100" customWidth="1"/>
    <col min="9220" max="9220" width="6.33203125" style="100" customWidth="1"/>
    <col min="9221" max="9221" width="17.33203125" style="100" customWidth="1"/>
    <col min="9222" max="9222" width="15.6640625" style="100" customWidth="1"/>
    <col min="9223" max="9223" width="13.33203125" style="100" customWidth="1"/>
    <col min="9224" max="9224" width="6.33203125" style="100" customWidth="1"/>
    <col min="9225" max="9225" width="8.33203125" style="100" customWidth="1"/>
    <col min="9226" max="9226" width="17" style="100" customWidth="1"/>
    <col min="9227" max="9227" width="16.5546875" style="100" customWidth="1"/>
    <col min="9228" max="9228" width="15.5546875" style="100" customWidth="1"/>
    <col min="9229" max="9229" width="17" style="100" customWidth="1"/>
    <col min="9230" max="9230" width="16.5546875" style="100" customWidth="1"/>
    <col min="9231" max="9231" width="15.5546875" style="100" customWidth="1"/>
    <col min="9232" max="9232" width="0" style="100" hidden="1" customWidth="1"/>
    <col min="9233" max="9236" width="8" style="100" customWidth="1"/>
    <col min="9237" max="9471" width="9.33203125" style="100"/>
    <col min="9472" max="9472" width="9.6640625" style="100" customWidth="1"/>
    <col min="9473" max="9473" width="16" style="100" customWidth="1"/>
    <col min="9474" max="9474" width="17.5546875" style="100" customWidth="1"/>
    <col min="9475" max="9475" width="16.33203125" style="100" customWidth="1"/>
    <col min="9476" max="9476" width="6.33203125" style="100" customWidth="1"/>
    <col min="9477" max="9477" width="17.33203125" style="100" customWidth="1"/>
    <col min="9478" max="9478" width="15.6640625" style="100" customWidth="1"/>
    <col min="9479" max="9479" width="13.33203125" style="100" customWidth="1"/>
    <col min="9480" max="9480" width="6.33203125" style="100" customWidth="1"/>
    <col min="9481" max="9481" width="8.33203125" style="100" customWidth="1"/>
    <col min="9482" max="9482" width="17" style="100" customWidth="1"/>
    <col min="9483" max="9483" width="16.5546875" style="100" customWidth="1"/>
    <col min="9484" max="9484" width="15.5546875" style="100" customWidth="1"/>
    <col min="9485" max="9485" width="17" style="100" customWidth="1"/>
    <col min="9486" max="9486" width="16.5546875" style="100" customWidth="1"/>
    <col min="9487" max="9487" width="15.5546875" style="100" customWidth="1"/>
    <col min="9488" max="9488" width="0" style="100" hidden="1" customWidth="1"/>
    <col min="9489" max="9492" width="8" style="100" customWidth="1"/>
    <col min="9493" max="9727" width="9.33203125" style="100"/>
    <col min="9728" max="9728" width="9.6640625" style="100" customWidth="1"/>
    <col min="9729" max="9729" width="16" style="100" customWidth="1"/>
    <col min="9730" max="9730" width="17.5546875" style="100" customWidth="1"/>
    <col min="9731" max="9731" width="16.33203125" style="100" customWidth="1"/>
    <col min="9732" max="9732" width="6.33203125" style="100" customWidth="1"/>
    <col min="9733" max="9733" width="17.33203125" style="100" customWidth="1"/>
    <col min="9734" max="9734" width="15.6640625" style="100" customWidth="1"/>
    <col min="9735" max="9735" width="13.33203125" style="100" customWidth="1"/>
    <col min="9736" max="9736" width="6.33203125" style="100" customWidth="1"/>
    <col min="9737" max="9737" width="8.33203125" style="100" customWidth="1"/>
    <col min="9738" max="9738" width="17" style="100" customWidth="1"/>
    <col min="9739" max="9739" width="16.5546875" style="100" customWidth="1"/>
    <col min="9740" max="9740" width="15.5546875" style="100" customWidth="1"/>
    <col min="9741" max="9741" width="17" style="100" customWidth="1"/>
    <col min="9742" max="9742" width="16.5546875" style="100" customWidth="1"/>
    <col min="9743" max="9743" width="15.5546875" style="100" customWidth="1"/>
    <col min="9744" max="9744" width="0" style="100" hidden="1" customWidth="1"/>
    <col min="9745" max="9748" width="8" style="100" customWidth="1"/>
    <col min="9749" max="9983" width="9.33203125" style="100"/>
    <col min="9984" max="9984" width="9.6640625" style="100" customWidth="1"/>
    <col min="9985" max="9985" width="16" style="100" customWidth="1"/>
    <col min="9986" max="9986" width="17.5546875" style="100" customWidth="1"/>
    <col min="9987" max="9987" width="16.33203125" style="100" customWidth="1"/>
    <col min="9988" max="9988" width="6.33203125" style="100" customWidth="1"/>
    <col min="9989" max="9989" width="17.33203125" style="100" customWidth="1"/>
    <col min="9990" max="9990" width="15.6640625" style="100" customWidth="1"/>
    <col min="9991" max="9991" width="13.33203125" style="100" customWidth="1"/>
    <col min="9992" max="9992" width="6.33203125" style="100" customWidth="1"/>
    <col min="9993" max="9993" width="8.33203125" style="100" customWidth="1"/>
    <col min="9994" max="9994" width="17" style="100" customWidth="1"/>
    <col min="9995" max="9995" width="16.5546875" style="100" customWidth="1"/>
    <col min="9996" max="9996" width="15.5546875" style="100" customWidth="1"/>
    <col min="9997" max="9997" width="17" style="100" customWidth="1"/>
    <col min="9998" max="9998" width="16.5546875" style="100" customWidth="1"/>
    <col min="9999" max="9999" width="15.5546875" style="100" customWidth="1"/>
    <col min="10000" max="10000" width="0" style="100" hidden="1" customWidth="1"/>
    <col min="10001" max="10004" width="8" style="100" customWidth="1"/>
    <col min="10005" max="10239" width="9.33203125" style="100"/>
    <col min="10240" max="10240" width="9.6640625" style="100" customWidth="1"/>
    <col min="10241" max="10241" width="16" style="100" customWidth="1"/>
    <col min="10242" max="10242" width="17.5546875" style="100" customWidth="1"/>
    <col min="10243" max="10243" width="16.33203125" style="100" customWidth="1"/>
    <col min="10244" max="10244" width="6.33203125" style="100" customWidth="1"/>
    <col min="10245" max="10245" width="17.33203125" style="100" customWidth="1"/>
    <col min="10246" max="10246" width="15.6640625" style="100" customWidth="1"/>
    <col min="10247" max="10247" width="13.33203125" style="100" customWidth="1"/>
    <col min="10248" max="10248" width="6.33203125" style="100" customWidth="1"/>
    <col min="10249" max="10249" width="8.33203125" style="100" customWidth="1"/>
    <col min="10250" max="10250" width="17" style="100" customWidth="1"/>
    <col min="10251" max="10251" width="16.5546875" style="100" customWidth="1"/>
    <col min="10252" max="10252" width="15.5546875" style="100" customWidth="1"/>
    <col min="10253" max="10253" width="17" style="100" customWidth="1"/>
    <col min="10254" max="10254" width="16.5546875" style="100" customWidth="1"/>
    <col min="10255" max="10255" width="15.5546875" style="100" customWidth="1"/>
    <col min="10256" max="10256" width="0" style="100" hidden="1" customWidth="1"/>
    <col min="10257" max="10260" width="8" style="100" customWidth="1"/>
    <col min="10261" max="10495" width="9.33203125" style="100"/>
    <col min="10496" max="10496" width="9.6640625" style="100" customWidth="1"/>
    <col min="10497" max="10497" width="16" style="100" customWidth="1"/>
    <col min="10498" max="10498" width="17.5546875" style="100" customWidth="1"/>
    <col min="10499" max="10499" width="16.33203125" style="100" customWidth="1"/>
    <col min="10500" max="10500" width="6.33203125" style="100" customWidth="1"/>
    <col min="10501" max="10501" width="17.33203125" style="100" customWidth="1"/>
    <col min="10502" max="10502" width="15.6640625" style="100" customWidth="1"/>
    <col min="10503" max="10503" width="13.33203125" style="100" customWidth="1"/>
    <col min="10504" max="10504" width="6.33203125" style="100" customWidth="1"/>
    <col min="10505" max="10505" width="8.33203125" style="100" customWidth="1"/>
    <col min="10506" max="10506" width="17" style="100" customWidth="1"/>
    <col min="10507" max="10507" width="16.5546875" style="100" customWidth="1"/>
    <col min="10508" max="10508" width="15.5546875" style="100" customWidth="1"/>
    <col min="10509" max="10509" width="17" style="100" customWidth="1"/>
    <col min="10510" max="10510" width="16.5546875" style="100" customWidth="1"/>
    <col min="10511" max="10511" width="15.5546875" style="100" customWidth="1"/>
    <col min="10512" max="10512" width="0" style="100" hidden="1" customWidth="1"/>
    <col min="10513" max="10516" width="8" style="100" customWidth="1"/>
    <col min="10517" max="10751" width="9.33203125" style="100"/>
    <col min="10752" max="10752" width="9.6640625" style="100" customWidth="1"/>
    <col min="10753" max="10753" width="16" style="100" customWidth="1"/>
    <col min="10754" max="10754" width="17.5546875" style="100" customWidth="1"/>
    <col min="10755" max="10755" width="16.33203125" style="100" customWidth="1"/>
    <col min="10756" max="10756" width="6.33203125" style="100" customWidth="1"/>
    <col min="10757" max="10757" width="17.33203125" style="100" customWidth="1"/>
    <col min="10758" max="10758" width="15.6640625" style="100" customWidth="1"/>
    <col min="10759" max="10759" width="13.33203125" style="100" customWidth="1"/>
    <col min="10760" max="10760" width="6.33203125" style="100" customWidth="1"/>
    <col min="10761" max="10761" width="8.33203125" style="100" customWidth="1"/>
    <col min="10762" max="10762" width="17" style="100" customWidth="1"/>
    <col min="10763" max="10763" width="16.5546875" style="100" customWidth="1"/>
    <col min="10764" max="10764" width="15.5546875" style="100" customWidth="1"/>
    <col min="10765" max="10765" width="17" style="100" customWidth="1"/>
    <col min="10766" max="10766" width="16.5546875" style="100" customWidth="1"/>
    <col min="10767" max="10767" width="15.5546875" style="100" customWidth="1"/>
    <col min="10768" max="10768" width="0" style="100" hidden="1" customWidth="1"/>
    <col min="10769" max="10772" width="8" style="100" customWidth="1"/>
    <col min="10773" max="11007" width="9.33203125" style="100"/>
    <col min="11008" max="11008" width="9.6640625" style="100" customWidth="1"/>
    <col min="11009" max="11009" width="16" style="100" customWidth="1"/>
    <col min="11010" max="11010" width="17.5546875" style="100" customWidth="1"/>
    <col min="11011" max="11011" width="16.33203125" style="100" customWidth="1"/>
    <col min="11012" max="11012" width="6.33203125" style="100" customWidth="1"/>
    <col min="11013" max="11013" width="17.33203125" style="100" customWidth="1"/>
    <col min="11014" max="11014" width="15.6640625" style="100" customWidth="1"/>
    <col min="11015" max="11015" width="13.33203125" style="100" customWidth="1"/>
    <col min="11016" max="11016" width="6.33203125" style="100" customWidth="1"/>
    <col min="11017" max="11017" width="8.33203125" style="100" customWidth="1"/>
    <col min="11018" max="11018" width="17" style="100" customWidth="1"/>
    <col min="11019" max="11019" width="16.5546875" style="100" customWidth="1"/>
    <col min="11020" max="11020" width="15.5546875" style="100" customWidth="1"/>
    <col min="11021" max="11021" width="17" style="100" customWidth="1"/>
    <col min="11022" max="11022" width="16.5546875" style="100" customWidth="1"/>
    <col min="11023" max="11023" width="15.5546875" style="100" customWidth="1"/>
    <col min="11024" max="11024" width="0" style="100" hidden="1" customWidth="1"/>
    <col min="11025" max="11028" width="8" style="100" customWidth="1"/>
    <col min="11029" max="11263" width="9.33203125" style="100"/>
    <col min="11264" max="11264" width="9.6640625" style="100" customWidth="1"/>
    <col min="11265" max="11265" width="16" style="100" customWidth="1"/>
    <col min="11266" max="11266" width="17.5546875" style="100" customWidth="1"/>
    <col min="11267" max="11267" width="16.33203125" style="100" customWidth="1"/>
    <col min="11268" max="11268" width="6.33203125" style="100" customWidth="1"/>
    <col min="11269" max="11269" width="17.33203125" style="100" customWidth="1"/>
    <col min="11270" max="11270" width="15.6640625" style="100" customWidth="1"/>
    <col min="11271" max="11271" width="13.33203125" style="100" customWidth="1"/>
    <col min="11272" max="11272" width="6.33203125" style="100" customWidth="1"/>
    <col min="11273" max="11273" width="8.33203125" style="100" customWidth="1"/>
    <col min="11274" max="11274" width="17" style="100" customWidth="1"/>
    <col min="11275" max="11275" width="16.5546875" style="100" customWidth="1"/>
    <col min="11276" max="11276" width="15.5546875" style="100" customWidth="1"/>
    <col min="11277" max="11277" width="17" style="100" customWidth="1"/>
    <col min="11278" max="11278" width="16.5546875" style="100" customWidth="1"/>
    <col min="11279" max="11279" width="15.5546875" style="100" customWidth="1"/>
    <col min="11280" max="11280" width="0" style="100" hidden="1" customWidth="1"/>
    <col min="11281" max="11284" width="8" style="100" customWidth="1"/>
    <col min="11285" max="11519" width="9.33203125" style="100"/>
    <col min="11520" max="11520" width="9.6640625" style="100" customWidth="1"/>
    <col min="11521" max="11521" width="16" style="100" customWidth="1"/>
    <col min="11522" max="11522" width="17.5546875" style="100" customWidth="1"/>
    <col min="11523" max="11523" width="16.33203125" style="100" customWidth="1"/>
    <col min="11524" max="11524" width="6.33203125" style="100" customWidth="1"/>
    <col min="11525" max="11525" width="17.33203125" style="100" customWidth="1"/>
    <col min="11526" max="11526" width="15.6640625" style="100" customWidth="1"/>
    <col min="11527" max="11527" width="13.33203125" style="100" customWidth="1"/>
    <col min="11528" max="11528" width="6.33203125" style="100" customWidth="1"/>
    <col min="11529" max="11529" width="8.33203125" style="100" customWidth="1"/>
    <col min="11530" max="11530" width="17" style="100" customWidth="1"/>
    <col min="11531" max="11531" width="16.5546875" style="100" customWidth="1"/>
    <col min="11532" max="11532" width="15.5546875" style="100" customWidth="1"/>
    <col min="11533" max="11533" width="17" style="100" customWidth="1"/>
    <col min="11534" max="11534" width="16.5546875" style="100" customWidth="1"/>
    <col min="11535" max="11535" width="15.5546875" style="100" customWidth="1"/>
    <col min="11536" max="11536" width="0" style="100" hidden="1" customWidth="1"/>
    <col min="11537" max="11540" width="8" style="100" customWidth="1"/>
    <col min="11541" max="11775" width="9.33203125" style="100"/>
    <col min="11776" max="11776" width="9.6640625" style="100" customWidth="1"/>
    <col min="11777" max="11777" width="16" style="100" customWidth="1"/>
    <col min="11778" max="11778" width="17.5546875" style="100" customWidth="1"/>
    <col min="11779" max="11779" width="16.33203125" style="100" customWidth="1"/>
    <col min="11780" max="11780" width="6.33203125" style="100" customWidth="1"/>
    <col min="11781" max="11781" width="17.33203125" style="100" customWidth="1"/>
    <col min="11782" max="11782" width="15.6640625" style="100" customWidth="1"/>
    <col min="11783" max="11783" width="13.33203125" style="100" customWidth="1"/>
    <col min="11784" max="11784" width="6.33203125" style="100" customWidth="1"/>
    <col min="11785" max="11785" width="8.33203125" style="100" customWidth="1"/>
    <col min="11786" max="11786" width="17" style="100" customWidth="1"/>
    <col min="11787" max="11787" width="16.5546875" style="100" customWidth="1"/>
    <col min="11788" max="11788" width="15.5546875" style="100" customWidth="1"/>
    <col min="11789" max="11789" width="17" style="100" customWidth="1"/>
    <col min="11790" max="11790" width="16.5546875" style="100" customWidth="1"/>
    <col min="11791" max="11791" width="15.5546875" style="100" customWidth="1"/>
    <col min="11792" max="11792" width="0" style="100" hidden="1" customWidth="1"/>
    <col min="11793" max="11796" width="8" style="100" customWidth="1"/>
    <col min="11797" max="12031" width="9.33203125" style="100"/>
    <col min="12032" max="12032" width="9.6640625" style="100" customWidth="1"/>
    <col min="12033" max="12033" width="16" style="100" customWidth="1"/>
    <col min="12034" max="12034" width="17.5546875" style="100" customWidth="1"/>
    <col min="12035" max="12035" width="16.33203125" style="100" customWidth="1"/>
    <col min="12036" max="12036" width="6.33203125" style="100" customWidth="1"/>
    <col min="12037" max="12037" width="17.33203125" style="100" customWidth="1"/>
    <col min="12038" max="12038" width="15.6640625" style="100" customWidth="1"/>
    <col min="12039" max="12039" width="13.33203125" style="100" customWidth="1"/>
    <col min="12040" max="12040" width="6.33203125" style="100" customWidth="1"/>
    <col min="12041" max="12041" width="8.33203125" style="100" customWidth="1"/>
    <col min="12042" max="12042" width="17" style="100" customWidth="1"/>
    <col min="12043" max="12043" width="16.5546875" style="100" customWidth="1"/>
    <col min="12044" max="12044" width="15.5546875" style="100" customWidth="1"/>
    <col min="12045" max="12045" width="17" style="100" customWidth="1"/>
    <col min="12046" max="12046" width="16.5546875" style="100" customWidth="1"/>
    <col min="12047" max="12047" width="15.5546875" style="100" customWidth="1"/>
    <col min="12048" max="12048" width="0" style="100" hidden="1" customWidth="1"/>
    <col min="12049" max="12052" width="8" style="100" customWidth="1"/>
    <col min="12053" max="12287" width="9.33203125" style="100"/>
    <col min="12288" max="12288" width="9.6640625" style="100" customWidth="1"/>
    <col min="12289" max="12289" width="16" style="100" customWidth="1"/>
    <col min="12290" max="12290" width="17.5546875" style="100" customWidth="1"/>
    <col min="12291" max="12291" width="16.33203125" style="100" customWidth="1"/>
    <col min="12292" max="12292" width="6.33203125" style="100" customWidth="1"/>
    <col min="12293" max="12293" width="17.33203125" style="100" customWidth="1"/>
    <col min="12294" max="12294" width="15.6640625" style="100" customWidth="1"/>
    <col min="12295" max="12295" width="13.33203125" style="100" customWidth="1"/>
    <col min="12296" max="12296" width="6.33203125" style="100" customWidth="1"/>
    <col min="12297" max="12297" width="8.33203125" style="100" customWidth="1"/>
    <col min="12298" max="12298" width="17" style="100" customWidth="1"/>
    <col min="12299" max="12299" width="16.5546875" style="100" customWidth="1"/>
    <col min="12300" max="12300" width="15.5546875" style="100" customWidth="1"/>
    <col min="12301" max="12301" width="17" style="100" customWidth="1"/>
    <col min="12302" max="12302" width="16.5546875" style="100" customWidth="1"/>
    <col min="12303" max="12303" width="15.5546875" style="100" customWidth="1"/>
    <col min="12304" max="12304" width="0" style="100" hidden="1" customWidth="1"/>
    <col min="12305" max="12308" width="8" style="100" customWidth="1"/>
    <col min="12309" max="12543" width="9.33203125" style="100"/>
    <col min="12544" max="12544" width="9.6640625" style="100" customWidth="1"/>
    <col min="12545" max="12545" width="16" style="100" customWidth="1"/>
    <col min="12546" max="12546" width="17.5546875" style="100" customWidth="1"/>
    <col min="12547" max="12547" width="16.33203125" style="100" customWidth="1"/>
    <col min="12548" max="12548" width="6.33203125" style="100" customWidth="1"/>
    <col min="12549" max="12549" width="17.33203125" style="100" customWidth="1"/>
    <col min="12550" max="12550" width="15.6640625" style="100" customWidth="1"/>
    <col min="12551" max="12551" width="13.33203125" style="100" customWidth="1"/>
    <col min="12552" max="12552" width="6.33203125" style="100" customWidth="1"/>
    <col min="12553" max="12553" width="8.33203125" style="100" customWidth="1"/>
    <col min="12554" max="12554" width="17" style="100" customWidth="1"/>
    <col min="12555" max="12555" width="16.5546875" style="100" customWidth="1"/>
    <col min="12556" max="12556" width="15.5546875" style="100" customWidth="1"/>
    <col min="12557" max="12557" width="17" style="100" customWidth="1"/>
    <col min="12558" max="12558" width="16.5546875" style="100" customWidth="1"/>
    <col min="12559" max="12559" width="15.5546875" style="100" customWidth="1"/>
    <col min="12560" max="12560" width="0" style="100" hidden="1" customWidth="1"/>
    <col min="12561" max="12564" width="8" style="100" customWidth="1"/>
    <col min="12565" max="12799" width="9.33203125" style="100"/>
    <col min="12800" max="12800" width="9.6640625" style="100" customWidth="1"/>
    <col min="12801" max="12801" width="16" style="100" customWidth="1"/>
    <col min="12802" max="12802" width="17.5546875" style="100" customWidth="1"/>
    <col min="12803" max="12803" width="16.33203125" style="100" customWidth="1"/>
    <col min="12804" max="12804" width="6.33203125" style="100" customWidth="1"/>
    <col min="12805" max="12805" width="17.33203125" style="100" customWidth="1"/>
    <col min="12806" max="12806" width="15.6640625" style="100" customWidth="1"/>
    <col min="12807" max="12807" width="13.33203125" style="100" customWidth="1"/>
    <col min="12808" max="12808" width="6.33203125" style="100" customWidth="1"/>
    <col min="12809" max="12809" width="8.33203125" style="100" customWidth="1"/>
    <col min="12810" max="12810" width="17" style="100" customWidth="1"/>
    <col min="12811" max="12811" width="16.5546875" style="100" customWidth="1"/>
    <col min="12812" max="12812" width="15.5546875" style="100" customWidth="1"/>
    <col min="12813" max="12813" width="17" style="100" customWidth="1"/>
    <col min="12814" max="12814" width="16.5546875" style="100" customWidth="1"/>
    <col min="12815" max="12815" width="15.5546875" style="100" customWidth="1"/>
    <col min="12816" max="12816" width="0" style="100" hidden="1" customWidth="1"/>
    <col min="12817" max="12820" width="8" style="100" customWidth="1"/>
    <col min="12821" max="13055" width="9.33203125" style="100"/>
    <col min="13056" max="13056" width="9.6640625" style="100" customWidth="1"/>
    <col min="13057" max="13057" width="16" style="100" customWidth="1"/>
    <col min="13058" max="13058" width="17.5546875" style="100" customWidth="1"/>
    <col min="13059" max="13059" width="16.33203125" style="100" customWidth="1"/>
    <col min="13060" max="13060" width="6.33203125" style="100" customWidth="1"/>
    <col min="13061" max="13061" width="17.33203125" style="100" customWidth="1"/>
    <col min="13062" max="13062" width="15.6640625" style="100" customWidth="1"/>
    <col min="13063" max="13063" width="13.33203125" style="100" customWidth="1"/>
    <col min="13064" max="13064" width="6.33203125" style="100" customWidth="1"/>
    <col min="13065" max="13065" width="8.33203125" style="100" customWidth="1"/>
    <col min="13066" max="13066" width="17" style="100" customWidth="1"/>
    <col min="13067" max="13067" width="16.5546875" style="100" customWidth="1"/>
    <col min="13068" max="13068" width="15.5546875" style="100" customWidth="1"/>
    <col min="13069" max="13069" width="17" style="100" customWidth="1"/>
    <col min="13070" max="13070" width="16.5546875" style="100" customWidth="1"/>
    <col min="13071" max="13071" width="15.5546875" style="100" customWidth="1"/>
    <col min="13072" max="13072" width="0" style="100" hidden="1" customWidth="1"/>
    <col min="13073" max="13076" width="8" style="100" customWidth="1"/>
    <col min="13077" max="13311" width="9.33203125" style="100"/>
    <col min="13312" max="13312" width="9.6640625" style="100" customWidth="1"/>
    <col min="13313" max="13313" width="16" style="100" customWidth="1"/>
    <col min="13314" max="13314" width="17.5546875" style="100" customWidth="1"/>
    <col min="13315" max="13315" width="16.33203125" style="100" customWidth="1"/>
    <col min="13316" max="13316" width="6.33203125" style="100" customWidth="1"/>
    <col min="13317" max="13317" width="17.33203125" style="100" customWidth="1"/>
    <col min="13318" max="13318" width="15.6640625" style="100" customWidth="1"/>
    <col min="13319" max="13319" width="13.33203125" style="100" customWidth="1"/>
    <col min="13320" max="13320" width="6.33203125" style="100" customWidth="1"/>
    <col min="13321" max="13321" width="8.33203125" style="100" customWidth="1"/>
    <col min="13322" max="13322" width="17" style="100" customWidth="1"/>
    <col min="13323" max="13323" width="16.5546875" style="100" customWidth="1"/>
    <col min="13324" max="13324" width="15.5546875" style="100" customWidth="1"/>
    <col min="13325" max="13325" width="17" style="100" customWidth="1"/>
    <col min="13326" max="13326" width="16.5546875" style="100" customWidth="1"/>
    <col min="13327" max="13327" width="15.5546875" style="100" customWidth="1"/>
    <col min="13328" max="13328" width="0" style="100" hidden="1" customWidth="1"/>
    <col min="13329" max="13332" width="8" style="100" customWidth="1"/>
    <col min="13333" max="13567" width="9.33203125" style="100"/>
    <col min="13568" max="13568" width="9.6640625" style="100" customWidth="1"/>
    <col min="13569" max="13569" width="16" style="100" customWidth="1"/>
    <col min="13570" max="13570" width="17.5546875" style="100" customWidth="1"/>
    <col min="13571" max="13571" width="16.33203125" style="100" customWidth="1"/>
    <col min="13572" max="13572" width="6.33203125" style="100" customWidth="1"/>
    <col min="13573" max="13573" width="17.33203125" style="100" customWidth="1"/>
    <col min="13574" max="13574" width="15.6640625" style="100" customWidth="1"/>
    <col min="13575" max="13575" width="13.33203125" style="100" customWidth="1"/>
    <col min="13576" max="13576" width="6.33203125" style="100" customWidth="1"/>
    <col min="13577" max="13577" width="8.33203125" style="100" customWidth="1"/>
    <col min="13578" max="13578" width="17" style="100" customWidth="1"/>
    <col min="13579" max="13579" width="16.5546875" style="100" customWidth="1"/>
    <col min="13580" max="13580" width="15.5546875" style="100" customWidth="1"/>
    <col min="13581" max="13581" width="17" style="100" customWidth="1"/>
    <col min="13582" max="13582" width="16.5546875" style="100" customWidth="1"/>
    <col min="13583" max="13583" width="15.5546875" style="100" customWidth="1"/>
    <col min="13584" max="13584" width="0" style="100" hidden="1" customWidth="1"/>
    <col min="13585" max="13588" width="8" style="100" customWidth="1"/>
    <col min="13589" max="13823" width="9.33203125" style="100"/>
    <col min="13824" max="13824" width="9.6640625" style="100" customWidth="1"/>
    <col min="13825" max="13825" width="16" style="100" customWidth="1"/>
    <col min="13826" max="13826" width="17.5546875" style="100" customWidth="1"/>
    <col min="13827" max="13827" width="16.33203125" style="100" customWidth="1"/>
    <col min="13828" max="13828" width="6.33203125" style="100" customWidth="1"/>
    <col min="13829" max="13829" width="17.33203125" style="100" customWidth="1"/>
    <col min="13830" max="13830" width="15.6640625" style="100" customWidth="1"/>
    <col min="13831" max="13831" width="13.33203125" style="100" customWidth="1"/>
    <col min="13832" max="13832" width="6.33203125" style="100" customWidth="1"/>
    <col min="13833" max="13833" width="8.33203125" style="100" customWidth="1"/>
    <col min="13834" max="13834" width="17" style="100" customWidth="1"/>
    <col min="13835" max="13835" width="16.5546875" style="100" customWidth="1"/>
    <col min="13836" max="13836" width="15.5546875" style="100" customWidth="1"/>
    <col min="13837" max="13837" width="17" style="100" customWidth="1"/>
    <col min="13838" max="13838" width="16.5546875" style="100" customWidth="1"/>
    <col min="13839" max="13839" width="15.5546875" style="100" customWidth="1"/>
    <col min="13840" max="13840" width="0" style="100" hidden="1" customWidth="1"/>
    <col min="13841" max="13844" width="8" style="100" customWidth="1"/>
    <col min="13845" max="14079" width="9.33203125" style="100"/>
    <col min="14080" max="14080" width="9.6640625" style="100" customWidth="1"/>
    <col min="14081" max="14081" width="16" style="100" customWidth="1"/>
    <col min="14082" max="14082" width="17.5546875" style="100" customWidth="1"/>
    <col min="14083" max="14083" width="16.33203125" style="100" customWidth="1"/>
    <col min="14084" max="14084" width="6.33203125" style="100" customWidth="1"/>
    <col min="14085" max="14085" width="17.33203125" style="100" customWidth="1"/>
    <col min="14086" max="14086" width="15.6640625" style="100" customWidth="1"/>
    <col min="14087" max="14087" width="13.33203125" style="100" customWidth="1"/>
    <col min="14088" max="14088" width="6.33203125" style="100" customWidth="1"/>
    <col min="14089" max="14089" width="8.33203125" style="100" customWidth="1"/>
    <col min="14090" max="14090" width="17" style="100" customWidth="1"/>
    <col min="14091" max="14091" width="16.5546875" style="100" customWidth="1"/>
    <col min="14092" max="14092" width="15.5546875" style="100" customWidth="1"/>
    <col min="14093" max="14093" width="17" style="100" customWidth="1"/>
    <col min="14094" max="14094" width="16.5546875" style="100" customWidth="1"/>
    <col min="14095" max="14095" width="15.5546875" style="100" customWidth="1"/>
    <col min="14096" max="14096" width="0" style="100" hidden="1" customWidth="1"/>
    <col min="14097" max="14100" width="8" style="100" customWidth="1"/>
    <col min="14101" max="14335" width="9.33203125" style="100"/>
    <col min="14336" max="14336" width="9.6640625" style="100" customWidth="1"/>
    <col min="14337" max="14337" width="16" style="100" customWidth="1"/>
    <col min="14338" max="14338" width="17.5546875" style="100" customWidth="1"/>
    <col min="14339" max="14339" width="16.33203125" style="100" customWidth="1"/>
    <col min="14340" max="14340" width="6.33203125" style="100" customWidth="1"/>
    <col min="14341" max="14341" width="17.33203125" style="100" customWidth="1"/>
    <col min="14342" max="14342" width="15.6640625" style="100" customWidth="1"/>
    <col min="14343" max="14343" width="13.33203125" style="100" customWidth="1"/>
    <col min="14344" max="14344" width="6.33203125" style="100" customWidth="1"/>
    <col min="14345" max="14345" width="8.33203125" style="100" customWidth="1"/>
    <col min="14346" max="14346" width="17" style="100" customWidth="1"/>
    <col min="14347" max="14347" width="16.5546875" style="100" customWidth="1"/>
    <col min="14348" max="14348" width="15.5546875" style="100" customWidth="1"/>
    <col min="14349" max="14349" width="17" style="100" customWidth="1"/>
    <col min="14350" max="14350" width="16.5546875" style="100" customWidth="1"/>
    <col min="14351" max="14351" width="15.5546875" style="100" customWidth="1"/>
    <col min="14352" max="14352" width="0" style="100" hidden="1" customWidth="1"/>
    <col min="14353" max="14356" width="8" style="100" customWidth="1"/>
    <col min="14357" max="14591" width="9.33203125" style="100"/>
    <col min="14592" max="14592" width="9.6640625" style="100" customWidth="1"/>
    <col min="14593" max="14593" width="16" style="100" customWidth="1"/>
    <col min="14594" max="14594" width="17.5546875" style="100" customWidth="1"/>
    <col min="14595" max="14595" width="16.33203125" style="100" customWidth="1"/>
    <col min="14596" max="14596" width="6.33203125" style="100" customWidth="1"/>
    <col min="14597" max="14597" width="17.33203125" style="100" customWidth="1"/>
    <col min="14598" max="14598" width="15.6640625" style="100" customWidth="1"/>
    <col min="14599" max="14599" width="13.33203125" style="100" customWidth="1"/>
    <col min="14600" max="14600" width="6.33203125" style="100" customWidth="1"/>
    <col min="14601" max="14601" width="8.33203125" style="100" customWidth="1"/>
    <col min="14602" max="14602" width="17" style="100" customWidth="1"/>
    <col min="14603" max="14603" width="16.5546875" style="100" customWidth="1"/>
    <col min="14604" max="14604" width="15.5546875" style="100" customWidth="1"/>
    <col min="14605" max="14605" width="17" style="100" customWidth="1"/>
    <col min="14606" max="14606" width="16.5546875" style="100" customWidth="1"/>
    <col min="14607" max="14607" width="15.5546875" style="100" customWidth="1"/>
    <col min="14608" max="14608" width="0" style="100" hidden="1" customWidth="1"/>
    <col min="14609" max="14612" width="8" style="100" customWidth="1"/>
    <col min="14613" max="14847" width="9.33203125" style="100"/>
    <col min="14848" max="14848" width="9.6640625" style="100" customWidth="1"/>
    <col min="14849" max="14849" width="16" style="100" customWidth="1"/>
    <col min="14850" max="14850" width="17.5546875" style="100" customWidth="1"/>
    <col min="14851" max="14851" width="16.33203125" style="100" customWidth="1"/>
    <col min="14852" max="14852" width="6.33203125" style="100" customWidth="1"/>
    <col min="14853" max="14853" width="17.33203125" style="100" customWidth="1"/>
    <col min="14854" max="14854" width="15.6640625" style="100" customWidth="1"/>
    <col min="14855" max="14855" width="13.33203125" style="100" customWidth="1"/>
    <col min="14856" max="14856" width="6.33203125" style="100" customWidth="1"/>
    <col min="14857" max="14857" width="8.33203125" style="100" customWidth="1"/>
    <col min="14858" max="14858" width="17" style="100" customWidth="1"/>
    <col min="14859" max="14859" width="16.5546875" style="100" customWidth="1"/>
    <col min="14860" max="14860" width="15.5546875" style="100" customWidth="1"/>
    <col min="14861" max="14861" width="17" style="100" customWidth="1"/>
    <col min="14862" max="14862" width="16.5546875" style="100" customWidth="1"/>
    <col min="14863" max="14863" width="15.5546875" style="100" customWidth="1"/>
    <col min="14864" max="14864" width="0" style="100" hidden="1" customWidth="1"/>
    <col min="14865" max="14868" width="8" style="100" customWidth="1"/>
    <col min="14869" max="15103" width="9.33203125" style="100"/>
    <col min="15104" max="15104" width="9.6640625" style="100" customWidth="1"/>
    <col min="15105" max="15105" width="16" style="100" customWidth="1"/>
    <col min="15106" max="15106" width="17.5546875" style="100" customWidth="1"/>
    <col min="15107" max="15107" width="16.33203125" style="100" customWidth="1"/>
    <col min="15108" max="15108" width="6.33203125" style="100" customWidth="1"/>
    <col min="15109" max="15109" width="17.33203125" style="100" customWidth="1"/>
    <col min="15110" max="15110" width="15.6640625" style="100" customWidth="1"/>
    <col min="15111" max="15111" width="13.33203125" style="100" customWidth="1"/>
    <col min="15112" max="15112" width="6.33203125" style="100" customWidth="1"/>
    <col min="15113" max="15113" width="8.33203125" style="100" customWidth="1"/>
    <col min="15114" max="15114" width="17" style="100" customWidth="1"/>
    <col min="15115" max="15115" width="16.5546875" style="100" customWidth="1"/>
    <col min="15116" max="15116" width="15.5546875" style="100" customWidth="1"/>
    <col min="15117" max="15117" width="17" style="100" customWidth="1"/>
    <col min="15118" max="15118" width="16.5546875" style="100" customWidth="1"/>
    <col min="15119" max="15119" width="15.5546875" style="100" customWidth="1"/>
    <col min="15120" max="15120" width="0" style="100" hidden="1" customWidth="1"/>
    <col min="15121" max="15124" width="8" style="100" customWidth="1"/>
    <col min="15125" max="15359" width="9.33203125" style="100"/>
    <col min="15360" max="15360" width="9.6640625" style="100" customWidth="1"/>
    <col min="15361" max="15361" width="16" style="100" customWidth="1"/>
    <col min="15362" max="15362" width="17.5546875" style="100" customWidth="1"/>
    <col min="15363" max="15363" width="16.33203125" style="100" customWidth="1"/>
    <col min="15364" max="15364" width="6.33203125" style="100" customWidth="1"/>
    <col min="15365" max="15365" width="17.33203125" style="100" customWidth="1"/>
    <col min="15366" max="15366" width="15.6640625" style="100" customWidth="1"/>
    <col min="15367" max="15367" width="13.33203125" style="100" customWidth="1"/>
    <col min="15368" max="15368" width="6.33203125" style="100" customWidth="1"/>
    <col min="15369" max="15369" width="8.33203125" style="100" customWidth="1"/>
    <col min="15370" max="15370" width="17" style="100" customWidth="1"/>
    <col min="15371" max="15371" width="16.5546875" style="100" customWidth="1"/>
    <col min="15372" max="15372" width="15.5546875" style="100" customWidth="1"/>
    <col min="15373" max="15373" width="17" style="100" customWidth="1"/>
    <col min="15374" max="15374" width="16.5546875" style="100" customWidth="1"/>
    <col min="15375" max="15375" width="15.5546875" style="100" customWidth="1"/>
    <col min="15376" max="15376" width="0" style="100" hidden="1" customWidth="1"/>
    <col min="15377" max="15380" width="8" style="100" customWidth="1"/>
    <col min="15381" max="15615" width="9.33203125" style="100"/>
    <col min="15616" max="15616" width="9.6640625" style="100" customWidth="1"/>
    <col min="15617" max="15617" width="16" style="100" customWidth="1"/>
    <col min="15618" max="15618" width="17.5546875" style="100" customWidth="1"/>
    <col min="15619" max="15619" width="16.33203125" style="100" customWidth="1"/>
    <col min="15620" max="15620" width="6.33203125" style="100" customWidth="1"/>
    <col min="15621" max="15621" width="17.33203125" style="100" customWidth="1"/>
    <col min="15622" max="15622" width="15.6640625" style="100" customWidth="1"/>
    <col min="15623" max="15623" width="13.33203125" style="100" customWidth="1"/>
    <col min="15624" max="15624" width="6.33203125" style="100" customWidth="1"/>
    <col min="15625" max="15625" width="8.33203125" style="100" customWidth="1"/>
    <col min="15626" max="15626" width="17" style="100" customWidth="1"/>
    <col min="15627" max="15627" width="16.5546875" style="100" customWidth="1"/>
    <col min="15628" max="15628" width="15.5546875" style="100" customWidth="1"/>
    <col min="15629" max="15629" width="17" style="100" customWidth="1"/>
    <col min="15630" max="15630" width="16.5546875" style="100" customWidth="1"/>
    <col min="15631" max="15631" width="15.5546875" style="100" customWidth="1"/>
    <col min="15632" max="15632" width="0" style="100" hidden="1" customWidth="1"/>
    <col min="15633" max="15636" width="8" style="100" customWidth="1"/>
    <col min="15637" max="15871" width="9.33203125" style="100"/>
    <col min="15872" max="15872" width="9.6640625" style="100" customWidth="1"/>
    <col min="15873" max="15873" width="16" style="100" customWidth="1"/>
    <col min="15874" max="15874" width="17.5546875" style="100" customWidth="1"/>
    <col min="15875" max="15875" width="16.33203125" style="100" customWidth="1"/>
    <col min="15876" max="15876" width="6.33203125" style="100" customWidth="1"/>
    <col min="15877" max="15877" width="17.33203125" style="100" customWidth="1"/>
    <col min="15878" max="15878" width="15.6640625" style="100" customWidth="1"/>
    <col min="15879" max="15879" width="13.33203125" style="100" customWidth="1"/>
    <col min="15880" max="15880" width="6.33203125" style="100" customWidth="1"/>
    <col min="15881" max="15881" width="8.33203125" style="100" customWidth="1"/>
    <col min="15882" max="15882" width="17" style="100" customWidth="1"/>
    <col min="15883" max="15883" width="16.5546875" style="100" customWidth="1"/>
    <col min="15884" max="15884" width="15.5546875" style="100" customWidth="1"/>
    <col min="15885" max="15885" width="17" style="100" customWidth="1"/>
    <col min="15886" max="15886" width="16.5546875" style="100" customWidth="1"/>
    <col min="15887" max="15887" width="15.5546875" style="100" customWidth="1"/>
    <col min="15888" max="15888" width="0" style="100" hidden="1" customWidth="1"/>
    <col min="15889" max="15892" width="8" style="100" customWidth="1"/>
    <col min="15893" max="16127" width="9.33203125" style="100"/>
    <col min="16128" max="16128" width="9.6640625" style="100" customWidth="1"/>
    <col min="16129" max="16129" width="16" style="100" customWidth="1"/>
    <col min="16130" max="16130" width="17.5546875" style="100" customWidth="1"/>
    <col min="16131" max="16131" width="16.33203125" style="100" customWidth="1"/>
    <col min="16132" max="16132" width="6.33203125" style="100" customWidth="1"/>
    <col min="16133" max="16133" width="17.33203125" style="100" customWidth="1"/>
    <col min="16134" max="16134" width="15.6640625" style="100" customWidth="1"/>
    <col min="16135" max="16135" width="13.33203125" style="100" customWidth="1"/>
    <col min="16136" max="16136" width="6.33203125" style="100" customWidth="1"/>
    <col min="16137" max="16137" width="8.33203125" style="100" customWidth="1"/>
    <col min="16138" max="16138" width="17" style="100" customWidth="1"/>
    <col min="16139" max="16139" width="16.5546875" style="100" customWidth="1"/>
    <col min="16140" max="16140" width="15.5546875" style="100" customWidth="1"/>
    <col min="16141" max="16141" width="17" style="100" customWidth="1"/>
    <col min="16142" max="16142" width="16.5546875" style="100" customWidth="1"/>
    <col min="16143" max="16143" width="15.5546875" style="100" customWidth="1"/>
    <col min="16144" max="16144" width="0" style="100" hidden="1" customWidth="1"/>
    <col min="16145" max="16148" width="8" style="100" customWidth="1"/>
    <col min="16149" max="16384" width="9.33203125" style="100"/>
  </cols>
  <sheetData>
    <row r="1" spans="1:22" ht="16.5" customHeight="1">
      <c r="A1" s="97" t="s">
        <v>134</v>
      </c>
      <c r="B1" s="98"/>
      <c r="C1" s="98"/>
      <c r="D1" s="98"/>
      <c r="E1" s="98"/>
      <c r="F1" s="99"/>
      <c r="K1" s="101"/>
      <c r="R1" s="100"/>
    </row>
    <row r="2" spans="1:22" ht="27" customHeight="1">
      <c r="A2" s="97"/>
      <c r="B2" s="98"/>
      <c r="C2" s="98"/>
      <c r="D2" s="98"/>
      <c r="E2" s="98"/>
      <c r="F2" s="99"/>
      <c r="K2" s="101"/>
      <c r="R2" s="100"/>
    </row>
    <row r="3" spans="1:22" ht="21.75" customHeight="1">
      <c r="A3" s="697" t="s">
        <v>5</v>
      </c>
      <c r="B3" s="697"/>
      <c r="C3" s="697"/>
      <c r="D3" s="697"/>
      <c r="E3" s="697"/>
      <c r="F3" s="697"/>
      <c r="G3" s="101"/>
      <c r="H3" s="476"/>
      <c r="I3" s="101"/>
      <c r="J3" s="104" t="s">
        <v>23</v>
      </c>
      <c r="K3" s="105"/>
      <c r="L3" s="106"/>
      <c r="R3" s="100"/>
    </row>
    <row r="4" spans="1:22" ht="24" customHeight="1">
      <c r="A4" s="697" t="s">
        <v>142</v>
      </c>
      <c r="B4" s="697"/>
      <c r="C4" s="697"/>
      <c r="D4" s="697"/>
      <c r="E4" s="697"/>
      <c r="F4" s="697"/>
      <c r="G4" s="443"/>
      <c r="H4" s="476"/>
      <c r="I4" s="101"/>
      <c r="J4" s="101"/>
      <c r="L4" s="107"/>
      <c r="R4" s="100"/>
    </row>
    <row r="5" spans="1:22" ht="20.25" customHeight="1">
      <c r="A5" s="702" t="s">
        <v>154</v>
      </c>
      <c r="B5" s="702"/>
      <c r="C5" s="702"/>
      <c r="D5" s="702"/>
      <c r="E5" s="702"/>
      <c r="F5" s="702"/>
      <c r="G5" s="444"/>
      <c r="H5" s="476"/>
      <c r="I5" s="100" t="s">
        <v>86</v>
      </c>
      <c r="J5" s="109"/>
      <c r="L5" s="107"/>
      <c r="R5" s="100"/>
    </row>
    <row r="6" spans="1:22" ht="30.75" customHeight="1">
      <c r="A6" s="110"/>
      <c r="C6" s="699"/>
      <c r="D6" s="699"/>
      <c r="E6" s="111"/>
      <c r="F6" s="112"/>
      <c r="G6" s="445" t="e">
        <f>VLOOKUP(F12,#REF!,2,0)</f>
        <v>#REF!</v>
      </c>
      <c r="I6" s="113">
        <v>1</v>
      </c>
      <c r="J6" s="114" t="s">
        <v>117</v>
      </c>
      <c r="R6" s="100"/>
    </row>
    <row r="7" spans="1:22">
      <c r="A7" s="110"/>
      <c r="B7" s="115"/>
      <c r="C7" s="699"/>
      <c r="D7" s="699"/>
      <c r="E7" s="116"/>
      <c r="F7" s="111"/>
      <c r="G7" s="703"/>
      <c r="H7" s="703"/>
      <c r="I7" s="113">
        <v>2</v>
      </c>
      <c r="J7" s="113" t="s">
        <v>120</v>
      </c>
      <c r="M7" s="100"/>
      <c r="N7" s="103" t="s">
        <v>42</v>
      </c>
      <c r="O7" s="103" t="s">
        <v>118</v>
      </c>
      <c r="R7" s="100"/>
      <c r="U7" s="117"/>
      <c r="V7" s="118"/>
    </row>
    <row r="8" spans="1:22" ht="25.5" customHeight="1">
      <c r="A8" s="115"/>
      <c r="E8" s="119" t="s">
        <v>116</v>
      </c>
      <c r="F8" s="120" t="s">
        <v>135</v>
      </c>
      <c r="G8" s="704" t="s">
        <v>26</v>
      </c>
      <c r="H8" s="703"/>
      <c r="I8" s="113">
        <v>3</v>
      </c>
      <c r="J8" s="113" t="s">
        <v>92</v>
      </c>
      <c r="M8" s="121" t="s">
        <v>135</v>
      </c>
      <c r="N8" s="122">
        <f ca="1">TODAY()+30</f>
        <v>45582</v>
      </c>
      <c r="O8" s="123">
        <v>0.11</v>
      </c>
      <c r="Q8" s="124"/>
      <c r="R8" s="125"/>
    </row>
    <row r="9" spans="1:22" ht="36.75" customHeight="1">
      <c r="A9" s="126"/>
      <c r="B9" s="127" t="s">
        <v>103</v>
      </c>
      <c r="C9" s="128"/>
      <c r="D9" s="128"/>
      <c r="E9" s="129"/>
      <c r="F9" s="130" t="s">
        <v>91</v>
      </c>
      <c r="G9" s="704" t="s">
        <v>26</v>
      </c>
      <c r="H9" s="703"/>
      <c r="I9" s="131">
        <v>4</v>
      </c>
      <c r="J9" s="132" t="s">
        <v>152</v>
      </c>
      <c r="M9" s="121" t="s">
        <v>136</v>
      </c>
      <c r="N9" s="122">
        <f ca="1">TODAY()+30</f>
        <v>45582</v>
      </c>
      <c r="O9" s="123">
        <v>0.11</v>
      </c>
      <c r="Q9" s="133"/>
      <c r="R9" s="100"/>
    </row>
    <row r="10" spans="1:22" ht="43.95" customHeight="1">
      <c r="A10" s="134"/>
      <c r="B10" s="127" t="s">
        <v>104</v>
      </c>
      <c r="C10" s="129"/>
      <c r="D10" s="696" t="str">
        <f>VLOOKUP($F$10,$I$6:$K$9,2,0)</f>
        <v>TT sớm 100% bằng vốn tự có trong 15 ngày kể từ khi kí HĐMB</v>
      </c>
      <c r="E10" s="696"/>
      <c r="F10" s="135">
        <v>4</v>
      </c>
      <c r="G10" s="446"/>
      <c r="H10" s="477"/>
      <c r="I10" s="136">
        <v>0</v>
      </c>
      <c r="J10" s="137"/>
      <c r="M10" s="121"/>
      <c r="N10" s="122"/>
      <c r="O10" s="123"/>
      <c r="Q10" s="138"/>
      <c r="R10" s="125"/>
    </row>
    <row r="11" spans="1:22" ht="17.25" customHeight="1">
      <c r="A11" s="139">
        <v>1</v>
      </c>
      <c r="B11" s="140" t="s">
        <v>0</v>
      </c>
      <c r="C11" s="141"/>
      <c r="D11" s="141"/>
      <c r="E11" s="142"/>
      <c r="F11" s="143" t="e">
        <f>VLOOKUP($F$12,'[5]Báo cáo TTKQ'!$B:$C,2,0)</f>
        <v>#N/A</v>
      </c>
      <c r="G11" s="154" t="s">
        <v>97</v>
      </c>
      <c r="I11" s="144">
        <v>0.01</v>
      </c>
      <c r="J11" s="137"/>
      <c r="M11" s="121"/>
      <c r="N11" s="122"/>
      <c r="O11" s="123"/>
      <c r="Q11" s="145"/>
      <c r="R11" s="125"/>
    </row>
    <row r="12" spans="1:22" ht="17.25" customHeight="1">
      <c r="A12" s="146">
        <v>2</v>
      </c>
      <c r="B12" s="147" t="s">
        <v>27</v>
      </c>
      <c r="C12" s="148"/>
      <c r="D12" s="148"/>
      <c r="E12" s="149"/>
      <c r="F12" s="150" t="s">
        <v>179</v>
      </c>
      <c r="G12" s="154" t="s">
        <v>96</v>
      </c>
      <c r="H12" s="197"/>
      <c r="I12" s="152"/>
      <c r="L12" s="109"/>
      <c r="M12" s="121"/>
      <c r="N12" s="122"/>
      <c r="O12" s="123"/>
      <c r="R12" s="125"/>
    </row>
    <row r="13" spans="1:22" ht="17.25" customHeight="1">
      <c r="A13" s="146">
        <v>3</v>
      </c>
      <c r="B13" s="147" t="s">
        <v>28</v>
      </c>
      <c r="C13" s="148"/>
      <c r="D13" s="148"/>
      <c r="E13" s="149"/>
      <c r="F13" s="153"/>
      <c r="G13" s="154"/>
      <c r="I13" s="154" t="s">
        <v>121</v>
      </c>
      <c r="J13" s="155">
        <v>22866119</v>
      </c>
      <c r="M13" s="121"/>
      <c r="N13" s="122"/>
      <c r="O13" s="123"/>
      <c r="R13" s="125"/>
    </row>
    <row r="14" spans="1:22" ht="17.25" customHeight="1">
      <c r="A14" s="156">
        <v>3.1</v>
      </c>
      <c r="B14" s="157" t="s">
        <v>37</v>
      </c>
      <c r="C14" s="158"/>
      <c r="D14" s="158"/>
      <c r="E14" s="159"/>
      <c r="F14" s="160">
        <f>VLOOKUP(F12,[2]Sheet1!$B:$C,2,0)</f>
        <v>67.5</v>
      </c>
      <c r="G14" s="445" t="s">
        <v>97</v>
      </c>
      <c r="H14" s="649" t="s">
        <v>178</v>
      </c>
      <c r="L14" s="162"/>
      <c r="M14" s="121"/>
      <c r="N14" s="122"/>
      <c r="O14" s="123"/>
      <c r="R14" s="125"/>
    </row>
    <row r="15" spans="1:22" ht="17.25" customHeight="1">
      <c r="A15" s="156">
        <v>3.2</v>
      </c>
      <c r="B15" s="157" t="s">
        <v>81</v>
      </c>
      <c r="C15" s="158"/>
      <c r="D15" s="158"/>
      <c r="E15" s="159"/>
      <c r="F15" s="160">
        <f>VLOOKUP(F12,[2]Sheet1!$B:$D,3,0)</f>
        <v>243.2</v>
      </c>
      <c r="G15" s="445" t="s">
        <v>122</v>
      </c>
      <c r="H15" s="100" t="e">
        <f>H14*90%</f>
        <v>#VALUE!</v>
      </c>
      <c r="L15" s="163"/>
      <c r="M15" s="121"/>
      <c r="N15" s="122"/>
      <c r="O15" s="123"/>
      <c r="R15" s="125"/>
    </row>
    <row r="16" spans="1:22" ht="17.25" customHeight="1">
      <c r="A16" s="156">
        <v>3.3</v>
      </c>
      <c r="B16" s="157" t="s">
        <v>29</v>
      </c>
      <c r="C16" s="158"/>
      <c r="D16" s="158"/>
      <c r="E16" s="159"/>
      <c r="F16" s="442">
        <f>F17/F15</f>
        <v>21698437.076480266</v>
      </c>
      <c r="G16" s="445" t="s">
        <v>97</v>
      </c>
      <c r="H16" s="483">
        <f>VLOOKUP(F12,[4]Sheet1!$B:$I,8,0)</f>
        <v>0</v>
      </c>
      <c r="I16" s="100" t="e">
        <f>H14*90%</f>
        <v>#VALUE!</v>
      </c>
      <c r="M16" s="121"/>
      <c r="N16" s="122"/>
      <c r="O16" s="123"/>
      <c r="R16" s="125"/>
    </row>
    <row r="17" spans="1:22" ht="17.25" customHeight="1">
      <c r="A17" s="165"/>
      <c r="B17" s="147" t="s">
        <v>33</v>
      </c>
      <c r="C17" s="166"/>
      <c r="D17" s="166"/>
      <c r="E17" s="167"/>
      <c r="F17" s="168">
        <f>VLOOKUP(F12,'[6]Tổng hợp'!$B:$C,2,0)</f>
        <v>5277059897</v>
      </c>
      <c r="G17" s="445"/>
      <c r="H17" s="164" t="e">
        <f>vlo</f>
        <v>#NAME?</v>
      </c>
      <c r="I17" s="170"/>
      <c r="J17" s="171"/>
      <c r="K17" s="172"/>
      <c r="L17" s="172"/>
      <c r="M17" s="121"/>
      <c r="N17" s="122"/>
      <c r="O17" s="123"/>
      <c r="R17" s="125"/>
    </row>
    <row r="18" spans="1:22" ht="17.25" customHeight="1">
      <c r="A18" s="173"/>
      <c r="B18" s="147" t="s">
        <v>34</v>
      </c>
      <c r="C18" s="174"/>
      <c r="D18" s="174"/>
      <c r="E18" s="175"/>
      <c r="F18" s="176"/>
      <c r="G18" s="445"/>
      <c r="H18" s="164"/>
      <c r="I18" s="170"/>
      <c r="J18" s="171"/>
      <c r="K18" s="177"/>
      <c r="L18" s="177"/>
      <c r="M18" s="121"/>
      <c r="N18" s="122"/>
      <c r="O18" s="123"/>
      <c r="Q18" s="137"/>
      <c r="R18" s="125"/>
    </row>
    <row r="19" spans="1:22" ht="17.25" customHeight="1">
      <c r="A19" s="165"/>
      <c r="B19" s="178" t="s">
        <v>105</v>
      </c>
      <c r="C19" s="174"/>
      <c r="D19" s="174"/>
      <c r="E19" s="175"/>
      <c r="F19" s="179">
        <v>0.01</v>
      </c>
      <c r="G19" s="704" t="s">
        <v>26</v>
      </c>
      <c r="H19" s="703"/>
      <c r="I19" s="180"/>
      <c r="M19" s="121"/>
      <c r="N19" s="122"/>
      <c r="O19" s="123"/>
      <c r="R19" s="125"/>
    </row>
    <row r="20" spans="1:22" s="180" customFormat="1" ht="19.5" customHeight="1">
      <c r="A20" s="165"/>
      <c r="B20" s="178" t="s">
        <v>106</v>
      </c>
      <c r="C20" s="174"/>
      <c r="D20" s="174"/>
      <c r="E20" s="175"/>
      <c r="F20" s="181">
        <f>+IF(F10=4,11%,0)</f>
        <v>0.11</v>
      </c>
      <c r="G20" s="704"/>
      <c r="H20" s="703"/>
      <c r="J20" s="171"/>
      <c r="K20" s="172"/>
      <c r="L20" s="172"/>
      <c r="M20" s="121"/>
      <c r="N20" s="122"/>
      <c r="O20" s="123"/>
      <c r="Q20" s="100"/>
      <c r="R20" s="118"/>
    </row>
    <row r="21" spans="1:22" s="180" customFormat="1" ht="17.25" customHeight="1">
      <c r="A21" s="165"/>
      <c r="B21" s="178" t="s">
        <v>107</v>
      </c>
      <c r="C21" s="174"/>
      <c r="D21" s="174"/>
      <c r="E21" s="175"/>
      <c r="F21" s="181">
        <f>+IF(OR(F10=1, F10=2),9%,0)</f>
        <v>0</v>
      </c>
      <c r="G21" s="449"/>
      <c r="J21" s="171" t="s">
        <v>178</v>
      </c>
      <c r="K21" s="177"/>
      <c r="L21" s="177"/>
      <c r="M21" s="100"/>
      <c r="N21" s="103"/>
      <c r="O21" s="182"/>
      <c r="U21" s="124"/>
      <c r="V21" s="125"/>
    </row>
    <row r="22" spans="1:22" s="180" customFormat="1" ht="17.25" customHeight="1">
      <c r="A22" s="165"/>
      <c r="B22" s="178" t="s">
        <v>108</v>
      </c>
      <c r="C22" s="174"/>
      <c r="D22" s="174"/>
      <c r="E22" s="175"/>
      <c r="F22" s="179">
        <v>0</v>
      </c>
      <c r="G22" s="450" t="s">
        <v>109</v>
      </c>
      <c r="J22" s="171" t="e">
        <f>J21*10%</f>
        <v>#VALUE!</v>
      </c>
      <c r="K22" s="177"/>
      <c r="L22" s="177"/>
      <c r="M22" s="100"/>
      <c r="N22" s="103"/>
      <c r="O22" s="182"/>
      <c r="U22" s="138"/>
      <c r="V22" s="184"/>
    </row>
    <row r="23" spans="1:22" s="180" customFormat="1" ht="17.25" customHeight="1">
      <c r="A23" s="156"/>
      <c r="B23" s="147" t="s">
        <v>31</v>
      </c>
      <c r="C23" s="174"/>
      <c r="D23" s="174"/>
      <c r="E23" s="175"/>
      <c r="F23" s="185">
        <f>F16*(1-F19)*(1-F20)*(1-F21)*(1-F22)</f>
        <v>19118492.908086762</v>
      </c>
      <c r="G23" s="451"/>
      <c r="H23" s="100"/>
      <c r="I23" s="100"/>
      <c r="J23" s="100"/>
      <c r="K23" s="100"/>
      <c r="L23" s="100"/>
      <c r="M23" s="100"/>
      <c r="N23" s="103"/>
      <c r="O23" s="182"/>
      <c r="U23" s="138"/>
      <c r="V23" s="187"/>
    </row>
    <row r="24" spans="1:22" ht="17.25" customHeight="1">
      <c r="A24" s="156"/>
      <c r="B24" s="157" t="s">
        <v>30</v>
      </c>
      <c r="C24" s="158"/>
      <c r="D24" s="158"/>
      <c r="E24" s="159"/>
      <c r="F24" s="188">
        <f>+F23+(F23-$J$13*F14/F15)*10%</f>
        <v>20395694.570400372</v>
      </c>
      <c r="G24" s="452" t="b">
        <f>F24*F15=F26</f>
        <v>1</v>
      </c>
      <c r="H24" s="161"/>
      <c r="I24" s="170"/>
      <c r="M24" s="100"/>
      <c r="N24" s="102"/>
      <c r="O24" s="103"/>
      <c r="R24" s="100"/>
      <c r="V24" s="187"/>
    </row>
    <row r="25" spans="1:22" ht="17.25" customHeight="1">
      <c r="A25" s="190">
        <v>4</v>
      </c>
      <c r="B25" s="147" t="s">
        <v>36</v>
      </c>
      <c r="C25" s="148"/>
      <c r="D25" s="148"/>
      <c r="E25" s="149"/>
      <c r="F25" s="191"/>
      <c r="G25" s="453"/>
      <c r="H25" s="164"/>
      <c r="I25" s="170"/>
      <c r="M25" s="100"/>
      <c r="N25" s="102"/>
      <c r="O25" s="103"/>
      <c r="R25" s="100"/>
      <c r="V25" s="187"/>
    </row>
    <row r="26" spans="1:22" ht="17.25" customHeight="1">
      <c r="A26" s="193"/>
      <c r="B26" s="194" t="s">
        <v>82</v>
      </c>
      <c r="C26" s="195"/>
      <c r="D26" s="195"/>
      <c r="E26" s="196"/>
      <c r="F26" s="191">
        <f>+F27+F28</f>
        <v>4960232919.5213699</v>
      </c>
      <c r="G26" s="445" t="b">
        <f>SUM(F27:F28)=F26</f>
        <v>1</v>
      </c>
      <c r="J26" s="197" t="s">
        <v>128</v>
      </c>
      <c r="M26" s="100"/>
      <c r="N26" s="100"/>
      <c r="O26" s="459">
        <f>SUM(O28:O41)</f>
        <v>12276576.473647438</v>
      </c>
      <c r="R26" s="100"/>
      <c r="V26" s="187"/>
    </row>
    <row r="27" spans="1:22" ht="17.25" customHeight="1">
      <c r="A27" s="198"/>
      <c r="B27" s="199" t="s">
        <v>38</v>
      </c>
      <c r="C27" s="200"/>
      <c r="D27" s="200"/>
      <c r="E27" s="201"/>
      <c r="F27" s="202">
        <f>+F23*F15</f>
        <v>4649617475.2467003</v>
      </c>
      <c r="G27" s="447" t="b">
        <f>F23*F15=F27</f>
        <v>1</v>
      </c>
      <c r="H27" s="161"/>
      <c r="J27" s="204" t="s">
        <v>129</v>
      </c>
      <c r="K27" s="204" t="s">
        <v>130</v>
      </c>
      <c r="L27" s="204" t="s">
        <v>131</v>
      </c>
      <c r="M27" s="205" t="s">
        <v>132</v>
      </c>
      <c r="N27" s="206" t="s">
        <v>133</v>
      </c>
      <c r="O27" s="205" t="s">
        <v>163</v>
      </c>
      <c r="R27" s="100"/>
      <c r="V27" s="187"/>
    </row>
    <row r="28" spans="1:22" ht="17.25" customHeight="1">
      <c r="A28" s="207"/>
      <c r="B28" s="199" t="s">
        <v>4</v>
      </c>
      <c r="C28" s="200"/>
      <c r="D28" s="200"/>
      <c r="E28" s="201"/>
      <c r="F28" s="202">
        <f>(F27-J13*F14)*10%</f>
        <v>310615444.27467006</v>
      </c>
      <c r="G28" s="447"/>
      <c r="H28" s="208"/>
      <c r="J28" s="209" t="str">
        <f>F12</f>
        <v>TĐ3-19</v>
      </c>
      <c r="K28" s="210">
        <v>45514</v>
      </c>
      <c r="L28" s="209">
        <v>45534</v>
      </c>
      <c r="M28" s="211">
        <f>L28-K28-1</f>
        <v>19</v>
      </c>
      <c r="N28" s="212">
        <f>F49</f>
        <v>216328948</v>
      </c>
      <c r="O28" s="213">
        <f t="shared" ref="O28:O39" si="0">0.05%*N28*M28</f>
        <v>2055125.0060000001</v>
      </c>
      <c r="P28" s="100" t="s">
        <v>166</v>
      </c>
      <c r="R28" s="100"/>
      <c r="V28" s="187"/>
    </row>
    <row r="29" spans="1:22" ht="17.25" customHeight="1">
      <c r="A29" s="214">
        <v>6</v>
      </c>
      <c r="B29" s="215" t="s">
        <v>69</v>
      </c>
      <c r="C29" s="195"/>
      <c r="D29" s="195"/>
      <c r="E29" s="216"/>
      <c r="F29" s="217">
        <f>F30+F31-F32</f>
        <v>0</v>
      </c>
      <c r="G29" s="455"/>
      <c r="H29" s="208"/>
      <c r="J29" s="209">
        <v>45318</v>
      </c>
      <c r="K29" s="210">
        <v>45524</v>
      </c>
      <c r="L29" s="209">
        <v>45534</v>
      </c>
      <c r="M29" s="211">
        <f>L29-K29-1</f>
        <v>9</v>
      </c>
      <c r="N29" s="219">
        <f>F51</f>
        <v>744034937.92820549</v>
      </c>
      <c r="O29" s="213">
        <f t="shared" si="0"/>
        <v>3348157.2206769246</v>
      </c>
      <c r="P29" s="161"/>
      <c r="R29" s="100"/>
      <c r="V29" s="220"/>
    </row>
    <row r="30" spans="1:22" ht="17.25" customHeight="1">
      <c r="A30" s="214"/>
      <c r="B30" s="221" t="s">
        <v>74</v>
      </c>
      <c r="C30" s="195"/>
      <c r="D30" s="195"/>
      <c r="E30" s="216"/>
      <c r="F30" s="222">
        <f>IF($F$10=2,SUM(V83:V107),0)</f>
        <v>0</v>
      </c>
      <c r="G30" s="455" t="s">
        <v>65</v>
      </c>
      <c r="J30" s="209"/>
      <c r="K30" s="210">
        <f>J30+1</f>
        <v>1</v>
      </c>
      <c r="L30" s="209"/>
      <c r="M30" s="211">
        <f>L30-K30</f>
        <v>-1</v>
      </c>
      <c r="N30" s="219"/>
      <c r="O30" s="213">
        <f t="shared" si="0"/>
        <v>0</v>
      </c>
      <c r="R30" s="100"/>
    </row>
    <row r="31" spans="1:22" ht="17.25" customHeight="1">
      <c r="A31" s="214"/>
      <c r="B31" s="221" t="s">
        <v>75</v>
      </c>
      <c r="C31" s="195"/>
      <c r="D31" s="195"/>
      <c r="E31" s="216"/>
      <c r="F31" s="222">
        <f>IF($F$10=2,SUM(V108:V111),0)</f>
        <v>0</v>
      </c>
      <c r="G31" s="455" t="s">
        <v>66</v>
      </c>
      <c r="J31" s="209"/>
      <c r="K31" s="210">
        <f>J31+1</f>
        <v>1</v>
      </c>
      <c r="L31" s="209"/>
      <c r="M31" s="211">
        <f>L31-K31</f>
        <v>-1</v>
      </c>
      <c r="N31" s="219"/>
      <c r="O31" s="213">
        <f t="shared" si="0"/>
        <v>0</v>
      </c>
      <c r="R31" s="100"/>
    </row>
    <row r="32" spans="1:22" ht="17.25" customHeight="1">
      <c r="A32" s="214"/>
      <c r="B32" s="221" t="s">
        <v>71</v>
      </c>
      <c r="C32" s="195"/>
      <c r="D32" s="195"/>
      <c r="E32" s="216"/>
      <c r="F32" s="222">
        <f>IF($F$9="Cá nhân",F31*5%,0)</f>
        <v>0</v>
      </c>
      <c r="G32" s="456"/>
      <c r="J32" s="209"/>
      <c r="K32" s="210">
        <f>J32+1</f>
        <v>1</v>
      </c>
      <c r="L32" s="209"/>
      <c r="M32" s="211">
        <f>L32-K32</f>
        <v>-1</v>
      </c>
      <c r="N32" s="219"/>
      <c r="O32" s="213">
        <f t="shared" si="0"/>
        <v>0</v>
      </c>
      <c r="R32" s="100"/>
    </row>
    <row r="33" spans="1:37" ht="17.25" customHeight="1">
      <c r="A33" s="190"/>
      <c r="B33" s="221" t="s">
        <v>76</v>
      </c>
      <c r="C33" s="195"/>
      <c r="D33" s="195"/>
      <c r="E33" s="216"/>
      <c r="F33" s="224">
        <f>+F26-F29</f>
        <v>4960232919.5213699</v>
      </c>
      <c r="G33" s="457"/>
      <c r="J33" s="209"/>
      <c r="K33" s="210">
        <f>J33+1</f>
        <v>1</v>
      </c>
      <c r="L33" s="209"/>
      <c r="M33" s="211">
        <f>L33-K33</f>
        <v>-1</v>
      </c>
      <c r="N33" s="219"/>
      <c r="O33" s="213">
        <f t="shared" si="0"/>
        <v>0</v>
      </c>
      <c r="R33" s="100"/>
    </row>
    <row r="34" spans="1:37" ht="17.25" customHeight="1">
      <c r="A34" s="190"/>
      <c r="B34" s="178" t="s">
        <v>141</v>
      </c>
      <c r="C34" s="195"/>
      <c r="D34" s="195"/>
      <c r="E34" s="216"/>
      <c r="F34" s="224" t="e">
        <f>+F33+#REF!</f>
        <v>#REF!</v>
      </c>
      <c r="G34" s="457"/>
      <c r="J34" s="96"/>
      <c r="L34" s="226"/>
      <c r="M34" s="100"/>
      <c r="N34" s="102"/>
      <c r="O34" s="213">
        <f t="shared" si="0"/>
        <v>0</v>
      </c>
      <c r="R34" s="100"/>
    </row>
    <row r="35" spans="1:37" ht="17.25" customHeight="1">
      <c r="A35" s="214">
        <v>7</v>
      </c>
      <c r="B35" s="215" t="s">
        <v>77</v>
      </c>
      <c r="C35" s="195"/>
      <c r="D35" s="195"/>
      <c r="E35" s="216"/>
      <c r="F35" s="217">
        <f>IF($F$10=3,F26*25%,IF(F10=4,F26*25%+F28*5%,IF(F10=2,SUM(U108:U111),0)))</f>
        <v>1255589002.0940759</v>
      </c>
      <c r="G35" s="458"/>
      <c r="I35" s="100" t="s">
        <v>167</v>
      </c>
      <c r="J35" s="228"/>
      <c r="L35" s="226"/>
      <c r="M35" s="229"/>
      <c r="N35" s="102"/>
      <c r="O35" s="213">
        <f t="shared" si="0"/>
        <v>0</v>
      </c>
      <c r="R35" s="100"/>
    </row>
    <row r="36" spans="1:37" ht="17.25" customHeight="1">
      <c r="A36" s="214">
        <v>8</v>
      </c>
      <c r="B36" s="215" t="s">
        <v>73</v>
      </c>
      <c r="C36" s="230"/>
      <c r="D36" s="230"/>
      <c r="E36" s="231"/>
      <c r="F36" s="217">
        <f>$F$27*5%</f>
        <v>232480873.76233503</v>
      </c>
      <c r="G36" s="458"/>
      <c r="I36" s="471">
        <f>F27*8%</f>
        <v>371969398.01973605</v>
      </c>
      <c r="L36" s="228"/>
      <c r="M36" s="228"/>
      <c r="N36" s="102"/>
      <c r="O36" s="213">
        <f t="shared" si="0"/>
        <v>0</v>
      </c>
      <c r="R36" s="100"/>
    </row>
    <row r="37" spans="1:37" ht="17.25" customHeight="1">
      <c r="A37" s="232"/>
      <c r="B37" s="221" t="s">
        <v>70</v>
      </c>
      <c r="C37" s="230"/>
      <c r="D37" s="230"/>
      <c r="E37" s="231"/>
      <c r="F37" s="222">
        <f>U117</f>
        <v>17139891.268340919</v>
      </c>
      <c r="G37" s="458"/>
      <c r="I37" s="164">
        <f>F27*8%</f>
        <v>371969398.01973605</v>
      </c>
      <c r="J37" s="109"/>
      <c r="M37" s="100"/>
      <c r="N37" s="100"/>
      <c r="O37" s="213">
        <f t="shared" si="0"/>
        <v>0</v>
      </c>
      <c r="R37" s="100"/>
    </row>
    <row r="38" spans="1:37" ht="17.25" customHeight="1">
      <c r="A38" s="232"/>
      <c r="B38" s="221" t="s">
        <v>71</v>
      </c>
      <c r="C38" s="230"/>
      <c r="D38" s="230"/>
      <c r="E38" s="231"/>
      <c r="F38" s="222">
        <f>IF($F$9="Cá nhân",F37*5%,0)</f>
        <v>856994.56341704598</v>
      </c>
      <c r="G38" s="458"/>
      <c r="J38" s="234"/>
      <c r="K38" s="234"/>
      <c r="L38" s="234"/>
      <c r="M38" s="235"/>
      <c r="N38" s="236"/>
      <c r="O38" s="213">
        <f t="shared" si="0"/>
        <v>0</v>
      </c>
      <c r="R38" s="100"/>
    </row>
    <row r="39" spans="1:37" ht="17.25" customHeight="1">
      <c r="A39" s="237"/>
      <c r="B39" s="238" t="s">
        <v>72</v>
      </c>
      <c r="C39" s="239"/>
      <c r="D39" s="239"/>
      <c r="E39" s="240"/>
      <c r="F39" s="241">
        <f>+F37-F38</f>
        <v>16282896.704923874</v>
      </c>
      <c r="G39" s="455"/>
      <c r="J39" s="234"/>
      <c r="K39" s="103"/>
      <c r="L39" s="234"/>
      <c r="M39" s="235"/>
      <c r="N39" s="242"/>
      <c r="O39" s="460">
        <f t="shared" si="0"/>
        <v>0</v>
      </c>
      <c r="R39" s="100"/>
    </row>
    <row r="40" spans="1:37" ht="17.25" customHeight="1">
      <c r="A40" s="214">
        <v>9</v>
      </c>
      <c r="B40" s="215" t="s">
        <v>99</v>
      </c>
      <c r="C40" s="243"/>
      <c r="D40" s="243"/>
      <c r="E40" s="244"/>
      <c r="F40" s="245"/>
      <c r="G40" s="455"/>
      <c r="J40" s="209"/>
      <c r="K40" s="210">
        <v>45514</v>
      </c>
      <c r="L40" s="209">
        <v>45534</v>
      </c>
      <c r="M40" s="211">
        <f>L40-K40-1</f>
        <v>19</v>
      </c>
      <c r="N40" s="461">
        <f>F46+F47</f>
        <v>527705989.70000005</v>
      </c>
      <c r="O40" s="213">
        <f>0.05%*N40*M40</f>
        <v>5013206.9021500004</v>
      </c>
      <c r="P40" s="100" t="s">
        <v>165</v>
      </c>
      <c r="R40" s="100"/>
    </row>
    <row r="41" spans="1:37" ht="20.25" customHeight="1">
      <c r="A41" s="231"/>
      <c r="B41" s="221" t="s">
        <v>100</v>
      </c>
      <c r="C41" s="246"/>
      <c r="D41" s="230"/>
      <c r="E41" s="230"/>
      <c r="F41" s="247">
        <f>+$E$54</f>
        <v>45657</v>
      </c>
      <c r="G41" s="455"/>
      <c r="J41" s="209"/>
      <c r="K41" s="210">
        <v>45524</v>
      </c>
      <c r="L41" s="209">
        <v>45530</v>
      </c>
      <c r="M41" s="211">
        <f>L41-K41-1</f>
        <v>5</v>
      </c>
      <c r="N41" s="461">
        <f>F51</f>
        <v>744034937.92820549</v>
      </c>
      <c r="O41" s="213">
        <f>0.05%*N41*M41</f>
        <v>1860087.3448205136</v>
      </c>
      <c r="P41" s="100" t="s">
        <v>164</v>
      </c>
      <c r="R41" s="100"/>
    </row>
    <row r="42" spans="1:37" ht="20.25" customHeight="1">
      <c r="A42" s="240"/>
      <c r="B42" s="238" t="s">
        <v>101</v>
      </c>
      <c r="C42" s="248"/>
      <c r="D42" s="239"/>
      <c r="E42" s="239"/>
      <c r="F42" s="249">
        <f>+$E$55</f>
        <v>45838</v>
      </c>
      <c r="G42" s="455"/>
      <c r="H42" s="100">
        <v>450000000</v>
      </c>
      <c r="J42" s="250"/>
      <c r="K42" s="250"/>
      <c r="L42" s="251"/>
      <c r="M42" s="100"/>
      <c r="N42" s="145"/>
      <c r="O42" s="164"/>
      <c r="R42" s="100"/>
      <c r="W42" s="107"/>
      <c r="X42" s="252"/>
      <c r="Y42" s="253"/>
      <c r="Z42" s="254"/>
      <c r="AA42" s="255"/>
      <c r="AB42" s="255"/>
      <c r="AC42" s="256"/>
      <c r="AD42" s="257"/>
      <c r="AE42" s="258"/>
    </row>
    <row r="43" spans="1:37" ht="17.25" customHeight="1">
      <c r="A43" s="259"/>
      <c r="B43" s="260"/>
      <c r="C43" s="243"/>
      <c r="D43" s="243"/>
      <c r="E43" s="261"/>
      <c r="F43" s="218"/>
      <c r="G43" s="154"/>
      <c r="H43" s="100">
        <v>90000000</v>
      </c>
      <c r="J43" s="262"/>
      <c r="K43" s="262"/>
      <c r="L43" s="263"/>
      <c r="M43" s="100"/>
      <c r="N43" s="264"/>
      <c r="O43" s="103"/>
      <c r="R43" s="100"/>
      <c r="W43" s="265"/>
      <c r="X43" s="252"/>
      <c r="Y43" s="253"/>
      <c r="Z43" s="254"/>
      <c r="AA43" s="255"/>
      <c r="AB43" s="255"/>
      <c r="AC43" s="256"/>
      <c r="AD43" s="257"/>
      <c r="AE43" s="258"/>
    </row>
    <row r="44" spans="1:37" s="161" customFormat="1" ht="18" customHeight="1">
      <c r="A44" s="266">
        <v>10</v>
      </c>
      <c r="B44" s="267" t="s">
        <v>35</v>
      </c>
      <c r="C44" s="268"/>
      <c r="D44" s="268"/>
      <c r="E44" s="169"/>
      <c r="F44" s="269"/>
      <c r="G44" s="100"/>
      <c r="H44" s="100">
        <v>156356727</v>
      </c>
      <c r="I44" s="100"/>
      <c r="J44" s="145"/>
      <c r="K44" s="145"/>
      <c r="L44" s="145"/>
      <c r="M44" s="100"/>
      <c r="N44" s="233"/>
      <c r="O44" s="103"/>
      <c r="P44" s="100"/>
      <c r="Q44" s="100"/>
      <c r="R44" s="100"/>
      <c r="S44" s="100"/>
      <c r="T44" s="100"/>
      <c r="U44" s="100"/>
      <c r="V44" s="100"/>
      <c r="W44" s="265"/>
      <c r="X44" s="252"/>
      <c r="Y44" s="253"/>
      <c r="Z44" s="254"/>
      <c r="AA44" s="255"/>
      <c r="AB44" s="255"/>
      <c r="AC44" s="256"/>
      <c r="AD44" s="257"/>
      <c r="AE44" s="258"/>
      <c r="AF44" s="100"/>
      <c r="AG44" s="100"/>
      <c r="AH44" s="100"/>
      <c r="AI44" s="100"/>
      <c r="AJ44" s="100"/>
      <c r="AK44" s="100"/>
    </row>
    <row r="45" spans="1:37" s="161" customFormat="1" ht="27.75" customHeight="1">
      <c r="B45" s="670" t="s">
        <v>6</v>
      </c>
      <c r="C45" s="671"/>
      <c r="D45" s="270" t="s">
        <v>25</v>
      </c>
      <c r="E45" s="270" t="s">
        <v>3</v>
      </c>
      <c r="F45" s="270" t="s">
        <v>2</v>
      </c>
      <c r="H45" s="271">
        <v>430356067</v>
      </c>
      <c r="I45" s="117"/>
      <c r="J45" s="100"/>
      <c r="K45" s="100"/>
      <c r="L45" s="100"/>
      <c r="M45" s="100"/>
      <c r="N45" s="102"/>
      <c r="O45" s="103"/>
      <c r="P45" s="100"/>
      <c r="Q45" s="100"/>
      <c r="R45" s="100"/>
      <c r="S45" s="100"/>
      <c r="T45" s="100"/>
      <c r="U45" s="100"/>
      <c r="V45" s="100"/>
      <c r="W45" s="272"/>
      <c r="X45" s="252"/>
      <c r="Y45" s="253"/>
      <c r="Z45" s="254"/>
      <c r="AA45" s="255"/>
      <c r="AB45" s="255"/>
      <c r="AC45" s="256"/>
      <c r="AD45" s="257"/>
      <c r="AE45" s="258"/>
      <c r="AF45" s="100"/>
      <c r="AG45" s="100"/>
      <c r="AH45" s="100"/>
      <c r="AI45" s="100"/>
      <c r="AJ45" s="100"/>
      <c r="AK45" s="100"/>
    </row>
    <row r="46" spans="1:37" s="161" customFormat="1" ht="23.25" customHeight="1">
      <c r="A46" s="100"/>
      <c r="B46" s="672" t="s">
        <v>150</v>
      </c>
      <c r="C46" s="673"/>
      <c r="D46" s="273"/>
      <c r="E46" s="274">
        <v>45458</v>
      </c>
      <c r="F46" s="275">
        <v>100000000</v>
      </c>
      <c r="G46" s="203" t="s">
        <v>143</v>
      </c>
      <c r="H46" s="471">
        <v>48839185</v>
      </c>
      <c r="I46" s="220"/>
      <c r="J46" s="125"/>
      <c r="K46" s="100"/>
      <c r="L46" s="100"/>
      <c r="M46" s="170"/>
      <c r="N46" s="103"/>
      <c r="O46" s="103"/>
      <c r="P46" s="170"/>
      <c r="Q46" s="170"/>
      <c r="R46" s="170"/>
      <c r="S46" s="170"/>
      <c r="T46" s="100"/>
      <c r="U46" s="100"/>
      <c r="V46" s="100"/>
      <c r="W46" s="272"/>
      <c r="X46" s="252"/>
      <c r="Y46" s="253"/>
      <c r="Z46" s="254"/>
      <c r="AA46" s="255"/>
      <c r="AB46" s="255"/>
      <c r="AC46" s="256"/>
      <c r="AD46" s="257"/>
      <c r="AE46" s="258"/>
      <c r="AF46" s="100"/>
      <c r="AG46" s="100"/>
      <c r="AH46" s="100"/>
      <c r="AI46" s="100"/>
      <c r="AJ46" s="100"/>
      <c r="AK46" s="100"/>
    </row>
    <row r="47" spans="1:37" s="161" customFormat="1" ht="23.25" customHeight="1">
      <c r="A47" s="100"/>
      <c r="B47" s="433" t="s">
        <v>155</v>
      </c>
      <c r="C47" s="434"/>
      <c r="D47" s="273"/>
      <c r="E47" s="274">
        <f>E46+15</f>
        <v>45473</v>
      </c>
      <c r="F47" s="275">
        <f>(F17*10%)-F46</f>
        <v>427705989.70000005</v>
      </c>
      <c r="G47" s="203"/>
      <c r="H47" s="471">
        <v>490000000</v>
      </c>
      <c r="I47" s="220"/>
      <c r="J47" s="125"/>
      <c r="K47" s="100"/>
      <c r="L47" s="100"/>
      <c r="M47" s="170"/>
      <c r="N47" s="103"/>
      <c r="O47" s="103"/>
      <c r="P47" s="170"/>
      <c r="Q47" s="170"/>
      <c r="R47" s="170"/>
      <c r="S47" s="170"/>
      <c r="T47" s="100"/>
      <c r="U47" s="100"/>
      <c r="V47" s="100"/>
      <c r="W47" s="272"/>
      <c r="X47" s="252"/>
      <c r="Y47" s="253"/>
      <c r="Z47" s="254"/>
      <c r="AA47" s="255"/>
      <c r="AB47" s="255"/>
      <c r="AC47" s="256"/>
      <c r="AD47" s="257"/>
      <c r="AE47" s="258"/>
      <c r="AF47" s="100"/>
      <c r="AG47" s="100"/>
      <c r="AH47" s="100"/>
      <c r="AI47" s="100"/>
      <c r="AJ47" s="100"/>
      <c r="AK47" s="100"/>
    </row>
    <row r="48" spans="1:37" s="161" customFormat="1" ht="23.25" customHeight="1">
      <c r="B48" s="672" t="s">
        <v>32</v>
      </c>
      <c r="C48" s="673"/>
      <c r="D48" s="273"/>
      <c r="E48" s="276"/>
      <c r="F48" s="277"/>
      <c r="H48" s="471">
        <v>450000000</v>
      </c>
      <c r="I48" s="145"/>
      <c r="J48" s="251"/>
      <c r="K48" s="100"/>
      <c r="L48" s="100"/>
      <c r="M48" s="100"/>
      <c r="N48" s="103"/>
      <c r="O48" s="103"/>
      <c r="P48" s="100"/>
      <c r="Q48" s="100"/>
      <c r="R48" s="100"/>
      <c r="S48" s="100"/>
      <c r="T48" s="100"/>
      <c r="U48" s="100"/>
      <c r="V48" s="100"/>
      <c r="W48" s="272"/>
      <c r="X48" s="252"/>
      <c r="Y48" s="253"/>
      <c r="Z48" s="254"/>
      <c r="AA48" s="255"/>
      <c r="AB48" s="255"/>
      <c r="AC48" s="256"/>
      <c r="AD48" s="257"/>
      <c r="AE48" s="258"/>
      <c r="AF48" s="100"/>
      <c r="AG48" s="100"/>
      <c r="AH48" s="100"/>
      <c r="AI48" s="100"/>
      <c r="AJ48" s="100"/>
      <c r="AK48" s="100"/>
    </row>
    <row r="49" spans="1:39" s="272" customFormat="1" ht="23.25" customHeight="1">
      <c r="A49" s="161"/>
      <c r="B49" s="674" t="s">
        <v>144</v>
      </c>
      <c r="C49" s="675"/>
      <c r="D49" s="278">
        <v>0.15</v>
      </c>
      <c r="E49" s="274">
        <v>45539</v>
      </c>
      <c r="F49" s="279">
        <f>ROUND(($F$27+$F$28)*D49-F46-F47,0)</f>
        <v>216328948</v>
      </c>
      <c r="G49" s="280" t="s">
        <v>102</v>
      </c>
      <c r="H49" s="161">
        <v>10703540</v>
      </c>
      <c r="I49" s="145"/>
      <c r="J49" s="125"/>
      <c r="K49" s="100"/>
      <c r="L49" s="100"/>
      <c r="M49" s="100"/>
      <c r="N49" s="103"/>
      <c r="O49" s="103"/>
      <c r="P49" s="100"/>
      <c r="Q49" s="100"/>
      <c r="R49" s="281"/>
      <c r="S49" s="220"/>
      <c r="T49" s="100"/>
      <c r="U49" s="100"/>
      <c r="V49" s="100"/>
      <c r="X49" s="252"/>
      <c r="Y49" s="253"/>
      <c r="Z49" s="254"/>
      <c r="AA49" s="255"/>
      <c r="AB49" s="255"/>
      <c r="AC49" s="256"/>
      <c r="AD49" s="257"/>
      <c r="AE49" s="258"/>
      <c r="AF49" s="100"/>
      <c r="AG49" s="100"/>
      <c r="AH49" s="100"/>
      <c r="AI49" s="100"/>
      <c r="AJ49" s="100"/>
      <c r="AK49" s="100"/>
    </row>
    <row r="50" spans="1:39" s="272" customFormat="1" ht="23.25" customHeight="1">
      <c r="A50" s="161"/>
      <c r="B50" s="676" t="s">
        <v>147</v>
      </c>
      <c r="C50" s="677"/>
      <c r="D50" s="278">
        <v>0.05</v>
      </c>
      <c r="E50" s="282">
        <f>E49</f>
        <v>45539</v>
      </c>
      <c r="F50" s="283">
        <f>$F$27*D50</f>
        <v>232480873.76233503</v>
      </c>
      <c r="G50" s="272">
        <f>F49+F46</f>
        <v>316328948</v>
      </c>
      <c r="H50" s="161">
        <f>SUM(H46:H49)</f>
        <v>999542725</v>
      </c>
      <c r="I50" s="100"/>
      <c r="J50" s="125"/>
      <c r="K50" s="100"/>
      <c r="L50" s="100"/>
      <c r="M50" s="100"/>
      <c r="N50" s="103"/>
      <c r="O50" s="103"/>
      <c r="P50" s="100"/>
      <c r="Q50" s="100"/>
      <c r="R50" s="100"/>
      <c r="S50" s="145"/>
      <c r="T50" s="100"/>
      <c r="U50" s="100"/>
      <c r="V50" s="100"/>
      <c r="W50" s="100"/>
      <c r="X50" s="252"/>
      <c r="Y50" s="253"/>
      <c r="Z50" s="254"/>
      <c r="AA50" s="255"/>
      <c r="AB50" s="255"/>
      <c r="AC50" s="256"/>
      <c r="AD50" s="257"/>
      <c r="AE50" s="258"/>
      <c r="AF50" s="100"/>
      <c r="AG50" s="100"/>
      <c r="AH50" s="100"/>
      <c r="AI50" s="100"/>
      <c r="AJ50" s="100"/>
      <c r="AK50" s="100"/>
    </row>
    <row r="51" spans="1:39" ht="23.25" customHeight="1">
      <c r="A51" s="272"/>
      <c r="B51" s="674" t="s">
        <v>39</v>
      </c>
      <c r="C51" s="675"/>
      <c r="D51" s="278">
        <v>0.15</v>
      </c>
      <c r="E51" s="282">
        <v>45524</v>
      </c>
      <c r="F51" s="279">
        <f>($F$27+$F$28)*D51</f>
        <v>744034937.92820549</v>
      </c>
      <c r="G51" s="272"/>
      <c r="H51" s="272"/>
      <c r="J51" s="125"/>
      <c r="M51" s="118"/>
      <c r="O51" s="103"/>
      <c r="R51" s="693"/>
      <c r="S51" s="693"/>
      <c r="X51" s="252"/>
      <c r="Y51" s="253"/>
      <c r="Z51" s="254"/>
      <c r="AA51" s="255"/>
      <c r="AB51" s="255"/>
      <c r="AC51" s="256"/>
      <c r="AD51" s="257"/>
      <c r="AE51" s="258"/>
    </row>
    <row r="52" spans="1:39" ht="23.25" customHeight="1">
      <c r="A52" s="272"/>
      <c r="B52" s="679" t="s">
        <v>40</v>
      </c>
      <c r="C52" s="680"/>
      <c r="D52" s="278">
        <v>0.2</v>
      </c>
      <c r="E52" s="282">
        <v>45555</v>
      </c>
      <c r="F52" s="279">
        <f>($F$27+$F$28)*D52</f>
        <v>992046583.90427399</v>
      </c>
      <c r="G52" s="272"/>
      <c r="H52" s="272">
        <f>SUM(F47:F50)-50000000</f>
        <v>826515811.46233511</v>
      </c>
      <c r="J52" s="125"/>
      <c r="K52" s="137"/>
      <c r="L52" s="137"/>
      <c r="M52" s="118"/>
      <c r="O52" s="103"/>
      <c r="R52" s="284"/>
      <c r="S52" s="284"/>
      <c r="X52" s="252"/>
      <c r="Y52" s="253"/>
      <c r="Z52" s="254"/>
      <c r="AA52" s="255"/>
      <c r="AB52" s="255"/>
      <c r="AC52" s="256"/>
      <c r="AD52" s="257"/>
      <c r="AE52" s="258"/>
    </row>
    <row r="53" spans="1:39" ht="23.25" customHeight="1">
      <c r="B53" s="679" t="s">
        <v>41</v>
      </c>
      <c r="C53" s="680"/>
      <c r="D53" s="278">
        <v>0.2</v>
      </c>
      <c r="E53" s="282">
        <v>45585</v>
      </c>
      <c r="F53" s="279">
        <f>($F$27+$F$28)*D53</f>
        <v>992046583.90427399</v>
      </c>
      <c r="G53" s="272"/>
      <c r="J53" s="125"/>
      <c r="M53" s="285"/>
      <c r="N53" s="286"/>
      <c r="O53" s="286"/>
      <c r="P53" s="255"/>
      <c r="Q53" s="255"/>
      <c r="R53" s="287"/>
      <c r="S53" s="288"/>
      <c r="T53" s="258"/>
      <c r="U53" s="220"/>
      <c r="X53" s="252"/>
      <c r="Y53" s="253"/>
      <c r="Z53" s="254"/>
      <c r="AA53" s="255"/>
      <c r="AB53" s="255"/>
      <c r="AC53" s="256"/>
      <c r="AD53" s="257"/>
      <c r="AE53" s="258"/>
    </row>
    <row r="54" spans="1:39" ht="32.700000000000003" customHeight="1">
      <c r="B54" s="289" t="s">
        <v>145</v>
      </c>
      <c r="C54" s="290" t="s">
        <v>93</v>
      </c>
      <c r="D54" s="278">
        <v>0.25</v>
      </c>
      <c r="E54" s="282">
        <v>45657</v>
      </c>
      <c r="F54" s="291">
        <f>ROUND($F$27+$F$28-F46-F49-F50-F51-F52-F53,0)</f>
        <v>1683294992</v>
      </c>
      <c r="G54" s="292"/>
      <c r="I54" s="137"/>
      <c r="J54" s="125"/>
      <c r="M54" s="285"/>
      <c r="N54" s="286"/>
      <c r="O54" s="286"/>
      <c r="P54" s="255"/>
      <c r="Q54" s="255"/>
      <c r="R54" s="287"/>
      <c r="S54" s="288"/>
      <c r="T54" s="258"/>
      <c r="U54" s="161"/>
      <c r="X54" s="252"/>
      <c r="Y54" s="253"/>
      <c r="Z54" s="254"/>
      <c r="AA54" s="255"/>
      <c r="AB54" s="255"/>
      <c r="AC54" s="256"/>
      <c r="AD54" s="257"/>
      <c r="AE54" s="258"/>
    </row>
    <row r="55" spans="1:39" ht="31.2" customHeight="1">
      <c r="B55" s="681" t="s">
        <v>146</v>
      </c>
      <c r="C55" s="682"/>
      <c r="D55" s="278">
        <v>0.05</v>
      </c>
      <c r="E55" s="282">
        <f>EDATE(E54,6)</f>
        <v>45838</v>
      </c>
      <c r="F55" s="279">
        <f>+D55*F27-F50</f>
        <v>0</v>
      </c>
      <c r="G55" s="292"/>
      <c r="J55" s="125"/>
      <c r="K55" s="137"/>
      <c r="L55" s="137"/>
      <c r="M55" s="285"/>
      <c r="N55" s="293"/>
      <c r="O55" s="286"/>
      <c r="P55" s="255"/>
      <c r="Q55" s="255"/>
      <c r="R55" s="287"/>
      <c r="S55" s="288"/>
      <c r="T55" s="258"/>
      <c r="U55" s="161"/>
      <c r="X55" s="252"/>
      <c r="Y55" s="253"/>
      <c r="Z55" s="254"/>
      <c r="AA55" s="255"/>
      <c r="AB55" s="255"/>
      <c r="AC55" s="256"/>
      <c r="AD55" s="257"/>
      <c r="AE55" s="258"/>
      <c r="AG55" s="272"/>
    </row>
    <row r="56" spans="1:39" ht="33" customHeight="1">
      <c r="B56" s="683" t="s">
        <v>13</v>
      </c>
      <c r="C56" s="684"/>
      <c r="D56" s="294">
        <f>SUM(D49:D54)</f>
        <v>1</v>
      </c>
      <c r="E56" s="295"/>
      <c r="F56" s="296">
        <f>F46+F49+F50+F51+F52+F53+F54+1</f>
        <v>4960232920.4990883</v>
      </c>
      <c r="G56" s="272">
        <f>F26-F56</f>
        <v>-0.97771835327148438</v>
      </c>
      <c r="H56" s="271"/>
      <c r="M56" s="285"/>
      <c r="N56" s="293"/>
      <c r="O56" s="286"/>
      <c r="P56" s="255"/>
      <c r="Q56" s="255"/>
      <c r="R56" s="287"/>
      <c r="S56" s="288"/>
      <c r="T56" s="258"/>
      <c r="U56" s="161"/>
      <c r="X56" s="252"/>
      <c r="Y56" s="298"/>
      <c r="Z56" s="298"/>
      <c r="AA56" s="299"/>
      <c r="AB56" s="299"/>
      <c r="AC56" s="299"/>
      <c r="AD56" s="252"/>
      <c r="AE56" s="299"/>
      <c r="AG56" s="272"/>
    </row>
    <row r="57" spans="1:39" ht="24" customHeight="1">
      <c r="A57" s="300"/>
      <c r="B57" s="300"/>
      <c r="C57" s="301"/>
      <c r="D57" s="137"/>
      <c r="E57" s="301"/>
      <c r="F57" s="137"/>
      <c r="G57" s="271"/>
      <c r="M57" s="252"/>
      <c r="N57" s="253"/>
      <c r="O57" s="254"/>
      <c r="P57" s="255"/>
      <c r="Q57" s="302"/>
      <c r="R57" s="256">
        <v>0.08</v>
      </c>
      <c r="S57" s="257"/>
      <c r="T57" s="258"/>
      <c r="U57" s="161"/>
      <c r="X57" s="303"/>
      <c r="Y57" s="304"/>
      <c r="Z57" s="305"/>
      <c r="AA57" s="306"/>
      <c r="AB57" s="307"/>
      <c r="AC57" s="308"/>
      <c r="AE57" s="145"/>
      <c r="AG57" s="272"/>
    </row>
    <row r="58" spans="1:39" ht="24" customHeight="1">
      <c r="A58" s="266">
        <v>11</v>
      </c>
      <c r="B58" s="267" t="s">
        <v>62</v>
      </c>
      <c r="C58" s="268"/>
      <c r="D58" s="268"/>
      <c r="E58" s="169"/>
      <c r="F58" s="309"/>
      <c r="M58" s="252"/>
      <c r="N58" s="253"/>
      <c r="O58" s="254"/>
      <c r="P58" s="255"/>
      <c r="Q58" s="255"/>
      <c r="R58" s="256"/>
      <c r="S58" s="257"/>
      <c r="T58" s="258"/>
      <c r="U58" s="161"/>
      <c r="X58" s="252"/>
      <c r="Y58" s="253"/>
      <c r="Z58" s="254"/>
      <c r="AA58" s="255"/>
      <c r="AB58" s="255"/>
      <c r="AC58" s="256"/>
      <c r="AD58" s="257"/>
      <c r="AE58" s="258"/>
      <c r="AG58" s="145"/>
    </row>
    <row r="59" spans="1:39" ht="29.7" customHeight="1">
      <c r="A59" s="161"/>
      <c r="B59" s="670" t="s">
        <v>6</v>
      </c>
      <c r="C59" s="671"/>
      <c r="D59" s="270" t="s">
        <v>25</v>
      </c>
      <c r="E59" s="270" t="s">
        <v>3</v>
      </c>
      <c r="F59" s="270" t="s">
        <v>2</v>
      </c>
      <c r="G59" s="270" t="s">
        <v>63</v>
      </c>
      <c r="H59" s="478" t="s">
        <v>64</v>
      </c>
      <c r="M59" s="252"/>
      <c r="N59" s="253"/>
      <c r="O59" s="254"/>
      <c r="P59" s="255"/>
      <c r="Q59" s="255"/>
      <c r="R59" s="256"/>
      <c r="S59" s="257"/>
      <c r="T59" s="258"/>
      <c r="U59" s="161"/>
      <c r="X59" s="252"/>
      <c r="Y59" s="298"/>
      <c r="Z59" s="298"/>
      <c r="AA59" s="299"/>
      <c r="AB59" s="299"/>
      <c r="AC59" s="299"/>
      <c r="AD59" s="252"/>
      <c r="AE59" s="299"/>
      <c r="AG59" s="145"/>
    </row>
    <row r="60" spans="1:39" ht="24.75" customHeight="1">
      <c r="A60" s="161"/>
      <c r="B60" s="672" t="s">
        <v>150</v>
      </c>
      <c r="C60" s="673"/>
      <c r="D60" s="273"/>
      <c r="E60" s="310">
        <v>45488</v>
      </c>
      <c r="F60" s="275">
        <v>100000000</v>
      </c>
      <c r="G60" s="431">
        <f>+F60</f>
        <v>100000000</v>
      </c>
      <c r="H60" s="479"/>
      <c r="J60" s="125"/>
      <c r="M60" s="253"/>
      <c r="N60" s="254"/>
      <c r="O60" s="255"/>
      <c r="P60" s="255"/>
      <c r="Q60" s="256"/>
      <c r="R60" s="257"/>
      <c r="S60" s="258"/>
      <c r="X60" s="303"/>
      <c r="Y60" s="304"/>
      <c r="Z60" s="305"/>
      <c r="AA60" s="306"/>
      <c r="AB60" s="307"/>
      <c r="AC60" s="308"/>
      <c r="AE60" s="145"/>
      <c r="AG60" s="145"/>
    </row>
    <row r="61" spans="1:39" ht="24.75" customHeight="1">
      <c r="A61" s="161"/>
      <c r="B61" s="672" t="s">
        <v>155</v>
      </c>
      <c r="C61" s="673"/>
      <c r="D61" s="273"/>
      <c r="E61" s="310">
        <f>E47</f>
        <v>45473</v>
      </c>
      <c r="F61" s="275">
        <f>F17*10%-F60</f>
        <v>427705989.70000005</v>
      </c>
      <c r="G61" s="431">
        <f>F61</f>
        <v>427705989.70000005</v>
      </c>
      <c r="H61" s="479"/>
      <c r="I61" s="648">
        <v>45514</v>
      </c>
      <c r="J61" s="125"/>
      <c r="M61" s="253"/>
      <c r="N61" s="254"/>
      <c r="O61" s="255"/>
      <c r="P61" s="255"/>
      <c r="Q61" s="256"/>
      <c r="R61" s="257"/>
      <c r="S61" s="258"/>
      <c r="X61" s="303"/>
      <c r="Y61" s="304"/>
      <c r="Z61" s="305"/>
      <c r="AA61" s="306"/>
      <c r="AB61" s="307"/>
      <c r="AC61" s="308"/>
      <c r="AE61" s="145"/>
      <c r="AG61" s="145"/>
    </row>
    <row r="62" spans="1:39" ht="24.75" customHeight="1">
      <c r="A62" s="161"/>
      <c r="B62" s="691" t="s">
        <v>32</v>
      </c>
      <c r="C62" s="692"/>
      <c r="D62" s="311"/>
      <c r="E62" s="282"/>
      <c r="F62" s="277"/>
      <c r="G62" s="277"/>
      <c r="H62" s="479"/>
      <c r="I62" s="100">
        <f>I76-I61-1</f>
        <v>30</v>
      </c>
      <c r="J62" s="184"/>
      <c r="M62" s="253"/>
      <c r="N62" s="254"/>
      <c r="O62" s="255"/>
      <c r="P62" s="255"/>
      <c r="Q62" s="256"/>
      <c r="R62" s="257"/>
      <c r="S62" s="258"/>
      <c r="Y62" s="233"/>
      <c r="Z62" s="103"/>
      <c r="AA62" s="145"/>
      <c r="AB62" s="145"/>
      <c r="AC62" s="145"/>
      <c r="AD62" s="184"/>
      <c r="AE62" s="145"/>
      <c r="AG62" s="145"/>
      <c r="AM62" s="228"/>
    </row>
    <row r="63" spans="1:39" ht="24.75" customHeight="1">
      <c r="B63" s="674" t="s">
        <v>144</v>
      </c>
      <c r="C63" s="675"/>
      <c r="D63" s="311">
        <v>0.15</v>
      </c>
      <c r="E63" s="310">
        <v>45499</v>
      </c>
      <c r="F63" s="279">
        <f>ROUND(($F$27+$F$28)*D63-F60-F61,0)</f>
        <v>216328948</v>
      </c>
      <c r="G63" s="277">
        <f>+F63</f>
        <v>216328948</v>
      </c>
      <c r="H63" s="479"/>
      <c r="I63" s="473">
        <f>G63*31*0.05%</f>
        <v>3353098.6940000001</v>
      </c>
      <c r="J63" s="187"/>
      <c r="M63" s="253"/>
      <c r="N63" s="254"/>
      <c r="O63" s="255"/>
      <c r="P63" s="255"/>
      <c r="Q63" s="256"/>
      <c r="R63" s="257"/>
      <c r="S63" s="258"/>
    </row>
    <row r="64" spans="1:39" ht="24.75" customHeight="1">
      <c r="B64" s="687" t="s">
        <v>148</v>
      </c>
      <c r="C64" s="688"/>
      <c r="D64" s="311">
        <v>0.05</v>
      </c>
      <c r="E64" s="310">
        <f>E63</f>
        <v>45499</v>
      </c>
      <c r="F64" s="312">
        <f>$F$27*$D$64</f>
        <v>232480873.76233503</v>
      </c>
      <c r="G64" s="283">
        <f>+F64</f>
        <v>232480873.76233503</v>
      </c>
      <c r="H64" s="480"/>
      <c r="I64" s="473">
        <f>I63+I78</f>
        <v>8561343.2594974376</v>
      </c>
      <c r="J64" s="187"/>
      <c r="M64" s="253"/>
      <c r="N64" s="254"/>
      <c r="O64" s="255"/>
      <c r="P64" s="255"/>
      <c r="Q64" s="256"/>
      <c r="R64" s="257"/>
      <c r="S64" s="258"/>
    </row>
    <row r="65" spans="1:19" ht="24.75" customHeight="1">
      <c r="A65" s="272"/>
      <c r="B65" s="674" t="s">
        <v>115</v>
      </c>
      <c r="C65" s="675"/>
      <c r="D65" s="311">
        <v>0.7</v>
      </c>
      <c r="E65" s="310">
        <f>E63+15</f>
        <v>45514</v>
      </c>
      <c r="F65" s="279">
        <f>($F$27+$F$28)*D65</f>
        <v>3472163043.664959</v>
      </c>
      <c r="G65" s="277"/>
      <c r="H65" s="479">
        <f>+F65</f>
        <v>3472163043.664959</v>
      </c>
      <c r="J65" s="187"/>
      <c r="M65" s="253"/>
      <c r="N65" s="254"/>
      <c r="O65" s="255"/>
      <c r="P65" s="255"/>
      <c r="Q65" s="256"/>
      <c r="R65" s="257"/>
      <c r="S65" s="258"/>
    </row>
    <row r="66" spans="1:19" ht="24.75" customHeight="1">
      <c r="A66" s="272"/>
      <c r="B66" s="681" t="s">
        <v>110</v>
      </c>
      <c r="C66" s="689"/>
      <c r="D66" s="311">
        <v>0.1</v>
      </c>
      <c r="E66" s="310">
        <v>45524</v>
      </c>
      <c r="F66" s="279">
        <f>($F$27+$F$28)*D66</f>
        <v>496023291.95213699</v>
      </c>
      <c r="G66" s="277">
        <f>+F66</f>
        <v>496023291.95213699</v>
      </c>
      <c r="H66" s="479"/>
      <c r="J66" s="187"/>
      <c r="M66" s="253"/>
      <c r="N66" s="254"/>
      <c r="O66" s="255"/>
      <c r="P66" s="255"/>
      <c r="Q66" s="256"/>
      <c r="R66" s="257"/>
      <c r="S66" s="258"/>
    </row>
    <row r="67" spans="1:19" ht="29.7" customHeight="1">
      <c r="B67" s="289" t="s">
        <v>94</v>
      </c>
      <c r="C67" s="290" t="s">
        <v>98</v>
      </c>
      <c r="D67" s="311"/>
      <c r="E67" s="310">
        <v>45657</v>
      </c>
      <c r="F67" s="277">
        <f>+F28*D68</f>
        <v>15530772.213733504</v>
      </c>
      <c r="G67" s="279">
        <f>+F67</f>
        <v>15530772.213733504</v>
      </c>
      <c r="H67" s="480"/>
      <c r="J67" s="187"/>
      <c r="M67" s="100"/>
      <c r="N67" s="100"/>
      <c r="R67" s="100"/>
    </row>
    <row r="68" spans="1:19" ht="29.7" customHeight="1">
      <c r="B68" s="681" t="s">
        <v>111</v>
      </c>
      <c r="C68" s="682"/>
      <c r="D68" s="311">
        <v>0.05</v>
      </c>
      <c r="E68" s="310">
        <f>EDATE(E67,6)</f>
        <v>45838</v>
      </c>
      <c r="F68" s="279">
        <f>$F$27*$D$64-F64</f>
        <v>0</v>
      </c>
      <c r="G68" s="279">
        <f>+F68</f>
        <v>0</v>
      </c>
      <c r="H68" s="479"/>
      <c r="J68" s="187"/>
      <c r="M68" s="100"/>
      <c r="N68" s="100"/>
      <c r="R68" s="100"/>
    </row>
    <row r="69" spans="1:19" ht="30" customHeight="1">
      <c r="B69" s="683" t="s">
        <v>13</v>
      </c>
      <c r="C69" s="684"/>
      <c r="D69" s="294">
        <f>SUM(D63:D66)</f>
        <v>0.99999999999999989</v>
      </c>
      <c r="E69" s="295"/>
      <c r="F69" s="313">
        <f>ROUND(SUM(F60:F68),0)</f>
        <v>4960232919</v>
      </c>
      <c r="G69" s="313">
        <f>ROUND(SUM(G60:G68),0)</f>
        <v>1488069876</v>
      </c>
      <c r="H69" s="481">
        <f>ROUND(SUM(H60:H68),0)</f>
        <v>3472163044</v>
      </c>
      <c r="M69" s="100"/>
      <c r="N69" s="100"/>
      <c r="R69" s="100"/>
    </row>
    <row r="70" spans="1:19" ht="19.5" customHeight="1">
      <c r="A70" s="300"/>
      <c r="B70" s="300"/>
      <c r="C70" s="301"/>
      <c r="D70" s="137"/>
      <c r="E70" s="301"/>
      <c r="F70" s="436">
        <f>F69-F27-F28</f>
        <v>-0.52137035131454468</v>
      </c>
      <c r="G70" s="314"/>
      <c r="H70" s="482">
        <f>+H69/($F$27+$F$28)</f>
        <v>0.70000000006754548</v>
      </c>
      <c r="M70" s="100"/>
      <c r="N70" s="100"/>
      <c r="R70" s="100"/>
    </row>
    <row r="71" spans="1:19" ht="19.5" customHeight="1">
      <c r="A71" s="315">
        <v>12</v>
      </c>
      <c r="B71" s="316" t="s">
        <v>149</v>
      </c>
      <c r="C71" s="301"/>
      <c r="D71" s="317"/>
      <c r="E71" s="301"/>
      <c r="F71" s="314"/>
      <c r="G71" s="314"/>
      <c r="H71" s="482"/>
      <c r="M71" s="100"/>
      <c r="N71" s="100"/>
      <c r="R71" s="100"/>
    </row>
    <row r="72" spans="1:19" ht="28.5" customHeight="1">
      <c r="A72" s="300"/>
      <c r="B72" s="670" t="s">
        <v>6</v>
      </c>
      <c r="C72" s="671"/>
      <c r="D72" s="270" t="s">
        <v>25</v>
      </c>
      <c r="E72" s="270" t="s">
        <v>3</v>
      </c>
      <c r="F72" s="270" t="s">
        <v>2</v>
      </c>
      <c r="G72" s="314"/>
      <c r="H72" s="482"/>
      <c r="M72" s="100"/>
      <c r="N72" s="100"/>
      <c r="R72" s="100"/>
    </row>
    <row r="73" spans="1:19" ht="25.95" customHeight="1">
      <c r="A73" s="300"/>
      <c r="B73" s="672" t="s">
        <v>150</v>
      </c>
      <c r="C73" s="673"/>
      <c r="D73" s="273"/>
      <c r="E73" s="310">
        <f>E46</f>
        <v>45458</v>
      </c>
      <c r="F73" s="277">
        <f>$F$46</f>
        <v>100000000</v>
      </c>
      <c r="G73" s="314"/>
      <c r="H73" s="482"/>
      <c r="M73" s="100"/>
      <c r="N73" s="100"/>
      <c r="R73" s="100"/>
    </row>
    <row r="74" spans="1:19" ht="25.95" customHeight="1">
      <c r="A74" s="300"/>
      <c r="B74" s="672" t="s">
        <v>155</v>
      </c>
      <c r="C74" s="673"/>
      <c r="D74" s="273"/>
      <c r="E74" s="310">
        <f>E60</f>
        <v>45488</v>
      </c>
      <c r="F74" s="275">
        <f>ROUND($F$17*10%-F73,0)</f>
        <v>427705990</v>
      </c>
      <c r="G74" s="314"/>
      <c r="H74" s="482"/>
      <c r="M74" s="100"/>
      <c r="N74" s="100"/>
      <c r="R74" s="100"/>
    </row>
    <row r="75" spans="1:19" ht="25.5" customHeight="1">
      <c r="A75" s="300"/>
      <c r="B75" s="672" t="s">
        <v>32</v>
      </c>
      <c r="C75" s="673"/>
      <c r="D75" s="273"/>
      <c r="E75" s="282"/>
      <c r="F75" s="277"/>
      <c r="G75" s="314"/>
      <c r="H75" s="482"/>
      <c r="M75" s="100"/>
      <c r="N75" s="100"/>
      <c r="R75" s="100"/>
    </row>
    <row r="76" spans="1:19" ht="23.7" customHeight="1">
      <c r="A76" s="300"/>
      <c r="B76" s="674" t="s">
        <v>144</v>
      </c>
      <c r="C76" s="675"/>
      <c r="D76" s="318">
        <v>0.15</v>
      </c>
      <c r="E76" s="310">
        <f>E49</f>
        <v>45539</v>
      </c>
      <c r="F76" s="279">
        <f>ROUND(($F$27+$F$28)*D76-F73-F74,0)</f>
        <v>216328948</v>
      </c>
      <c r="G76" s="432">
        <f>F73+F76</f>
        <v>316328948</v>
      </c>
      <c r="H76" s="482"/>
      <c r="I76" s="103">
        <v>45545</v>
      </c>
      <c r="M76" s="100"/>
      <c r="N76" s="100"/>
      <c r="R76" s="100"/>
    </row>
    <row r="77" spans="1:19" ht="26.7" customHeight="1">
      <c r="A77" s="300"/>
      <c r="B77" s="676" t="s">
        <v>147</v>
      </c>
      <c r="C77" s="677"/>
      <c r="D77" s="278">
        <v>0.05</v>
      </c>
      <c r="E77" s="282">
        <f>E76</f>
        <v>45539</v>
      </c>
      <c r="F77" s="283">
        <f>ROUND($F$27*D77,0)</f>
        <v>232480874</v>
      </c>
      <c r="G77" s="314"/>
      <c r="H77" s="646">
        <v>1.2222222222222223</v>
      </c>
      <c r="I77" s="100">
        <f>I76-E66</f>
        <v>21</v>
      </c>
      <c r="M77" s="100"/>
      <c r="N77" s="100"/>
      <c r="R77" s="100"/>
    </row>
    <row r="78" spans="1:19" ht="37.200000000000003" customHeight="1">
      <c r="A78" s="300"/>
      <c r="B78" s="681" t="s">
        <v>151</v>
      </c>
      <c r="C78" s="682"/>
      <c r="D78" s="318">
        <v>0.8</v>
      </c>
      <c r="E78" s="310">
        <f>E76+15</f>
        <v>45554</v>
      </c>
      <c r="F78" s="279">
        <f>ROUND($F$26-F73-F74-F76-F77,0)</f>
        <v>3983717108</v>
      </c>
      <c r="G78" s="314"/>
      <c r="H78" s="646">
        <f>H77-E66-1</f>
        <v>-45523.777777777781</v>
      </c>
      <c r="I78" s="647">
        <f>F66*I77*0.05%</f>
        <v>5208244.5654974384</v>
      </c>
      <c r="M78" s="100"/>
      <c r="N78" s="100"/>
      <c r="R78" s="100"/>
    </row>
    <row r="79" spans="1:19" ht="33.450000000000003" customHeight="1">
      <c r="A79" s="300"/>
      <c r="B79" s="681" t="s">
        <v>153</v>
      </c>
      <c r="C79" s="682"/>
      <c r="D79" s="318">
        <v>0.05</v>
      </c>
      <c r="E79" s="310">
        <f>F42</f>
        <v>45838</v>
      </c>
      <c r="F79" s="279">
        <v>0</v>
      </c>
      <c r="G79" s="314"/>
      <c r="H79" s="482"/>
      <c r="M79" s="100"/>
      <c r="N79" s="100"/>
      <c r="R79" s="100"/>
    </row>
    <row r="80" spans="1:19" ht="33" customHeight="1">
      <c r="A80" s="300"/>
      <c r="B80" s="683" t="s">
        <v>13</v>
      </c>
      <c r="C80" s="684"/>
      <c r="D80" s="294">
        <v>1</v>
      </c>
      <c r="E80" s="319"/>
      <c r="F80" s="320">
        <f>ROUND(SUM(F73:F79),0)</f>
        <v>4960232920</v>
      </c>
      <c r="G80" s="314"/>
      <c r="H80" s="482"/>
      <c r="M80" s="100"/>
      <c r="N80" s="100"/>
      <c r="R80" s="100"/>
    </row>
    <row r="81" spans="1:24" ht="30" customHeight="1">
      <c r="F81" s="151" t="b">
        <f>ROUND(F80,0)=ROUND(F27+F28,0)</f>
        <v>1</v>
      </c>
      <c r="M81" s="109" t="s">
        <v>87</v>
      </c>
      <c r="O81" s="103"/>
      <c r="R81" s="321">
        <v>0.08</v>
      </c>
      <c r="S81" s="322"/>
    </row>
    <row r="82" spans="1:24" ht="35.25" customHeight="1">
      <c r="H82" s="303"/>
      <c r="I82" s="303"/>
      <c r="M82" s="462" t="s">
        <v>15</v>
      </c>
      <c r="N82" s="463" t="s">
        <v>16</v>
      </c>
      <c r="O82" s="463" t="s">
        <v>8</v>
      </c>
      <c r="P82" s="464" t="s">
        <v>17</v>
      </c>
      <c r="Q82" s="465" t="s">
        <v>127</v>
      </c>
      <c r="R82" s="466" t="s">
        <v>19</v>
      </c>
      <c r="S82" s="467" t="s">
        <v>20</v>
      </c>
      <c r="T82" s="468" t="s">
        <v>24</v>
      </c>
      <c r="U82" s="469" t="s">
        <v>123</v>
      </c>
      <c r="V82" s="465" t="s">
        <v>124</v>
      </c>
      <c r="W82" s="465" t="s">
        <v>125</v>
      </c>
      <c r="X82" s="465" t="s">
        <v>126</v>
      </c>
    </row>
    <row r="83" spans="1:24" ht="19.5" customHeight="1">
      <c r="M83" s="331" t="s">
        <v>90</v>
      </c>
      <c r="N83" s="332">
        <f>E46</f>
        <v>45458</v>
      </c>
      <c r="O83" s="333">
        <f>N83</f>
        <v>45458</v>
      </c>
      <c r="P83" s="334"/>
      <c r="Q83" s="334">
        <f>$F$46</f>
        <v>100000000</v>
      </c>
      <c r="R83" s="335"/>
      <c r="S83" s="336"/>
      <c r="T83" s="337">
        <f>Q83-Q83*(1/(1+S83)^P83)</f>
        <v>0</v>
      </c>
      <c r="U83" s="338">
        <v>300000000</v>
      </c>
      <c r="V83" s="339"/>
      <c r="W83" s="339"/>
      <c r="X83" s="339"/>
    </row>
    <row r="84" spans="1:24">
      <c r="A84" s="184" t="s">
        <v>85</v>
      </c>
      <c r="M84" s="340" t="str">
        <f>+B63</f>
        <v>Lần 2 - Ngay khi ký HĐMB</v>
      </c>
      <c r="N84" s="341">
        <f>$E$49</f>
        <v>45539</v>
      </c>
      <c r="O84" s="342"/>
      <c r="P84" s="343">
        <f>IF(OR(O84&gt;=N84,O84=""),0,N84-O84)</f>
        <v>0</v>
      </c>
      <c r="Q84" s="343">
        <f>$F$49</f>
        <v>216328948</v>
      </c>
      <c r="R84" s="344">
        <f>+$R$81</f>
        <v>0.08</v>
      </c>
      <c r="S84" s="345">
        <f>ROUNDDOWN($R$81/365,7)</f>
        <v>2.1910000000000001E-4</v>
      </c>
      <c r="T84" s="346">
        <f>Q84-Q84*(1/(1+S84)^P84)</f>
        <v>0</v>
      </c>
      <c r="U84" s="347"/>
      <c r="V84" s="348">
        <f t="shared" ref="V84:V111" si="1">U84*(1+S84)^P84-U84</f>
        <v>0</v>
      </c>
      <c r="W84" s="348">
        <f t="shared" ref="W84:W111" si="2">U84+V84</f>
        <v>0</v>
      </c>
      <c r="X84" s="348">
        <f>$Q$84-SUM($U$84:U84)-SUM($V$84:V84)</f>
        <v>216328948</v>
      </c>
    </row>
    <row r="85" spans="1:24" ht="21.75" customHeight="1">
      <c r="A85" s="349" t="s">
        <v>137</v>
      </c>
      <c r="M85" s="350" t="str">
        <f>+M84</f>
        <v>Lần 2 - Ngay khi ký HĐMB</v>
      </c>
      <c r="N85" s="351">
        <f>N84</f>
        <v>45539</v>
      </c>
      <c r="O85" s="352"/>
      <c r="P85" s="353">
        <f t="shared" ref="P85:P99" si="3">IF(OR(O85&gt;=N85,O85=""),0,N85-O85)</f>
        <v>0</v>
      </c>
      <c r="Q85" s="353"/>
      <c r="R85" s="354">
        <f t="shared" ref="R85:R111" si="4">+R84</f>
        <v>0.08</v>
      </c>
      <c r="S85" s="355">
        <f t="shared" ref="S85:S111" si="5">+S84</f>
        <v>2.1910000000000001E-4</v>
      </c>
      <c r="T85" s="356">
        <f t="shared" ref="T85:T98" si="6">Q85-Q85*(1/(1+S85)^P85)</f>
        <v>0</v>
      </c>
      <c r="U85" s="357">
        <f>X84/(1+S85)^P85</f>
        <v>216328948</v>
      </c>
      <c r="V85" s="358">
        <f t="shared" si="1"/>
        <v>0</v>
      </c>
      <c r="W85" s="358">
        <f t="shared" si="2"/>
        <v>216328948</v>
      </c>
      <c r="X85" s="358">
        <f>$Q$84-SUM($U$84:U85)-SUM($V$84:V85)</f>
        <v>0</v>
      </c>
    </row>
    <row r="86" spans="1:24" ht="21.75" customHeight="1">
      <c r="A86" s="359" t="s">
        <v>138</v>
      </c>
      <c r="M86" s="350" t="str">
        <f>+M85</f>
        <v>Lần 2 - Ngay khi ký HĐMB</v>
      </c>
      <c r="N86" s="351">
        <f>N85</f>
        <v>45539</v>
      </c>
      <c r="O86" s="352"/>
      <c r="P86" s="353">
        <f t="shared" si="3"/>
        <v>0</v>
      </c>
      <c r="Q86" s="353"/>
      <c r="R86" s="354">
        <f t="shared" si="4"/>
        <v>0.08</v>
      </c>
      <c r="S86" s="355">
        <f t="shared" si="5"/>
        <v>2.1910000000000001E-4</v>
      </c>
      <c r="T86" s="356">
        <f t="shared" si="6"/>
        <v>0</v>
      </c>
      <c r="U86" s="357">
        <f>X85/(1+S86)^P86</f>
        <v>0</v>
      </c>
      <c r="V86" s="358">
        <f t="shared" si="1"/>
        <v>0</v>
      </c>
      <c r="W86" s="358">
        <f t="shared" si="2"/>
        <v>0</v>
      </c>
      <c r="X86" s="358">
        <f>$Q$84-SUM($U$84:U86)-SUM($V$84:V86)</f>
        <v>0</v>
      </c>
    </row>
    <row r="87" spans="1:24" ht="21.75" customHeight="1">
      <c r="A87" s="359" t="s">
        <v>140</v>
      </c>
      <c r="G87" s="360"/>
      <c r="M87" s="350" t="str">
        <f>+M86</f>
        <v>Lần 2 - Ngay khi ký HĐMB</v>
      </c>
      <c r="N87" s="361">
        <f>N86</f>
        <v>45539</v>
      </c>
      <c r="O87" s="362"/>
      <c r="P87" s="363">
        <f t="shared" si="3"/>
        <v>0</v>
      </c>
      <c r="Q87" s="363"/>
      <c r="R87" s="364">
        <f t="shared" si="4"/>
        <v>0.08</v>
      </c>
      <c r="S87" s="365">
        <f t="shared" si="5"/>
        <v>2.1910000000000001E-4</v>
      </c>
      <c r="T87" s="366">
        <f t="shared" si="6"/>
        <v>0</v>
      </c>
      <c r="U87" s="357">
        <f>X86/(1+S87)^P87</f>
        <v>0</v>
      </c>
      <c r="V87" s="367">
        <f t="shared" si="1"/>
        <v>0</v>
      </c>
      <c r="W87" s="367">
        <f t="shared" si="2"/>
        <v>0</v>
      </c>
      <c r="X87" s="367">
        <f>$Q$84-SUM($U$84:U87)-SUM($V$84:V87)</f>
        <v>0</v>
      </c>
    </row>
    <row r="88" spans="1:24" ht="21.75" customHeight="1">
      <c r="A88" s="359" t="s">
        <v>139</v>
      </c>
      <c r="M88" s="368" t="str">
        <f>+B51</f>
        <v>Lần 3 - HĐMB</v>
      </c>
      <c r="N88" s="369">
        <f>$E$51</f>
        <v>45524</v>
      </c>
      <c r="O88" s="342">
        <v>45524</v>
      </c>
      <c r="P88" s="370">
        <f t="shared" si="3"/>
        <v>0</v>
      </c>
      <c r="Q88" s="370">
        <f>+F51</f>
        <v>744034937.92820549</v>
      </c>
      <c r="R88" s="371">
        <f t="shared" si="4"/>
        <v>0.08</v>
      </c>
      <c r="S88" s="372">
        <f t="shared" si="5"/>
        <v>2.1910000000000001E-4</v>
      </c>
      <c r="T88" s="373">
        <f>Q88-Q88*(1/(1+S88)^P88)</f>
        <v>0</v>
      </c>
      <c r="U88" s="347"/>
      <c r="V88" s="374">
        <f t="shared" si="1"/>
        <v>0</v>
      </c>
      <c r="W88" s="374">
        <f t="shared" si="2"/>
        <v>0</v>
      </c>
      <c r="X88" s="374">
        <f>$Q$88-SUM($U$88:U88)-SUM($V$88:V88)</f>
        <v>744034937.92820549</v>
      </c>
    </row>
    <row r="89" spans="1:24" ht="21.75" customHeight="1">
      <c r="A89" s="375" t="s">
        <v>21</v>
      </c>
      <c r="M89" s="376" t="str">
        <f>+M88</f>
        <v>Lần 3 - HĐMB</v>
      </c>
      <c r="N89" s="377">
        <f>N88</f>
        <v>45524</v>
      </c>
      <c r="O89" s="352"/>
      <c r="P89" s="378">
        <f t="shared" si="3"/>
        <v>0</v>
      </c>
      <c r="Q89" s="378"/>
      <c r="R89" s="379">
        <f t="shared" si="4"/>
        <v>0.08</v>
      </c>
      <c r="S89" s="380">
        <f t="shared" si="5"/>
        <v>2.1910000000000001E-4</v>
      </c>
      <c r="T89" s="381">
        <f t="shared" si="6"/>
        <v>0</v>
      </c>
      <c r="U89" s="357">
        <f>X88/(1+S89)^P89</f>
        <v>744034937.92820549</v>
      </c>
      <c r="V89" s="374">
        <f t="shared" si="1"/>
        <v>0</v>
      </c>
      <c r="W89" s="374">
        <f t="shared" si="2"/>
        <v>744034937.92820549</v>
      </c>
      <c r="X89" s="374">
        <f>$Q$88-SUM($U$88:U89)-SUM($V$88:V89)</f>
        <v>0</v>
      </c>
    </row>
    <row r="90" spans="1:24" ht="21.75" customHeight="1">
      <c r="B90" s="349"/>
      <c r="C90" s="349"/>
      <c r="D90" s="184"/>
      <c r="M90" s="376" t="str">
        <f>+M89</f>
        <v>Lần 3 - HĐMB</v>
      </c>
      <c r="N90" s="377">
        <f>N89</f>
        <v>45524</v>
      </c>
      <c r="O90" s="352"/>
      <c r="P90" s="378">
        <f t="shared" si="3"/>
        <v>0</v>
      </c>
      <c r="Q90" s="378"/>
      <c r="R90" s="379">
        <f t="shared" si="4"/>
        <v>0.08</v>
      </c>
      <c r="S90" s="380">
        <f t="shared" si="5"/>
        <v>2.1910000000000001E-4</v>
      </c>
      <c r="T90" s="381">
        <f t="shared" si="6"/>
        <v>0</v>
      </c>
      <c r="U90" s="357">
        <f>X89/(1+S90)^P90</f>
        <v>0</v>
      </c>
      <c r="V90" s="374">
        <f t="shared" si="1"/>
        <v>0</v>
      </c>
      <c r="W90" s="374">
        <f t="shared" si="2"/>
        <v>0</v>
      </c>
      <c r="X90" s="374">
        <f>$Q$88-SUM($U$88:U90)-SUM($V$88:V90)</f>
        <v>0</v>
      </c>
    </row>
    <row r="91" spans="1:24" ht="21.75" customHeight="1">
      <c r="A91" s="690" t="s">
        <v>22</v>
      </c>
      <c r="B91" s="690"/>
      <c r="C91" s="690"/>
      <c r="D91" s="690"/>
      <c r="E91" s="690"/>
      <c r="F91" s="690"/>
      <c r="M91" s="376" t="str">
        <f>+M90</f>
        <v>Lần 3 - HĐMB</v>
      </c>
      <c r="N91" s="377">
        <f>N90</f>
        <v>45524</v>
      </c>
      <c r="O91" s="362"/>
      <c r="P91" s="382">
        <f t="shared" si="3"/>
        <v>0</v>
      </c>
      <c r="Q91" s="382"/>
      <c r="R91" s="383">
        <f t="shared" si="4"/>
        <v>0.08</v>
      </c>
      <c r="S91" s="384">
        <f t="shared" si="5"/>
        <v>2.1910000000000001E-4</v>
      </c>
      <c r="T91" s="385">
        <f t="shared" si="6"/>
        <v>0</v>
      </c>
      <c r="U91" s="357">
        <f>X90/(1+S91)^P91</f>
        <v>0</v>
      </c>
      <c r="V91" s="374">
        <f t="shared" si="1"/>
        <v>0</v>
      </c>
      <c r="W91" s="374">
        <f t="shared" si="2"/>
        <v>0</v>
      </c>
      <c r="X91" s="374">
        <f>$Q$88-SUM($U$88:U91)-SUM($V$88:V91)</f>
        <v>0</v>
      </c>
    </row>
    <row r="92" spans="1:24" ht="21.75" customHeight="1">
      <c r="A92" s="690"/>
      <c r="B92" s="690"/>
      <c r="C92" s="690"/>
      <c r="D92" s="690"/>
      <c r="E92" s="690"/>
      <c r="F92" s="690"/>
      <c r="M92" s="340" t="str">
        <f>+B52</f>
        <v>Lần 4 - HĐMB</v>
      </c>
      <c r="N92" s="341">
        <f>$E$52</f>
        <v>45555</v>
      </c>
      <c r="O92" s="342"/>
      <c r="P92" s="343">
        <f t="shared" si="3"/>
        <v>0</v>
      </c>
      <c r="Q92" s="343">
        <f>$F$52</f>
        <v>992046583.90427399</v>
      </c>
      <c r="R92" s="386">
        <f t="shared" si="4"/>
        <v>0.08</v>
      </c>
      <c r="S92" s="345">
        <f t="shared" si="5"/>
        <v>2.1910000000000001E-4</v>
      </c>
      <c r="T92" s="346">
        <f>Q92-Q92*(1/(1+S92)^P92)</f>
        <v>0</v>
      </c>
      <c r="U92" s="347">
        <v>1000000000</v>
      </c>
      <c r="V92" s="348">
        <f t="shared" si="1"/>
        <v>0</v>
      </c>
      <c r="W92" s="348">
        <f t="shared" si="2"/>
        <v>1000000000</v>
      </c>
      <c r="X92" s="348">
        <f>$Q$92-SUM($U$92:U92)-SUM($V$92:V92)</f>
        <v>-7953416.0957260132</v>
      </c>
    </row>
    <row r="93" spans="1:24" ht="19.5" customHeight="1">
      <c r="B93" s="184"/>
      <c r="C93" s="184"/>
      <c r="D93" s="387"/>
      <c r="M93" s="350" t="str">
        <f>+M92</f>
        <v>Lần 4 - HĐMB</v>
      </c>
      <c r="N93" s="351">
        <f>N92</f>
        <v>45555</v>
      </c>
      <c r="O93" s="352"/>
      <c r="P93" s="353">
        <f t="shared" si="3"/>
        <v>0</v>
      </c>
      <c r="Q93" s="353"/>
      <c r="R93" s="354">
        <f t="shared" si="4"/>
        <v>0.08</v>
      </c>
      <c r="S93" s="355">
        <f t="shared" si="5"/>
        <v>2.1910000000000001E-4</v>
      </c>
      <c r="T93" s="356">
        <f t="shared" si="6"/>
        <v>0</v>
      </c>
      <c r="U93" s="357">
        <f>X92/(1+S93)^P93</f>
        <v>-7953416.0957260132</v>
      </c>
      <c r="V93" s="358">
        <f t="shared" si="1"/>
        <v>0</v>
      </c>
      <c r="W93" s="358">
        <f t="shared" si="2"/>
        <v>-7953416.0957260132</v>
      </c>
      <c r="X93" s="358">
        <f>$Q$92-SUM($U$92:U93)-SUM($V$92:V93)</f>
        <v>0</v>
      </c>
    </row>
    <row r="94" spans="1:24" ht="19.5" customHeight="1">
      <c r="B94" s="388"/>
      <c r="C94" s="388"/>
      <c r="D94" s="388"/>
      <c r="M94" s="350" t="str">
        <f>+M93</f>
        <v>Lần 4 - HĐMB</v>
      </c>
      <c r="N94" s="351">
        <f>N93</f>
        <v>45555</v>
      </c>
      <c r="O94" s="352"/>
      <c r="P94" s="353">
        <f t="shared" si="3"/>
        <v>0</v>
      </c>
      <c r="Q94" s="353"/>
      <c r="R94" s="354">
        <f t="shared" si="4"/>
        <v>0.08</v>
      </c>
      <c r="S94" s="355">
        <f t="shared" si="5"/>
        <v>2.1910000000000001E-4</v>
      </c>
      <c r="T94" s="356">
        <f t="shared" si="6"/>
        <v>0</v>
      </c>
      <c r="U94" s="357">
        <f>X93/(1+S94)^P94</f>
        <v>0</v>
      </c>
      <c r="V94" s="358">
        <f t="shared" si="1"/>
        <v>0</v>
      </c>
      <c r="W94" s="358">
        <f t="shared" si="2"/>
        <v>0</v>
      </c>
      <c r="X94" s="358">
        <f>$Q$92-SUM($U$92:U94)-SUM($V$92:V94)</f>
        <v>0</v>
      </c>
    </row>
    <row r="95" spans="1:24" ht="19.5" customHeight="1">
      <c r="B95" s="388"/>
      <c r="C95" s="388"/>
      <c r="D95" s="388"/>
      <c r="L95" s="389"/>
      <c r="M95" s="350" t="str">
        <f>+M94</f>
        <v>Lần 4 - HĐMB</v>
      </c>
      <c r="N95" s="361">
        <f>N94</f>
        <v>45555</v>
      </c>
      <c r="O95" s="362"/>
      <c r="P95" s="363">
        <f t="shared" si="3"/>
        <v>0</v>
      </c>
      <c r="Q95" s="363"/>
      <c r="R95" s="364">
        <f t="shared" si="4"/>
        <v>0.08</v>
      </c>
      <c r="S95" s="365">
        <f t="shared" si="5"/>
        <v>2.1910000000000001E-4</v>
      </c>
      <c r="T95" s="366">
        <f t="shared" si="6"/>
        <v>0</v>
      </c>
      <c r="U95" s="357">
        <f>X94/(1+S95)^P95</f>
        <v>0</v>
      </c>
      <c r="V95" s="367">
        <f t="shared" si="1"/>
        <v>0</v>
      </c>
      <c r="W95" s="367">
        <f t="shared" si="2"/>
        <v>0</v>
      </c>
      <c r="X95" s="358">
        <f>$Q$92-SUM($U$92:U95)-SUM($V$92:V95)</f>
        <v>0</v>
      </c>
    </row>
    <row r="96" spans="1:24" ht="19.5" customHeight="1">
      <c r="B96" s="388"/>
      <c r="C96" s="388"/>
      <c r="D96" s="388"/>
      <c r="M96" s="368" t="str">
        <f>+B53</f>
        <v>Lần 5 - HĐMB</v>
      </c>
      <c r="N96" s="369">
        <f>$E$53</f>
        <v>45585</v>
      </c>
      <c r="O96" s="342"/>
      <c r="P96" s="370">
        <f>IF(N96="",0,IF(OR(O96&gt;=N96,O96=""),0,N96-O96))</f>
        <v>0</v>
      </c>
      <c r="Q96" s="370">
        <f>$F$53</f>
        <v>992046583.90427399</v>
      </c>
      <c r="R96" s="371">
        <f t="shared" si="4"/>
        <v>0.08</v>
      </c>
      <c r="S96" s="372">
        <f t="shared" si="5"/>
        <v>2.1910000000000001E-4</v>
      </c>
      <c r="T96" s="373">
        <f>Q96-Q96*(1/(1+S96)^P96)</f>
        <v>0</v>
      </c>
      <c r="U96" s="347">
        <v>1000000000</v>
      </c>
      <c r="V96" s="390">
        <f t="shared" si="1"/>
        <v>0</v>
      </c>
      <c r="W96" s="390">
        <f t="shared" si="2"/>
        <v>1000000000</v>
      </c>
      <c r="X96" s="390">
        <f>$Q$96-SUM($U$96:U96)-SUM($V$96:V96)</f>
        <v>-7953416.0957260132</v>
      </c>
    </row>
    <row r="97" spans="1:24" ht="19.5" customHeight="1">
      <c r="M97" s="376" t="str">
        <f>+M96</f>
        <v>Lần 5 - HĐMB</v>
      </c>
      <c r="N97" s="377">
        <f>N96</f>
        <v>45585</v>
      </c>
      <c r="O97" s="352"/>
      <c r="P97" s="378">
        <f t="shared" si="3"/>
        <v>0</v>
      </c>
      <c r="Q97" s="378"/>
      <c r="R97" s="379">
        <f t="shared" si="4"/>
        <v>0.08</v>
      </c>
      <c r="S97" s="380">
        <f t="shared" si="5"/>
        <v>2.1910000000000001E-4</v>
      </c>
      <c r="T97" s="381">
        <f t="shared" si="6"/>
        <v>0</v>
      </c>
      <c r="U97" s="357">
        <f>X96/(1+S97)^P97</f>
        <v>-7953416.0957260132</v>
      </c>
      <c r="V97" s="374">
        <f t="shared" si="1"/>
        <v>0</v>
      </c>
      <c r="W97" s="374">
        <f t="shared" si="2"/>
        <v>-7953416.0957260132</v>
      </c>
      <c r="X97" s="374">
        <f>$Q$96-SUM($U$96:U97)-SUM($V$96:V97)</f>
        <v>0</v>
      </c>
    </row>
    <row r="98" spans="1:24" ht="19.5" customHeight="1">
      <c r="A98" s="388"/>
      <c r="M98" s="376" t="str">
        <f>+M97</f>
        <v>Lần 5 - HĐMB</v>
      </c>
      <c r="N98" s="377">
        <f>N97</f>
        <v>45585</v>
      </c>
      <c r="O98" s="391"/>
      <c r="P98" s="378">
        <f t="shared" si="3"/>
        <v>0</v>
      </c>
      <c r="Q98" s="378"/>
      <c r="R98" s="379">
        <f t="shared" si="4"/>
        <v>0.08</v>
      </c>
      <c r="S98" s="380">
        <f t="shared" si="5"/>
        <v>2.1910000000000001E-4</v>
      </c>
      <c r="T98" s="381">
        <f t="shared" si="6"/>
        <v>0</v>
      </c>
      <c r="U98" s="357">
        <f>X97/(1+S98)^P98</f>
        <v>0</v>
      </c>
      <c r="V98" s="374">
        <f t="shared" si="1"/>
        <v>0</v>
      </c>
      <c r="W98" s="374">
        <f t="shared" si="2"/>
        <v>0</v>
      </c>
      <c r="X98" s="374">
        <f>$Q$96-SUM($U$96:U98)-SUM($V$96:V98)</f>
        <v>0</v>
      </c>
    </row>
    <row r="99" spans="1:24" ht="19.5" customHeight="1">
      <c r="A99" s="388"/>
      <c r="M99" s="376" t="str">
        <f>+M98</f>
        <v>Lần 5 - HĐMB</v>
      </c>
      <c r="N99" s="392">
        <f>N98</f>
        <v>45585</v>
      </c>
      <c r="O99" s="393"/>
      <c r="P99" s="382">
        <f t="shared" si="3"/>
        <v>0</v>
      </c>
      <c r="Q99" s="382"/>
      <c r="R99" s="383">
        <f t="shared" si="4"/>
        <v>0.08</v>
      </c>
      <c r="S99" s="384">
        <f t="shared" si="5"/>
        <v>2.1910000000000001E-4</v>
      </c>
      <c r="T99" s="385">
        <f t="shared" ref="T99:T111" si="7">Q99-Q99*(1/(1+S99)^P99)</f>
        <v>0</v>
      </c>
      <c r="U99" s="357">
        <f>X98/(1+S99)^P99</f>
        <v>0</v>
      </c>
      <c r="V99" s="394">
        <f t="shared" si="1"/>
        <v>0</v>
      </c>
      <c r="W99" s="394">
        <f t="shared" si="2"/>
        <v>0</v>
      </c>
      <c r="X99" s="394">
        <f>$Q$96-SUM($U$96:U99)-SUM($V$96:V99)</f>
        <v>0</v>
      </c>
    </row>
    <row r="100" spans="1:24" ht="17.25" customHeight="1">
      <c r="M100" s="340" t="e">
        <f>+#REF!</f>
        <v>#REF!</v>
      </c>
      <c r="N100" s="341" t="e">
        <f>#REF!</f>
        <v>#REF!</v>
      </c>
      <c r="O100" s="342"/>
      <c r="P100" s="343" t="e">
        <f>IF(N100="",0,IF(OR(O100&gt;=N100,O100=""),0,N100-O100))</f>
        <v>#REF!</v>
      </c>
      <c r="Q100" s="343" t="e">
        <f>#REF!</f>
        <v>#REF!</v>
      </c>
      <c r="R100" s="386">
        <f t="shared" si="4"/>
        <v>0.08</v>
      </c>
      <c r="S100" s="345">
        <f t="shared" si="5"/>
        <v>2.1910000000000001E-4</v>
      </c>
      <c r="T100" s="346" t="e">
        <f t="shared" si="7"/>
        <v>#REF!</v>
      </c>
      <c r="U100" s="347">
        <v>1000000000</v>
      </c>
      <c r="V100" s="348" t="e">
        <f t="shared" si="1"/>
        <v>#REF!</v>
      </c>
      <c r="W100" s="348" t="e">
        <f t="shared" si="2"/>
        <v>#REF!</v>
      </c>
      <c r="X100" s="348" t="e">
        <f>$Q$100-SUM($U$100:U100)-SUM($V$100:V100)</f>
        <v>#REF!</v>
      </c>
    </row>
    <row r="101" spans="1:24" ht="17.25" customHeight="1">
      <c r="M101" s="350" t="e">
        <f>+M100</f>
        <v>#REF!</v>
      </c>
      <c r="N101" s="351" t="e">
        <f>N100</f>
        <v>#REF!</v>
      </c>
      <c r="O101" s="352"/>
      <c r="P101" s="353" t="e">
        <f>IF(OR(O101&gt;=N101,O101=""),0,N101-O101)</f>
        <v>#REF!</v>
      </c>
      <c r="Q101" s="353"/>
      <c r="R101" s="354">
        <f t="shared" si="4"/>
        <v>0.08</v>
      </c>
      <c r="S101" s="355">
        <f t="shared" si="5"/>
        <v>2.1910000000000001E-4</v>
      </c>
      <c r="T101" s="356" t="e">
        <f t="shared" si="7"/>
        <v>#REF!</v>
      </c>
      <c r="U101" s="357" t="e">
        <f>X100/(1+S101)^P101</f>
        <v>#REF!</v>
      </c>
      <c r="V101" s="358" t="e">
        <f t="shared" si="1"/>
        <v>#REF!</v>
      </c>
      <c r="W101" s="358" t="e">
        <f t="shared" si="2"/>
        <v>#REF!</v>
      </c>
      <c r="X101" s="358" t="e">
        <f>$Q$100-SUM($U$100:U101)-SUM($V$100:V101)</f>
        <v>#REF!</v>
      </c>
    </row>
    <row r="102" spans="1:24" ht="17.25" customHeight="1">
      <c r="M102" s="350" t="e">
        <f>+M101</f>
        <v>#REF!</v>
      </c>
      <c r="N102" s="351" t="e">
        <f>N101</f>
        <v>#REF!</v>
      </c>
      <c r="O102" s="391"/>
      <c r="P102" s="353" t="e">
        <f>IF(OR(O102&gt;=N102,O102=""),0,N102-O102)</f>
        <v>#REF!</v>
      </c>
      <c r="Q102" s="353"/>
      <c r="R102" s="354">
        <f t="shared" si="4"/>
        <v>0.08</v>
      </c>
      <c r="S102" s="355">
        <f t="shared" si="5"/>
        <v>2.1910000000000001E-4</v>
      </c>
      <c r="T102" s="356" t="e">
        <f t="shared" si="7"/>
        <v>#REF!</v>
      </c>
      <c r="U102" s="357" t="e">
        <f>X101/(1+S102)^P102</f>
        <v>#REF!</v>
      </c>
      <c r="V102" s="358" t="e">
        <f t="shared" si="1"/>
        <v>#REF!</v>
      </c>
      <c r="W102" s="358" t="e">
        <f t="shared" si="2"/>
        <v>#REF!</v>
      </c>
      <c r="X102" s="358" t="e">
        <f>$Q$100-SUM($U$100:U102)-SUM($V$100:V102)</f>
        <v>#REF!</v>
      </c>
    </row>
    <row r="103" spans="1:24" ht="17.25" customHeight="1">
      <c r="M103" s="350" t="e">
        <f>+M102</f>
        <v>#REF!</v>
      </c>
      <c r="N103" s="351" t="e">
        <f>N102</f>
        <v>#REF!</v>
      </c>
      <c r="O103" s="391"/>
      <c r="P103" s="353" t="e">
        <f>IF(OR(O103&gt;=N103,O103=""),0,N103-O103)</f>
        <v>#REF!</v>
      </c>
      <c r="Q103" s="353"/>
      <c r="R103" s="364">
        <f t="shared" si="4"/>
        <v>0.08</v>
      </c>
      <c r="S103" s="355">
        <f t="shared" si="5"/>
        <v>2.1910000000000001E-4</v>
      </c>
      <c r="T103" s="356" t="e">
        <f t="shared" si="7"/>
        <v>#REF!</v>
      </c>
      <c r="U103" s="357" t="e">
        <f>X102/(1+S103)^P103</f>
        <v>#REF!</v>
      </c>
      <c r="V103" s="367" t="e">
        <f t="shared" si="1"/>
        <v>#REF!</v>
      </c>
      <c r="W103" s="367" t="e">
        <f t="shared" si="2"/>
        <v>#REF!</v>
      </c>
      <c r="X103" s="367" t="e">
        <f>$Q$100-SUM($U$100:U103)-SUM($V$100:V103)</f>
        <v>#REF!</v>
      </c>
    </row>
    <row r="104" spans="1:24" ht="17.25" customHeight="1">
      <c r="M104" s="368" t="e">
        <f>+#REF!</f>
        <v>#REF!</v>
      </c>
      <c r="N104" s="369" t="e">
        <f>#REF!</f>
        <v>#REF!</v>
      </c>
      <c r="O104" s="395"/>
      <c r="P104" s="370" t="e">
        <f t="shared" ref="P104:P111" si="8">IF(OR(O104&gt;=N104,O104=""),0,N104-O104)</f>
        <v>#REF!</v>
      </c>
      <c r="Q104" s="370" t="e">
        <f>#REF!</f>
        <v>#REF!</v>
      </c>
      <c r="R104" s="379">
        <f t="shared" si="4"/>
        <v>0.08</v>
      </c>
      <c r="S104" s="372">
        <f t="shared" si="5"/>
        <v>2.1910000000000001E-4</v>
      </c>
      <c r="T104" s="396" t="e">
        <f t="shared" si="7"/>
        <v>#REF!</v>
      </c>
      <c r="U104" s="397">
        <v>1000000000</v>
      </c>
      <c r="V104" s="390" t="e">
        <f t="shared" si="1"/>
        <v>#REF!</v>
      </c>
      <c r="W104" s="390" t="e">
        <f t="shared" si="2"/>
        <v>#REF!</v>
      </c>
      <c r="X104" s="390" t="e">
        <f>$Q$104-SUM($U$104:U104)-SUM($V$104:V104)</f>
        <v>#REF!</v>
      </c>
    </row>
    <row r="105" spans="1:24" ht="17.25" customHeight="1">
      <c r="M105" s="376" t="e">
        <f>+M104</f>
        <v>#REF!</v>
      </c>
      <c r="N105" s="377" t="e">
        <f>#REF!</f>
        <v>#REF!</v>
      </c>
      <c r="O105" s="352"/>
      <c r="P105" s="378" t="e">
        <f t="shared" si="8"/>
        <v>#REF!</v>
      </c>
      <c r="Q105" s="378"/>
      <c r="R105" s="379">
        <f t="shared" si="4"/>
        <v>0.08</v>
      </c>
      <c r="S105" s="380">
        <f t="shared" si="5"/>
        <v>2.1910000000000001E-4</v>
      </c>
      <c r="T105" s="398" t="e">
        <f t="shared" si="7"/>
        <v>#REF!</v>
      </c>
      <c r="U105" s="357" t="e">
        <f>X104/(1+S105)^P105</f>
        <v>#REF!</v>
      </c>
      <c r="V105" s="374" t="e">
        <f t="shared" si="1"/>
        <v>#REF!</v>
      </c>
      <c r="W105" s="374" t="e">
        <f t="shared" si="2"/>
        <v>#REF!</v>
      </c>
      <c r="X105" s="374" t="e">
        <f>$Q$104-SUM($U$104:U105)-SUM($V$104:V105)</f>
        <v>#REF!</v>
      </c>
    </row>
    <row r="106" spans="1:24" ht="17.25" customHeight="1">
      <c r="M106" s="376" t="e">
        <f>+M105</f>
        <v>#REF!</v>
      </c>
      <c r="N106" s="377" t="e">
        <f>#REF!</f>
        <v>#REF!</v>
      </c>
      <c r="O106" s="391"/>
      <c r="P106" s="378" t="e">
        <f t="shared" si="8"/>
        <v>#REF!</v>
      </c>
      <c r="Q106" s="378"/>
      <c r="R106" s="379">
        <f t="shared" si="4"/>
        <v>0.08</v>
      </c>
      <c r="S106" s="380">
        <f t="shared" si="5"/>
        <v>2.1910000000000001E-4</v>
      </c>
      <c r="T106" s="398" t="e">
        <f t="shared" si="7"/>
        <v>#REF!</v>
      </c>
      <c r="U106" s="357" t="e">
        <f>X105/(1+S106)^P106</f>
        <v>#REF!</v>
      </c>
      <c r="V106" s="374" t="e">
        <f t="shared" si="1"/>
        <v>#REF!</v>
      </c>
      <c r="W106" s="374" t="e">
        <f t="shared" si="2"/>
        <v>#REF!</v>
      </c>
      <c r="X106" s="374" t="e">
        <f>$Q$104-SUM($U$104:U106)-SUM($V$104:V106)</f>
        <v>#REF!</v>
      </c>
    </row>
    <row r="107" spans="1:24" ht="17.25" customHeight="1">
      <c r="M107" s="399" t="e">
        <f>+M106</f>
        <v>#REF!</v>
      </c>
      <c r="N107" s="392" t="e">
        <f>#REF!</f>
        <v>#REF!</v>
      </c>
      <c r="O107" s="393"/>
      <c r="P107" s="382" t="e">
        <f t="shared" si="8"/>
        <v>#REF!</v>
      </c>
      <c r="Q107" s="382"/>
      <c r="R107" s="383">
        <f t="shared" si="4"/>
        <v>0.08</v>
      </c>
      <c r="S107" s="380">
        <f t="shared" si="5"/>
        <v>2.1910000000000001E-4</v>
      </c>
      <c r="T107" s="398" t="e">
        <f t="shared" si="7"/>
        <v>#REF!</v>
      </c>
      <c r="U107" s="357" t="e">
        <f>X106/(1+S107)^P107</f>
        <v>#REF!</v>
      </c>
      <c r="V107" s="394" t="e">
        <f t="shared" si="1"/>
        <v>#REF!</v>
      </c>
      <c r="W107" s="394" t="e">
        <f t="shared" si="2"/>
        <v>#REF!</v>
      </c>
      <c r="X107" s="374" t="e">
        <f>$Q$104-SUM($U$104:U107)-SUM($V$104:V107)</f>
        <v>#REF!</v>
      </c>
    </row>
    <row r="108" spans="1:24" ht="17.25" customHeight="1">
      <c r="M108" s="340" t="str">
        <f>+B54</f>
        <v>Lần 6 Theo thông báo nhận bàn giao nhà</v>
      </c>
      <c r="N108" s="341">
        <f>$E$54</f>
        <v>45657</v>
      </c>
      <c r="O108" s="395"/>
      <c r="P108" s="343">
        <f t="shared" si="8"/>
        <v>0</v>
      </c>
      <c r="Q108" s="343">
        <f>+F54</f>
        <v>1683294992</v>
      </c>
      <c r="R108" s="386">
        <f t="shared" si="4"/>
        <v>0.08</v>
      </c>
      <c r="S108" s="345">
        <f t="shared" si="5"/>
        <v>2.1910000000000001E-4</v>
      </c>
      <c r="T108" s="400">
        <f t="shared" si="7"/>
        <v>0</v>
      </c>
      <c r="U108" s="397">
        <v>1000000000</v>
      </c>
      <c r="V108" s="358">
        <f t="shared" si="1"/>
        <v>0</v>
      </c>
      <c r="W108" s="358">
        <f t="shared" si="2"/>
        <v>1000000000</v>
      </c>
      <c r="X108" s="348">
        <f>$Q$108-SUM($U$108:U108)-SUM($V$108:V108)</f>
        <v>683294992</v>
      </c>
    </row>
    <row r="109" spans="1:24" ht="17.25" customHeight="1">
      <c r="M109" s="350" t="str">
        <f>+M108</f>
        <v>Lần 6 Theo thông báo nhận bàn giao nhà</v>
      </c>
      <c r="N109" s="351">
        <f>$E$54</f>
        <v>45657</v>
      </c>
      <c r="O109" s="352"/>
      <c r="P109" s="353">
        <f t="shared" si="8"/>
        <v>0</v>
      </c>
      <c r="Q109" s="353"/>
      <c r="R109" s="354">
        <f t="shared" si="4"/>
        <v>0.08</v>
      </c>
      <c r="S109" s="355">
        <f t="shared" si="5"/>
        <v>2.1910000000000001E-4</v>
      </c>
      <c r="T109" s="401">
        <f t="shared" si="7"/>
        <v>0</v>
      </c>
      <c r="U109" s="357">
        <f>X108/(1+S109)^P109</f>
        <v>683294992</v>
      </c>
      <c r="V109" s="358">
        <f t="shared" si="1"/>
        <v>0</v>
      </c>
      <c r="W109" s="358">
        <f t="shared" si="2"/>
        <v>683294992</v>
      </c>
      <c r="X109" s="358">
        <f>$Q$108-SUM($U$108:U109)-SUM($V$108:V109)</f>
        <v>0</v>
      </c>
    </row>
    <row r="110" spans="1:24" ht="17.25" customHeight="1">
      <c r="M110" s="350" t="str">
        <f>+M109</f>
        <v>Lần 6 Theo thông báo nhận bàn giao nhà</v>
      </c>
      <c r="N110" s="351">
        <f>$E$54</f>
        <v>45657</v>
      </c>
      <c r="O110" s="391"/>
      <c r="P110" s="353">
        <f t="shared" si="8"/>
        <v>0</v>
      </c>
      <c r="Q110" s="353"/>
      <c r="R110" s="354">
        <f t="shared" si="4"/>
        <v>0.08</v>
      </c>
      <c r="S110" s="355">
        <f t="shared" si="5"/>
        <v>2.1910000000000001E-4</v>
      </c>
      <c r="T110" s="401">
        <f t="shared" si="7"/>
        <v>0</v>
      </c>
      <c r="U110" s="357">
        <f>X109/(1+S110)^P110</f>
        <v>0</v>
      </c>
      <c r="V110" s="358">
        <f t="shared" si="1"/>
        <v>0</v>
      </c>
      <c r="W110" s="358">
        <f t="shared" si="2"/>
        <v>0</v>
      </c>
      <c r="X110" s="358">
        <f>$Q$108-SUM($U$108:U110)-SUM($V$108:V110)</f>
        <v>0</v>
      </c>
    </row>
    <row r="111" spans="1:24" ht="17.25" customHeight="1">
      <c r="M111" s="402" t="str">
        <f>+M110</f>
        <v>Lần 6 Theo thông báo nhận bàn giao nhà</v>
      </c>
      <c r="N111" s="361">
        <f>$E$54</f>
        <v>45657</v>
      </c>
      <c r="O111" s="393"/>
      <c r="P111" s="363">
        <f t="shared" si="8"/>
        <v>0</v>
      </c>
      <c r="Q111" s="363"/>
      <c r="R111" s="364">
        <f t="shared" si="4"/>
        <v>0.08</v>
      </c>
      <c r="S111" s="365">
        <f t="shared" si="5"/>
        <v>2.1910000000000001E-4</v>
      </c>
      <c r="T111" s="403">
        <f t="shared" si="7"/>
        <v>0</v>
      </c>
      <c r="U111" s="357">
        <f>X110/(1+S111)^P111</f>
        <v>0</v>
      </c>
      <c r="V111" s="358">
        <f t="shared" si="1"/>
        <v>0</v>
      </c>
      <c r="W111" s="358">
        <f t="shared" si="2"/>
        <v>0</v>
      </c>
      <c r="X111" s="367">
        <f>$Q$108-SUM($U$108:U111)-SUM($V$108:V111)</f>
        <v>0</v>
      </c>
    </row>
    <row r="112" spans="1:24" ht="17.25" customHeight="1">
      <c r="M112" s="404" t="s">
        <v>13</v>
      </c>
      <c r="N112" s="405"/>
      <c r="O112" s="405"/>
      <c r="P112" s="406"/>
      <c r="Q112" s="406" t="e">
        <f>SUM(Q83:Q111)</f>
        <v>#REF!</v>
      </c>
      <c r="R112" s="406"/>
      <c r="S112" s="407"/>
      <c r="T112" s="408" t="e">
        <f>SUM(T83:T111)</f>
        <v>#REF!</v>
      </c>
      <c r="U112" s="408" t="e">
        <f>SUM(U83:U111)</f>
        <v>#REF!</v>
      </c>
      <c r="V112" s="408" t="e">
        <f>SUM(V83:V111)</f>
        <v>#REF!</v>
      </c>
      <c r="W112" s="408" t="e">
        <f>SUM(W83:W111)</f>
        <v>#REF!</v>
      </c>
      <c r="X112" s="408" t="e">
        <f>SUM(X83:X111)</f>
        <v>#REF!</v>
      </c>
    </row>
    <row r="113" spans="13:23" ht="17.25" customHeight="1">
      <c r="M113" s="303"/>
      <c r="N113" s="409"/>
      <c r="O113" s="410"/>
      <c r="P113" s="411"/>
      <c r="Q113" s="412" t="e">
        <f>ROUND(Q112,0)=ROUND(F27*0.95+F28,0)</f>
        <v>#REF!</v>
      </c>
      <c r="R113" s="413"/>
      <c r="W113" s="109" t="e">
        <f>V112=F29+F32</f>
        <v>#REF!</v>
      </c>
    </row>
    <row r="114" spans="13:23" ht="17.25" customHeight="1">
      <c r="M114" s="100"/>
      <c r="N114" s="102"/>
      <c r="O114" s="103"/>
      <c r="R114" s="164"/>
      <c r="S114" s="161"/>
    </row>
    <row r="115" spans="13:23" ht="17.25" customHeight="1">
      <c r="M115" s="99" t="s">
        <v>84</v>
      </c>
      <c r="N115" s="414"/>
      <c r="O115" s="414"/>
      <c r="P115" s="415"/>
      <c r="Q115" s="416"/>
      <c r="R115" s="416"/>
      <c r="S115" s="417">
        <v>0.09</v>
      </c>
      <c r="T115" s="418"/>
      <c r="U115" s="125"/>
    </row>
    <row r="116" spans="13:23" ht="41.4">
      <c r="M116" s="419" t="s">
        <v>15</v>
      </c>
      <c r="N116" s="420" t="s">
        <v>16</v>
      </c>
      <c r="O116" s="420" t="s">
        <v>8</v>
      </c>
      <c r="P116" s="421" t="s">
        <v>17</v>
      </c>
      <c r="Q116" s="421" t="s">
        <v>68</v>
      </c>
      <c r="R116" s="421" t="s">
        <v>18</v>
      </c>
      <c r="S116" s="419" t="s">
        <v>83</v>
      </c>
      <c r="T116" s="419" t="s">
        <v>20</v>
      </c>
      <c r="U116" s="422" t="s">
        <v>67</v>
      </c>
    </row>
    <row r="117" spans="13:23" ht="41.4">
      <c r="M117" s="423" t="str">
        <f>+B50</f>
        <v>Lần 2 - TTĐC đảm bảo HĐMB-5% giá trị nhà ở chưa VAT</v>
      </c>
      <c r="N117" s="424">
        <f>$E$55</f>
        <v>45838</v>
      </c>
      <c r="O117" s="425">
        <f>+E50</f>
        <v>45539</v>
      </c>
      <c r="P117" s="426">
        <f>IF(OR(O117&gt;=N117,O117=""),0,N117-O117)</f>
        <v>299</v>
      </c>
      <c r="Q117" s="426">
        <f>+F50</f>
        <v>232480873.76233503</v>
      </c>
      <c r="R117" s="427">
        <f>Q117</f>
        <v>232480873.76233503</v>
      </c>
      <c r="S117" s="428">
        <f>S115</f>
        <v>0.09</v>
      </c>
      <c r="T117" s="429">
        <f>S117/365</f>
        <v>2.4657534246575342E-4</v>
      </c>
      <c r="U117" s="430">
        <f>R117*T117*P117</f>
        <v>17139891.268340919</v>
      </c>
    </row>
  </sheetData>
  <sheetProtection autoFilter="0"/>
  <protectedRanges>
    <protectedRange sqref="F20:F22" name="Range1_1"/>
    <protectedRange sqref="AB58:AC58 Z58 AC49:AC50 Z49:Z55 AB51:AC55" name="Range1_2_1_1"/>
    <protectedRange sqref="F19" name="Range1_1_1"/>
    <protectedRange sqref="F23" name="Range1_1_2"/>
    <protectedRange sqref="F12" name="Range1_3"/>
  </protectedRanges>
  <mergeCells count="42">
    <mergeCell ref="A3:F3"/>
    <mergeCell ref="A4:F4"/>
    <mergeCell ref="A5:F5"/>
    <mergeCell ref="B65:C65"/>
    <mergeCell ref="B60:C60"/>
    <mergeCell ref="B62:C62"/>
    <mergeCell ref="B53:C53"/>
    <mergeCell ref="B45:C45"/>
    <mergeCell ref="B46:C46"/>
    <mergeCell ref="B48:C48"/>
    <mergeCell ref="B49:C49"/>
    <mergeCell ref="B52:C52"/>
    <mergeCell ref="B55:C55"/>
    <mergeCell ref="C6:D6"/>
    <mergeCell ref="C7:D7"/>
    <mergeCell ref="B50:C50"/>
    <mergeCell ref="B66:C66"/>
    <mergeCell ref="B64:C64"/>
    <mergeCell ref="B59:C59"/>
    <mergeCell ref="B75:C75"/>
    <mergeCell ref="G7:H7"/>
    <mergeCell ref="G8:H8"/>
    <mergeCell ref="G20:H20"/>
    <mergeCell ref="G9:H9"/>
    <mergeCell ref="D10:E10"/>
    <mergeCell ref="G19:H19"/>
    <mergeCell ref="R51:S51"/>
    <mergeCell ref="B78:C78"/>
    <mergeCell ref="B79:C79"/>
    <mergeCell ref="A91:F92"/>
    <mergeCell ref="B56:C56"/>
    <mergeCell ref="B69:C69"/>
    <mergeCell ref="B76:C76"/>
    <mergeCell ref="B77:C77"/>
    <mergeCell ref="B80:C80"/>
    <mergeCell ref="B72:C72"/>
    <mergeCell ref="B73:C73"/>
    <mergeCell ref="B61:C61"/>
    <mergeCell ref="B74:C74"/>
    <mergeCell ref="B68:C68"/>
    <mergeCell ref="B51:C51"/>
    <mergeCell ref="B63:C63"/>
  </mergeCells>
  <conditionalFormatting sqref="E70:E73 E75:E76 E78:E80">
    <cfRule type="expression" dxfId="67" priority="112">
      <formula>#REF!=1</formula>
    </cfRule>
  </conditionalFormatting>
  <conditionalFormatting sqref="F44">
    <cfRule type="cellIs" dxfId="66" priority="210" operator="equal">
      <formula>"KIỂM TRA LẠI"</formula>
    </cfRule>
  </conditionalFormatting>
  <conditionalFormatting sqref="F58">
    <cfRule type="cellIs" dxfId="65" priority="113" operator="equal">
      <formula>"KIỂM TRA LẠI"</formula>
    </cfRule>
  </conditionalFormatting>
  <conditionalFormatting sqref="G25">
    <cfRule type="cellIs" dxfId="64" priority="175" operator="equal">
      <formula>"KIỂM TRA LẠI"</formula>
    </cfRule>
  </conditionalFormatting>
  <conditionalFormatting sqref="L34:L35 X42:AC43 M53:R59 M60:Q66 P88:P99">
    <cfRule type="expression" dxfId="63" priority="179">
      <formula>#REF!=1</formula>
    </cfRule>
  </conditionalFormatting>
  <conditionalFormatting sqref="M62:M66">
    <cfRule type="expression" dxfId="62" priority="42">
      <formula>#REF!=1</formula>
    </cfRule>
  </conditionalFormatting>
  <conditionalFormatting sqref="M88:N88 M89:O91 M92:N92 M93:O95 M96:N96 M97:O99">
    <cfRule type="expression" dxfId="61" priority="183">
      <formula>#REF!=1</formula>
    </cfRule>
  </conditionalFormatting>
  <conditionalFormatting sqref="M100:P111">
    <cfRule type="expression" dxfId="60" priority="1">
      <formula>#REF!=1</formula>
    </cfRule>
  </conditionalFormatting>
  <conditionalFormatting sqref="M82:R83">
    <cfRule type="expression" dxfId="59" priority="4">
      <formula>#REF!=1</formula>
    </cfRule>
  </conditionalFormatting>
  <conditionalFormatting sqref="M116:S117">
    <cfRule type="expression" dxfId="58" priority="109">
      <formula>#REF!=1</formula>
    </cfRule>
  </conditionalFormatting>
  <conditionalFormatting sqref="N62:Q66">
    <cfRule type="expression" dxfId="57" priority="46">
      <formula>#REF!=1</formula>
    </cfRule>
  </conditionalFormatting>
  <conditionalFormatting sqref="O88">
    <cfRule type="expression" dxfId="56" priority="155">
      <formula>#REF!=1</formula>
    </cfRule>
  </conditionalFormatting>
  <conditionalFormatting sqref="O92">
    <cfRule type="expression" dxfId="55" priority="144">
      <formula>#REF!=1</formula>
    </cfRule>
  </conditionalFormatting>
  <conditionalFormatting sqref="O96">
    <cfRule type="expression" dxfId="54" priority="143">
      <formula>#REF!=1</formula>
    </cfRule>
  </conditionalFormatting>
  <conditionalFormatting sqref="Q88:Q104">
    <cfRule type="expression" dxfId="53" priority="7">
      <formula>#REF!=1</formula>
    </cfRule>
  </conditionalFormatting>
  <conditionalFormatting sqref="Q105:R111">
    <cfRule type="expression" dxfId="52" priority="13">
      <formula>#REF!=1</formula>
    </cfRule>
  </conditionalFormatting>
  <conditionalFormatting sqref="R84:R104">
    <cfRule type="expression" dxfId="51" priority="12">
      <formula>#REF!=1</formula>
    </cfRule>
  </conditionalFormatting>
  <conditionalFormatting sqref="U7 W43:W44 H45:I45 H56 A57:C57 E57 G57 A70:C73 A74 A75:C76 A77 A78:B79 A80:C80 M84:Q87">
    <cfRule type="expression" dxfId="50" priority="209">
      <formula>#REF!=1</formula>
    </cfRule>
  </conditionalFormatting>
  <conditionalFormatting sqref="U82:X83">
    <cfRule type="expression" dxfId="49" priority="5">
      <formula>#REF!=1</formula>
    </cfRule>
  </conditionalFormatting>
  <conditionalFormatting sqref="X42:X53">
    <cfRule type="expression" dxfId="48" priority="26">
      <formula>#REF!=1</formula>
    </cfRule>
  </conditionalFormatting>
  <conditionalFormatting sqref="X48:Z48 X51:Z51">
    <cfRule type="expression" dxfId="47" priority="106">
      <formula>#REF!=1</formula>
    </cfRule>
  </conditionalFormatting>
  <conditionalFormatting sqref="X53:Z54">
    <cfRule type="expression" dxfId="46" priority="100">
      <formula>#REF!=1</formula>
    </cfRule>
  </conditionalFormatting>
  <conditionalFormatting sqref="X58:Z58">
    <cfRule type="expression" dxfId="45" priority="131">
      <formula>#REF!=1</formula>
    </cfRule>
  </conditionalFormatting>
  <conditionalFormatting sqref="X55:AA58">
    <cfRule type="expression" dxfId="44" priority="48">
      <formula>#REF!=1</formula>
    </cfRule>
  </conditionalFormatting>
  <conditionalFormatting sqref="Y49:Y54">
    <cfRule type="expression" dxfId="43" priority="19">
      <formula>#REF!=1</formula>
    </cfRule>
  </conditionalFormatting>
  <conditionalFormatting sqref="Y46:Z47">
    <cfRule type="expression" dxfId="42" priority="93">
      <formula>#REF!=1</formula>
    </cfRule>
  </conditionalFormatting>
  <conditionalFormatting sqref="Y49:Z51">
    <cfRule type="expression" dxfId="41" priority="61">
      <formula>#REF!=1</formula>
    </cfRule>
  </conditionalFormatting>
  <conditionalFormatting sqref="Y42:AA48">
    <cfRule type="expression" dxfId="40" priority="25">
      <formula>#REF!=1</formula>
    </cfRule>
  </conditionalFormatting>
  <conditionalFormatting sqref="Z44">
    <cfRule type="expression" dxfId="39" priority="23">
      <formula>#REF!=1</formula>
    </cfRule>
  </conditionalFormatting>
  <conditionalFormatting sqref="Z49:Z50">
    <cfRule type="expression" dxfId="38" priority="28">
      <formula>#REF!=1</formula>
    </cfRule>
  </conditionalFormatting>
  <conditionalFormatting sqref="Z52:Z54">
    <cfRule type="expression" dxfId="37" priority="43">
      <formula>#REF!=1</formula>
    </cfRule>
  </conditionalFormatting>
  <conditionalFormatting sqref="AA49:AA54">
    <cfRule type="expression" dxfId="36" priority="29">
      <formula>#REF!=1</formula>
    </cfRule>
  </conditionalFormatting>
  <conditionalFormatting sqref="AB42:AC58">
    <cfRule type="expression" dxfId="35" priority="24">
      <formula>#REF!=1</formula>
    </cfRule>
  </conditionalFormatting>
  <dataValidations count="10">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WVT983027 L65522 JH65523 TD65523 ACZ65523 AMV65523 AWR65523 BGN65523 BQJ65523 CAF65523 CKB65523 CTX65523 DDT65523 DNP65523 DXL65523 EHH65523 ERD65523 FAZ65523 FKV65523 FUR65523 GEN65523 GOJ65523 GYF65523 HIB65523 HRX65523 IBT65523 ILP65523 IVL65523 JFH65523 JPD65523 JYZ65523 KIV65523 KSR65523 LCN65523 LMJ65523 LWF65523 MGB65523 MPX65523 MZT65523 NJP65523 NTL65523 ODH65523 OND65523 OWZ65523 PGV65523 PQR65523 QAN65523 QKJ65523 QUF65523 REB65523 RNX65523 RXT65523 SHP65523 SRL65523 TBH65523 TLD65523 TUZ65523 UEV65523 UOR65523 UYN65523 VIJ65523 VSF65523 WCB65523 WLX65523 WVT65523 L131058 JH131059 TD131059 ACZ131059 AMV131059 AWR131059 BGN131059 BQJ131059 CAF131059 CKB131059 CTX131059 DDT131059 DNP131059 DXL131059 EHH131059 ERD131059 FAZ131059 FKV131059 FUR131059 GEN131059 GOJ131059 GYF131059 HIB131059 HRX131059 IBT131059 ILP131059 IVL131059 JFH131059 JPD131059 JYZ131059 KIV131059 KSR131059 LCN131059 LMJ131059 LWF131059 MGB131059 MPX131059 MZT131059 NJP131059 NTL131059 ODH131059 OND131059 OWZ131059 PGV131059 PQR131059 QAN131059 QKJ131059 QUF131059 REB131059 RNX131059 RXT131059 SHP131059 SRL131059 TBH131059 TLD131059 TUZ131059 UEV131059 UOR131059 UYN131059 VIJ131059 VSF131059 WCB131059 WLX131059 WVT131059 L196594 JH196595 TD196595 ACZ196595 AMV196595 AWR196595 BGN196595 BQJ196595 CAF196595 CKB196595 CTX196595 DDT196595 DNP196595 DXL196595 EHH196595 ERD196595 FAZ196595 FKV196595 FUR196595 GEN196595 GOJ196595 GYF196595 HIB196595 HRX196595 IBT196595 ILP196595 IVL196595 JFH196595 JPD196595 JYZ196595 KIV196595 KSR196595 LCN196595 LMJ196595 LWF196595 MGB196595 MPX196595 MZT196595 NJP196595 NTL196595 ODH196595 OND196595 OWZ196595 PGV196595 PQR196595 QAN196595 QKJ196595 QUF196595 REB196595 RNX196595 RXT196595 SHP196595 SRL196595 TBH196595 TLD196595 TUZ196595 UEV196595 UOR196595 UYN196595 VIJ196595 VSF196595 WCB196595 WLX196595 WVT196595 L262130 JH262131 TD262131 ACZ262131 AMV262131 AWR262131 BGN262131 BQJ262131 CAF262131 CKB262131 CTX262131 DDT262131 DNP262131 DXL262131 EHH262131 ERD262131 FAZ262131 FKV262131 FUR262131 GEN262131 GOJ262131 GYF262131 HIB262131 HRX262131 IBT262131 ILP262131 IVL262131 JFH262131 JPD262131 JYZ262131 KIV262131 KSR262131 LCN262131 LMJ262131 LWF262131 MGB262131 MPX262131 MZT262131 NJP262131 NTL262131 ODH262131 OND262131 OWZ262131 PGV262131 PQR262131 QAN262131 QKJ262131 QUF262131 REB262131 RNX262131 RXT262131 SHP262131 SRL262131 TBH262131 TLD262131 TUZ262131 UEV262131 UOR262131 UYN262131 VIJ262131 VSF262131 WCB262131 WLX262131 WVT262131 L327666 JH327667 TD327667 ACZ327667 AMV327667 AWR327667 BGN327667 BQJ327667 CAF327667 CKB327667 CTX327667 DDT327667 DNP327667 DXL327667 EHH327667 ERD327667 FAZ327667 FKV327667 FUR327667 GEN327667 GOJ327667 GYF327667 HIB327667 HRX327667 IBT327667 ILP327667 IVL327667 JFH327667 JPD327667 JYZ327667 KIV327667 KSR327667 LCN327667 LMJ327667 LWF327667 MGB327667 MPX327667 MZT327667 NJP327667 NTL327667 ODH327667 OND327667 OWZ327667 PGV327667 PQR327667 QAN327667 QKJ327667 QUF327667 REB327667 RNX327667 RXT327667 SHP327667 SRL327667 TBH327667 TLD327667 TUZ327667 UEV327667 UOR327667 UYN327667 VIJ327667 VSF327667 WCB327667 WLX327667 WVT327667 L393202 JH393203 TD393203 ACZ393203 AMV393203 AWR393203 BGN393203 BQJ393203 CAF393203 CKB393203 CTX393203 DDT393203 DNP393203 DXL393203 EHH393203 ERD393203 FAZ393203 FKV393203 FUR393203 GEN393203 GOJ393203 GYF393203 HIB393203 HRX393203 IBT393203 ILP393203 IVL393203 JFH393203 JPD393203 JYZ393203 KIV393203 KSR393203 LCN393203 LMJ393203 LWF393203 MGB393203 MPX393203 MZT393203 NJP393203 NTL393203 ODH393203 OND393203 OWZ393203 PGV393203 PQR393203 QAN393203 QKJ393203 QUF393203 REB393203 RNX393203 RXT393203 SHP393203 SRL393203 TBH393203 TLD393203 TUZ393203 UEV393203 UOR393203 UYN393203 VIJ393203 VSF393203 WCB393203 WLX393203 WVT393203 L458738 JH458739 TD458739 ACZ458739 AMV458739 AWR458739 BGN458739 BQJ458739 CAF458739 CKB458739 CTX458739 DDT458739 DNP458739 DXL458739 EHH458739 ERD458739 FAZ458739 FKV458739 FUR458739 GEN458739 GOJ458739 GYF458739 HIB458739 HRX458739 IBT458739 ILP458739 IVL458739 JFH458739 JPD458739 JYZ458739 KIV458739 KSR458739 LCN458739 LMJ458739 LWF458739 MGB458739 MPX458739 MZT458739 NJP458739 NTL458739 ODH458739 OND458739 OWZ458739 PGV458739 PQR458739 QAN458739 QKJ458739 QUF458739 REB458739 RNX458739 RXT458739 SHP458739 SRL458739 TBH458739 TLD458739 TUZ458739 UEV458739 UOR458739 UYN458739 VIJ458739 VSF458739 WCB458739 WLX458739 WVT458739 L524274 JH524275 TD524275 ACZ524275 AMV524275 AWR524275 BGN524275 BQJ524275 CAF524275 CKB524275 CTX524275 DDT524275 DNP524275 DXL524275 EHH524275 ERD524275 FAZ524275 FKV524275 FUR524275 GEN524275 GOJ524275 GYF524275 HIB524275 HRX524275 IBT524275 ILP524275 IVL524275 JFH524275 JPD524275 JYZ524275 KIV524275 KSR524275 LCN524275 LMJ524275 LWF524275 MGB524275 MPX524275 MZT524275 NJP524275 NTL524275 ODH524275 OND524275 OWZ524275 PGV524275 PQR524275 QAN524275 QKJ524275 QUF524275 REB524275 RNX524275 RXT524275 SHP524275 SRL524275 TBH524275 TLD524275 TUZ524275 UEV524275 UOR524275 UYN524275 VIJ524275 VSF524275 WCB524275 WLX524275 WVT524275 L589810 JH589811 TD589811 ACZ589811 AMV589811 AWR589811 BGN589811 BQJ589811 CAF589811 CKB589811 CTX589811 DDT589811 DNP589811 DXL589811 EHH589811 ERD589811 FAZ589811 FKV589811 FUR589811 GEN589811 GOJ589811 GYF589811 HIB589811 HRX589811 IBT589811 ILP589811 IVL589811 JFH589811 JPD589811 JYZ589811 KIV589811 KSR589811 LCN589811 LMJ589811 LWF589811 MGB589811 MPX589811 MZT589811 NJP589811 NTL589811 ODH589811 OND589811 OWZ589811 PGV589811 PQR589811 QAN589811 QKJ589811 QUF589811 REB589811 RNX589811 RXT589811 SHP589811 SRL589811 TBH589811 TLD589811 TUZ589811 UEV589811 UOR589811 UYN589811 VIJ589811 VSF589811 WCB589811 WLX589811 WVT589811 L655346 JH655347 TD655347 ACZ655347 AMV655347 AWR655347 BGN655347 BQJ655347 CAF655347 CKB655347 CTX655347 DDT655347 DNP655347 DXL655347 EHH655347 ERD655347 FAZ655347 FKV655347 FUR655347 GEN655347 GOJ655347 GYF655347 HIB655347 HRX655347 IBT655347 ILP655347 IVL655347 JFH655347 JPD655347 JYZ655347 KIV655347 KSR655347 LCN655347 LMJ655347 LWF655347 MGB655347 MPX655347 MZT655347 NJP655347 NTL655347 ODH655347 OND655347 OWZ655347 PGV655347 PQR655347 QAN655347 QKJ655347 QUF655347 REB655347 RNX655347 RXT655347 SHP655347 SRL655347 TBH655347 TLD655347 TUZ655347 UEV655347 UOR655347 UYN655347 VIJ655347 VSF655347 WCB655347 WLX655347 WVT655347 L720882 JH720883 TD720883 ACZ720883 AMV720883 AWR720883 BGN720883 BQJ720883 CAF720883 CKB720883 CTX720883 DDT720883 DNP720883 DXL720883 EHH720883 ERD720883 FAZ720883 FKV720883 FUR720883 GEN720883 GOJ720883 GYF720883 HIB720883 HRX720883 IBT720883 ILP720883 IVL720883 JFH720883 JPD720883 JYZ720883 KIV720883 KSR720883 LCN720883 LMJ720883 LWF720883 MGB720883 MPX720883 MZT720883 NJP720883 NTL720883 ODH720883 OND720883 OWZ720883 PGV720883 PQR720883 QAN720883 QKJ720883 QUF720883 REB720883 RNX720883 RXT720883 SHP720883 SRL720883 TBH720883 TLD720883 TUZ720883 UEV720883 UOR720883 UYN720883 VIJ720883 VSF720883 WCB720883 WLX720883 WVT720883 L786418 JH786419 TD786419 ACZ786419 AMV786419 AWR786419 BGN786419 BQJ786419 CAF786419 CKB786419 CTX786419 DDT786419 DNP786419 DXL786419 EHH786419 ERD786419 FAZ786419 FKV786419 FUR786419 GEN786419 GOJ786419 GYF786419 HIB786419 HRX786419 IBT786419 ILP786419 IVL786419 JFH786419 JPD786419 JYZ786419 KIV786419 KSR786419 LCN786419 LMJ786419 LWF786419 MGB786419 MPX786419 MZT786419 NJP786419 NTL786419 ODH786419 OND786419 OWZ786419 PGV786419 PQR786419 QAN786419 QKJ786419 QUF786419 REB786419 RNX786419 RXT786419 SHP786419 SRL786419 TBH786419 TLD786419 TUZ786419 UEV786419 UOR786419 UYN786419 VIJ786419 VSF786419 WCB786419 WLX786419 WVT786419 L851954 JH851955 TD851955 ACZ851955 AMV851955 AWR851955 BGN851955 BQJ851955 CAF851955 CKB851955 CTX851955 DDT851955 DNP851955 DXL851955 EHH851955 ERD851955 FAZ851955 FKV851955 FUR851955 GEN851955 GOJ851955 GYF851955 HIB851955 HRX851955 IBT851955 ILP851955 IVL851955 JFH851955 JPD851955 JYZ851955 KIV851955 KSR851955 LCN851955 LMJ851955 LWF851955 MGB851955 MPX851955 MZT851955 NJP851955 NTL851955 ODH851955 OND851955 OWZ851955 PGV851955 PQR851955 QAN851955 QKJ851955 QUF851955 REB851955 RNX851955 RXT851955 SHP851955 SRL851955 TBH851955 TLD851955 TUZ851955 UEV851955 UOR851955 UYN851955 VIJ851955 VSF851955 WCB851955 WLX851955 WVT851955 L917490 JH917491 TD917491 ACZ917491 AMV917491 AWR917491 BGN917491 BQJ917491 CAF917491 CKB917491 CTX917491 DDT917491 DNP917491 DXL917491 EHH917491 ERD917491 FAZ917491 FKV917491 FUR917491 GEN917491 GOJ917491 GYF917491 HIB917491 HRX917491 IBT917491 ILP917491 IVL917491 JFH917491 JPD917491 JYZ917491 KIV917491 KSR917491 LCN917491 LMJ917491 LWF917491 MGB917491 MPX917491 MZT917491 NJP917491 NTL917491 ODH917491 OND917491 OWZ917491 PGV917491 PQR917491 QAN917491 QKJ917491 QUF917491 REB917491 RNX917491 RXT917491 SHP917491 SRL917491 TBH917491 TLD917491 TUZ917491 UEV917491 UOR917491 UYN917491 VIJ917491 VSF917491 WCB917491 WLX917491 WVT917491 L983026 JH983027 TD983027 ACZ983027 AMV983027 AWR983027 BGN983027 BQJ983027 CAF983027 CKB983027 CTX983027 DDT983027 DNP983027 DXL983027 EHH983027 ERD983027 FAZ983027 FKV983027 FUR983027 GEN983027 GOJ983027 GYF983027 HIB983027 HRX983027 IBT983027 ILP983027 IVL983027 JFH983027 JPD983027 JYZ983027 KIV983027 KSR983027 LCN983027 LMJ983027 LWF983027 MGB983027 MPX983027 MZT983027 NJP983027 NTL983027 ODH983027 OND983027 OWZ983027 PGV983027 PQR983027 QAN983027 QKJ983027 QUF983027 REB983027 RNX983027 RXT983027 SHP983027 SRL983027 TBH983027 TLD983027 TUZ983027 UEV983027 UOR983027 UYN983027 VIJ983027 VSF983027 WCB983027 WLX983027" xr:uid="{00000000-0002-0000-0300-000000000000}"/>
    <dataValidation allowBlank="1" showInputMessage="1" showErrorMessage="1" promptTitle="Ô dữ liệu" prompt="CẤM XÓA" sqref="WVR983031:WVR983069 TB65527:TB65565 ACX65527:ACX65565 AMT65527:AMT65565 AWP65527:AWP65565 BGL65527:BGL65565 BQH65527:BQH65565 CAD65527:CAD65565 CJZ65527:CJZ65565 CTV65527:CTV65565 DDR65527:DDR65565 DNN65527:DNN65565 DXJ65527:DXJ65565 EHF65527:EHF65565 ERB65527:ERB65565 FAX65527:FAX65565 FKT65527:FKT65565 FUP65527:FUP65565 GEL65527:GEL65565 GOH65527:GOH65565 GYD65527:GYD65565 HHZ65527:HHZ65565 HRV65527:HRV65565 IBR65527:IBR65565 ILN65527:ILN65565 IVJ65527:IVJ65565 JFF65527:JFF65565 JPB65527:JPB65565 JYX65527:JYX65565 KIT65527:KIT65565 KSP65527:KSP65565 LCL65527:LCL65565 LMH65527:LMH65565 LWD65527:LWD65565 MFZ65527:MFZ65565 MPV65527:MPV65565 MZR65527:MZR65565 NJN65527:NJN65565 NTJ65527:NTJ65565 ODF65527:ODF65565 ONB65527:ONB65565 OWX65527:OWX65565 PGT65527:PGT65565 PQP65527:PQP65565 QAL65527:QAL65565 QKH65527:QKH65565 QUD65527:QUD65565 RDZ65527:RDZ65565 RNV65527:RNV65565 RXR65527:RXR65565 SHN65527:SHN65565 SRJ65527:SRJ65565 TBF65527:TBF65565 TLB65527:TLB65565 TUX65527:TUX65565 UET65527:UET65565 UOP65527:UOP65565 UYL65527:UYL65565 VIH65527:VIH65565 VSD65527:VSD65565 WBZ65527:WBZ65565 WLV65527:WLV65565 WVR65527:WVR65565 JF131063:JF131101 TB131063:TB131101 ACX131063:ACX131101 AMT131063:AMT131101 AWP131063:AWP131101 BGL131063:BGL131101 BQH131063:BQH131101 CAD131063:CAD131101 CJZ131063:CJZ131101 CTV131063:CTV131101 DDR131063:DDR131101 DNN131063:DNN131101 DXJ131063:DXJ131101 EHF131063:EHF131101 ERB131063:ERB131101 FAX131063:FAX131101 FKT131063:FKT131101 FUP131063:FUP131101 GEL131063:GEL131101 GOH131063:GOH131101 GYD131063:GYD131101 HHZ131063:HHZ131101 HRV131063:HRV131101 IBR131063:IBR131101 ILN131063:ILN131101 IVJ131063:IVJ131101 JFF131063:JFF131101 JPB131063:JPB131101 JYX131063:JYX131101 KIT131063:KIT131101 KSP131063:KSP131101 LCL131063:LCL131101 LMH131063:LMH131101 LWD131063:LWD131101 MFZ131063:MFZ131101 MPV131063:MPV131101 MZR131063:MZR131101 NJN131063:NJN131101 NTJ131063:NTJ131101 ODF131063:ODF131101 ONB131063:ONB131101 OWX131063:OWX131101 PGT131063:PGT131101 PQP131063:PQP131101 QAL131063:QAL131101 QKH131063:QKH131101 QUD131063:QUD131101 RDZ131063:RDZ131101 RNV131063:RNV131101 RXR131063:RXR131101 SHN131063:SHN131101 SRJ131063:SRJ131101 TBF131063:TBF131101 TLB131063:TLB131101 TUX131063:TUX131101 UET131063:UET131101 UOP131063:UOP131101 UYL131063:UYL131101 VIH131063:VIH131101 VSD131063:VSD131101 WBZ131063:WBZ131101 WLV131063:WLV131101 WVR131063:WVR131101 JF196599:JF196637 TB196599:TB196637 ACX196599:ACX196637 AMT196599:AMT196637 AWP196599:AWP196637 BGL196599:BGL196637 BQH196599:BQH196637 CAD196599:CAD196637 CJZ196599:CJZ196637 CTV196599:CTV196637 DDR196599:DDR196637 DNN196599:DNN196637 DXJ196599:DXJ196637 EHF196599:EHF196637 ERB196599:ERB196637 FAX196599:FAX196637 FKT196599:FKT196637 FUP196599:FUP196637 GEL196599:GEL196637 GOH196599:GOH196637 GYD196599:GYD196637 HHZ196599:HHZ196637 HRV196599:HRV196637 IBR196599:IBR196637 ILN196599:ILN196637 IVJ196599:IVJ196637 JFF196599:JFF196637 JPB196599:JPB196637 JYX196599:JYX196637 KIT196599:KIT196637 KSP196599:KSP196637 LCL196599:LCL196637 LMH196599:LMH196637 LWD196599:LWD196637 MFZ196599:MFZ196637 MPV196599:MPV196637 MZR196599:MZR196637 NJN196599:NJN196637 NTJ196599:NTJ196637 ODF196599:ODF196637 ONB196599:ONB196637 OWX196599:OWX196637 PGT196599:PGT196637 PQP196599:PQP196637 QAL196599:QAL196637 QKH196599:QKH196637 QUD196599:QUD196637 RDZ196599:RDZ196637 RNV196599:RNV196637 RXR196599:RXR196637 SHN196599:SHN196637 SRJ196599:SRJ196637 TBF196599:TBF196637 TLB196599:TLB196637 TUX196599:TUX196637 UET196599:UET196637 UOP196599:UOP196637 UYL196599:UYL196637 VIH196599:VIH196637 VSD196599:VSD196637 WBZ196599:WBZ196637 WLV196599:WLV196637 WVR196599:WVR196637 JF262135:JF262173 TB262135:TB262173 ACX262135:ACX262173 AMT262135:AMT262173 AWP262135:AWP262173 BGL262135:BGL262173 BQH262135:BQH262173 CAD262135:CAD262173 CJZ262135:CJZ262173 CTV262135:CTV262173 DDR262135:DDR262173 DNN262135:DNN262173 DXJ262135:DXJ262173 EHF262135:EHF262173 ERB262135:ERB262173 FAX262135:FAX262173 FKT262135:FKT262173 FUP262135:FUP262173 GEL262135:GEL262173 GOH262135:GOH262173 GYD262135:GYD262173 HHZ262135:HHZ262173 HRV262135:HRV262173 IBR262135:IBR262173 ILN262135:ILN262173 IVJ262135:IVJ262173 JFF262135:JFF262173 JPB262135:JPB262173 JYX262135:JYX262173 KIT262135:KIT262173 KSP262135:KSP262173 LCL262135:LCL262173 LMH262135:LMH262173 LWD262135:LWD262173 MFZ262135:MFZ262173 MPV262135:MPV262173 MZR262135:MZR262173 NJN262135:NJN262173 NTJ262135:NTJ262173 ODF262135:ODF262173 ONB262135:ONB262173 OWX262135:OWX262173 PGT262135:PGT262173 PQP262135:PQP262173 QAL262135:QAL262173 QKH262135:QKH262173 QUD262135:QUD262173 RDZ262135:RDZ262173 RNV262135:RNV262173 RXR262135:RXR262173 SHN262135:SHN262173 SRJ262135:SRJ262173 TBF262135:TBF262173 TLB262135:TLB262173 TUX262135:TUX262173 UET262135:UET262173 UOP262135:UOP262173 UYL262135:UYL262173 VIH262135:VIH262173 VSD262135:VSD262173 WBZ262135:WBZ262173 WLV262135:WLV262173 WVR262135:WVR262173 JF327671:JF327709 TB327671:TB327709 ACX327671:ACX327709 AMT327671:AMT327709 AWP327671:AWP327709 BGL327671:BGL327709 BQH327671:BQH327709 CAD327671:CAD327709 CJZ327671:CJZ327709 CTV327671:CTV327709 DDR327671:DDR327709 DNN327671:DNN327709 DXJ327671:DXJ327709 EHF327671:EHF327709 ERB327671:ERB327709 FAX327671:FAX327709 FKT327671:FKT327709 FUP327671:FUP327709 GEL327671:GEL327709 GOH327671:GOH327709 GYD327671:GYD327709 HHZ327671:HHZ327709 HRV327671:HRV327709 IBR327671:IBR327709 ILN327671:ILN327709 IVJ327671:IVJ327709 JFF327671:JFF327709 JPB327671:JPB327709 JYX327671:JYX327709 KIT327671:KIT327709 KSP327671:KSP327709 LCL327671:LCL327709 LMH327671:LMH327709 LWD327671:LWD327709 MFZ327671:MFZ327709 MPV327671:MPV327709 MZR327671:MZR327709 NJN327671:NJN327709 NTJ327671:NTJ327709 ODF327671:ODF327709 ONB327671:ONB327709 OWX327671:OWX327709 PGT327671:PGT327709 PQP327671:PQP327709 QAL327671:QAL327709 QKH327671:QKH327709 QUD327671:QUD327709 RDZ327671:RDZ327709 RNV327671:RNV327709 RXR327671:RXR327709 SHN327671:SHN327709 SRJ327671:SRJ327709 TBF327671:TBF327709 TLB327671:TLB327709 TUX327671:TUX327709 UET327671:UET327709 UOP327671:UOP327709 UYL327671:UYL327709 VIH327671:VIH327709 VSD327671:VSD327709 WBZ327671:WBZ327709 WLV327671:WLV327709 WVR327671:WVR327709 JF393207:JF393245 TB393207:TB393245 ACX393207:ACX393245 AMT393207:AMT393245 AWP393207:AWP393245 BGL393207:BGL393245 BQH393207:BQH393245 CAD393207:CAD393245 CJZ393207:CJZ393245 CTV393207:CTV393245 DDR393207:DDR393245 DNN393207:DNN393245 DXJ393207:DXJ393245 EHF393207:EHF393245 ERB393207:ERB393245 FAX393207:FAX393245 FKT393207:FKT393245 FUP393207:FUP393245 GEL393207:GEL393245 GOH393207:GOH393245 GYD393207:GYD393245 HHZ393207:HHZ393245 HRV393207:HRV393245 IBR393207:IBR393245 ILN393207:ILN393245 IVJ393207:IVJ393245 JFF393207:JFF393245 JPB393207:JPB393245 JYX393207:JYX393245 KIT393207:KIT393245 KSP393207:KSP393245 LCL393207:LCL393245 LMH393207:LMH393245 LWD393207:LWD393245 MFZ393207:MFZ393245 MPV393207:MPV393245 MZR393207:MZR393245 NJN393207:NJN393245 NTJ393207:NTJ393245 ODF393207:ODF393245 ONB393207:ONB393245 OWX393207:OWX393245 PGT393207:PGT393245 PQP393207:PQP393245 QAL393207:QAL393245 QKH393207:QKH393245 QUD393207:QUD393245 RDZ393207:RDZ393245 RNV393207:RNV393245 RXR393207:RXR393245 SHN393207:SHN393245 SRJ393207:SRJ393245 TBF393207:TBF393245 TLB393207:TLB393245 TUX393207:TUX393245 UET393207:UET393245 UOP393207:UOP393245 UYL393207:UYL393245 VIH393207:VIH393245 VSD393207:VSD393245 WBZ393207:WBZ393245 WLV393207:WLV393245 WVR393207:WVR393245 JF458743:JF458781 TB458743:TB458781 ACX458743:ACX458781 AMT458743:AMT458781 AWP458743:AWP458781 BGL458743:BGL458781 BQH458743:BQH458781 CAD458743:CAD458781 CJZ458743:CJZ458781 CTV458743:CTV458781 DDR458743:DDR458781 DNN458743:DNN458781 DXJ458743:DXJ458781 EHF458743:EHF458781 ERB458743:ERB458781 FAX458743:FAX458781 FKT458743:FKT458781 FUP458743:FUP458781 GEL458743:GEL458781 GOH458743:GOH458781 GYD458743:GYD458781 HHZ458743:HHZ458781 HRV458743:HRV458781 IBR458743:IBR458781 ILN458743:ILN458781 IVJ458743:IVJ458781 JFF458743:JFF458781 JPB458743:JPB458781 JYX458743:JYX458781 KIT458743:KIT458781 KSP458743:KSP458781 LCL458743:LCL458781 LMH458743:LMH458781 LWD458743:LWD458781 MFZ458743:MFZ458781 MPV458743:MPV458781 MZR458743:MZR458781 NJN458743:NJN458781 NTJ458743:NTJ458781 ODF458743:ODF458781 ONB458743:ONB458781 OWX458743:OWX458781 PGT458743:PGT458781 PQP458743:PQP458781 QAL458743:QAL458781 QKH458743:QKH458781 QUD458743:QUD458781 RDZ458743:RDZ458781 RNV458743:RNV458781 RXR458743:RXR458781 SHN458743:SHN458781 SRJ458743:SRJ458781 TBF458743:TBF458781 TLB458743:TLB458781 TUX458743:TUX458781 UET458743:UET458781 UOP458743:UOP458781 UYL458743:UYL458781 VIH458743:VIH458781 VSD458743:VSD458781 WBZ458743:WBZ458781 WLV458743:WLV458781 WVR458743:WVR458781 JF524279:JF524317 TB524279:TB524317 ACX524279:ACX524317 AMT524279:AMT524317 AWP524279:AWP524317 BGL524279:BGL524317 BQH524279:BQH524317 CAD524279:CAD524317 CJZ524279:CJZ524317 CTV524279:CTV524317 DDR524279:DDR524317 DNN524279:DNN524317 DXJ524279:DXJ524317 EHF524279:EHF524317 ERB524279:ERB524317 FAX524279:FAX524317 FKT524279:FKT524317 FUP524279:FUP524317 GEL524279:GEL524317 GOH524279:GOH524317 GYD524279:GYD524317 HHZ524279:HHZ524317 HRV524279:HRV524317 IBR524279:IBR524317 ILN524279:ILN524317 IVJ524279:IVJ524317 JFF524279:JFF524317 JPB524279:JPB524317 JYX524279:JYX524317 KIT524279:KIT524317 KSP524279:KSP524317 LCL524279:LCL524317 LMH524279:LMH524317 LWD524279:LWD524317 MFZ524279:MFZ524317 MPV524279:MPV524317 MZR524279:MZR524317 NJN524279:NJN524317 NTJ524279:NTJ524317 ODF524279:ODF524317 ONB524279:ONB524317 OWX524279:OWX524317 PGT524279:PGT524317 PQP524279:PQP524317 QAL524279:QAL524317 QKH524279:QKH524317 QUD524279:QUD524317 RDZ524279:RDZ524317 RNV524279:RNV524317 RXR524279:RXR524317 SHN524279:SHN524317 SRJ524279:SRJ524317 TBF524279:TBF524317 TLB524279:TLB524317 TUX524279:TUX524317 UET524279:UET524317 UOP524279:UOP524317 UYL524279:UYL524317 VIH524279:VIH524317 VSD524279:VSD524317 WBZ524279:WBZ524317 WLV524279:WLV524317 WVR524279:WVR524317 JF589815:JF589853 TB589815:TB589853 ACX589815:ACX589853 AMT589815:AMT589853 AWP589815:AWP589853 BGL589815:BGL589853 BQH589815:BQH589853 CAD589815:CAD589853 CJZ589815:CJZ589853 CTV589815:CTV589853 DDR589815:DDR589853 DNN589815:DNN589853 DXJ589815:DXJ589853 EHF589815:EHF589853 ERB589815:ERB589853 FAX589815:FAX589853 FKT589815:FKT589853 FUP589815:FUP589853 GEL589815:GEL589853 GOH589815:GOH589853 GYD589815:GYD589853 HHZ589815:HHZ589853 HRV589815:HRV589853 IBR589815:IBR589853 ILN589815:ILN589853 IVJ589815:IVJ589853 JFF589815:JFF589853 JPB589815:JPB589853 JYX589815:JYX589853 KIT589815:KIT589853 KSP589815:KSP589853 LCL589815:LCL589853 LMH589815:LMH589853 LWD589815:LWD589853 MFZ589815:MFZ589853 MPV589815:MPV589853 MZR589815:MZR589853 NJN589815:NJN589853 NTJ589815:NTJ589853 ODF589815:ODF589853 ONB589815:ONB589853 OWX589815:OWX589853 PGT589815:PGT589853 PQP589815:PQP589853 QAL589815:QAL589853 QKH589815:QKH589853 QUD589815:QUD589853 RDZ589815:RDZ589853 RNV589815:RNV589853 RXR589815:RXR589853 SHN589815:SHN589853 SRJ589815:SRJ589853 TBF589815:TBF589853 TLB589815:TLB589853 TUX589815:TUX589853 UET589815:UET589853 UOP589815:UOP589853 UYL589815:UYL589853 VIH589815:VIH589853 VSD589815:VSD589853 WBZ589815:WBZ589853 WLV589815:WLV589853 WVR589815:WVR589853 JF655351:JF655389 TB655351:TB655389 ACX655351:ACX655389 AMT655351:AMT655389 AWP655351:AWP655389 BGL655351:BGL655389 BQH655351:BQH655389 CAD655351:CAD655389 CJZ655351:CJZ655389 CTV655351:CTV655389 DDR655351:DDR655389 DNN655351:DNN655389 DXJ655351:DXJ655389 EHF655351:EHF655389 ERB655351:ERB655389 FAX655351:FAX655389 FKT655351:FKT655389 FUP655351:FUP655389 GEL655351:GEL655389 GOH655351:GOH655389 GYD655351:GYD655389 HHZ655351:HHZ655389 HRV655351:HRV655389 IBR655351:IBR655389 ILN655351:ILN655389 IVJ655351:IVJ655389 JFF655351:JFF655389 JPB655351:JPB655389 JYX655351:JYX655389 KIT655351:KIT655389 KSP655351:KSP655389 LCL655351:LCL655389 LMH655351:LMH655389 LWD655351:LWD655389 MFZ655351:MFZ655389 MPV655351:MPV655389 MZR655351:MZR655389 NJN655351:NJN655389 NTJ655351:NTJ655389 ODF655351:ODF655389 ONB655351:ONB655389 OWX655351:OWX655389 PGT655351:PGT655389 PQP655351:PQP655389 QAL655351:QAL655389 QKH655351:QKH655389 QUD655351:QUD655389 RDZ655351:RDZ655389 RNV655351:RNV655389 RXR655351:RXR655389 SHN655351:SHN655389 SRJ655351:SRJ655389 TBF655351:TBF655389 TLB655351:TLB655389 TUX655351:TUX655389 UET655351:UET655389 UOP655351:UOP655389 UYL655351:UYL655389 VIH655351:VIH655389 VSD655351:VSD655389 WBZ655351:WBZ655389 WLV655351:WLV655389 WVR655351:WVR655389 JF720887:JF720925 TB720887:TB720925 ACX720887:ACX720925 AMT720887:AMT720925 AWP720887:AWP720925 BGL720887:BGL720925 BQH720887:BQH720925 CAD720887:CAD720925 CJZ720887:CJZ720925 CTV720887:CTV720925 DDR720887:DDR720925 DNN720887:DNN720925 DXJ720887:DXJ720925 EHF720887:EHF720925 ERB720887:ERB720925 FAX720887:FAX720925 FKT720887:FKT720925 FUP720887:FUP720925 GEL720887:GEL720925 GOH720887:GOH720925 GYD720887:GYD720925 HHZ720887:HHZ720925 HRV720887:HRV720925 IBR720887:IBR720925 ILN720887:ILN720925 IVJ720887:IVJ720925 JFF720887:JFF720925 JPB720887:JPB720925 JYX720887:JYX720925 KIT720887:KIT720925 KSP720887:KSP720925 LCL720887:LCL720925 LMH720887:LMH720925 LWD720887:LWD720925 MFZ720887:MFZ720925 MPV720887:MPV720925 MZR720887:MZR720925 NJN720887:NJN720925 NTJ720887:NTJ720925 ODF720887:ODF720925 ONB720887:ONB720925 OWX720887:OWX720925 PGT720887:PGT720925 PQP720887:PQP720925 QAL720887:QAL720925 QKH720887:QKH720925 QUD720887:QUD720925 RDZ720887:RDZ720925 RNV720887:RNV720925 RXR720887:RXR720925 SHN720887:SHN720925 SRJ720887:SRJ720925 TBF720887:TBF720925 TLB720887:TLB720925 TUX720887:TUX720925 UET720887:UET720925 UOP720887:UOP720925 UYL720887:UYL720925 VIH720887:VIH720925 VSD720887:VSD720925 WBZ720887:WBZ720925 WLV720887:WLV720925 WVR720887:WVR720925 JF786423:JF786461 TB786423:TB786461 ACX786423:ACX786461 AMT786423:AMT786461 AWP786423:AWP786461 BGL786423:BGL786461 BQH786423:BQH786461 CAD786423:CAD786461 CJZ786423:CJZ786461 CTV786423:CTV786461 DDR786423:DDR786461 DNN786423:DNN786461 DXJ786423:DXJ786461 EHF786423:EHF786461 ERB786423:ERB786461 FAX786423:FAX786461 FKT786423:FKT786461 FUP786423:FUP786461 GEL786423:GEL786461 GOH786423:GOH786461 GYD786423:GYD786461 HHZ786423:HHZ786461 HRV786423:HRV786461 IBR786423:IBR786461 ILN786423:ILN786461 IVJ786423:IVJ786461 JFF786423:JFF786461 JPB786423:JPB786461 JYX786423:JYX786461 KIT786423:KIT786461 KSP786423:KSP786461 LCL786423:LCL786461 LMH786423:LMH786461 LWD786423:LWD786461 MFZ786423:MFZ786461 MPV786423:MPV786461 MZR786423:MZR786461 NJN786423:NJN786461 NTJ786423:NTJ786461 ODF786423:ODF786461 ONB786423:ONB786461 OWX786423:OWX786461 PGT786423:PGT786461 PQP786423:PQP786461 QAL786423:QAL786461 QKH786423:QKH786461 QUD786423:QUD786461 RDZ786423:RDZ786461 RNV786423:RNV786461 RXR786423:RXR786461 SHN786423:SHN786461 SRJ786423:SRJ786461 TBF786423:TBF786461 TLB786423:TLB786461 TUX786423:TUX786461 UET786423:UET786461 UOP786423:UOP786461 UYL786423:UYL786461 VIH786423:VIH786461 VSD786423:VSD786461 WBZ786423:WBZ786461 WLV786423:WLV786461 WVR786423:WVR786461 JF851959:JF851997 TB851959:TB851997 ACX851959:ACX851997 AMT851959:AMT851997 AWP851959:AWP851997 BGL851959:BGL851997 BQH851959:BQH851997 CAD851959:CAD851997 CJZ851959:CJZ851997 CTV851959:CTV851997 DDR851959:DDR851997 DNN851959:DNN851997 DXJ851959:DXJ851997 EHF851959:EHF851997 ERB851959:ERB851997 FAX851959:FAX851997 FKT851959:FKT851997 FUP851959:FUP851997 GEL851959:GEL851997 GOH851959:GOH851997 GYD851959:GYD851997 HHZ851959:HHZ851997 HRV851959:HRV851997 IBR851959:IBR851997 ILN851959:ILN851997 IVJ851959:IVJ851997 JFF851959:JFF851997 JPB851959:JPB851997 JYX851959:JYX851997 KIT851959:KIT851997 KSP851959:KSP851997 LCL851959:LCL851997 LMH851959:LMH851997 LWD851959:LWD851997 MFZ851959:MFZ851997 MPV851959:MPV851997 MZR851959:MZR851997 NJN851959:NJN851997 NTJ851959:NTJ851997 ODF851959:ODF851997 ONB851959:ONB851997 OWX851959:OWX851997 PGT851959:PGT851997 PQP851959:PQP851997 QAL851959:QAL851997 QKH851959:QKH851997 QUD851959:QUD851997 RDZ851959:RDZ851997 RNV851959:RNV851997 RXR851959:RXR851997 SHN851959:SHN851997 SRJ851959:SRJ851997 TBF851959:TBF851997 TLB851959:TLB851997 TUX851959:TUX851997 UET851959:UET851997 UOP851959:UOP851997 UYL851959:UYL851997 VIH851959:VIH851997 VSD851959:VSD851997 WBZ851959:WBZ851997 WLV851959:WLV851997 WVR851959:WVR851997 JF917495:JF917533 TB917495:TB917533 ACX917495:ACX917533 AMT917495:AMT917533 AWP917495:AWP917533 BGL917495:BGL917533 BQH917495:BQH917533 CAD917495:CAD917533 CJZ917495:CJZ917533 CTV917495:CTV917533 DDR917495:DDR917533 DNN917495:DNN917533 DXJ917495:DXJ917533 EHF917495:EHF917533 ERB917495:ERB917533 FAX917495:FAX917533 FKT917495:FKT917533 FUP917495:FUP917533 GEL917495:GEL917533 GOH917495:GOH917533 GYD917495:GYD917533 HHZ917495:HHZ917533 HRV917495:HRV917533 IBR917495:IBR917533 ILN917495:ILN917533 IVJ917495:IVJ917533 JFF917495:JFF917533 JPB917495:JPB917533 JYX917495:JYX917533 KIT917495:KIT917533 KSP917495:KSP917533 LCL917495:LCL917533 LMH917495:LMH917533 LWD917495:LWD917533 MFZ917495:MFZ917533 MPV917495:MPV917533 MZR917495:MZR917533 NJN917495:NJN917533 NTJ917495:NTJ917533 ODF917495:ODF917533 ONB917495:ONB917533 OWX917495:OWX917533 PGT917495:PGT917533 PQP917495:PQP917533 QAL917495:QAL917533 QKH917495:QKH917533 QUD917495:QUD917533 RDZ917495:RDZ917533 RNV917495:RNV917533 RXR917495:RXR917533 SHN917495:SHN917533 SRJ917495:SRJ917533 TBF917495:TBF917533 TLB917495:TLB917533 TUX917495:TUX917533 UET917495:UET917533 UOP917495:UOP917533 UYL917495:UYL917533 VIH917495:VIH917533 VSD917495:VSD917533 WBZ917495:WBZ917533 WLV917495:WLV917533 WVR917495:WVR917533 JF983031:JF983069 TB983031:TB983069 ACX983031:ACX983069 AMT983031:AMT983069 AWP983031:AWP983069 BGL983031:BGL983069 BQH983031:BQH983069 CAD983031:CAD983069 CJZ983031:CJZ983069 CTV983031:CTV983069 DDR983031:DDR983069 DNN983031:DNN983069 DXJ983031:DXJ983069 EHF983031:EHF983069 ERB983031:ERB983069 FAX983031:FAX983069 FKT983031:FKT983069 FUP983031:FUP983069 GEL983031:GEL983069 GOH983031:GOH983069 GYD983031:GYD983069 HHZ983031:HHZ983069 HRV983031:HRV983069 IBR983031:IBR983069 ILN983031:ILN983069 IVJ983031:IVJ983069 JFF983031:JFF983069 JPB983031:JPB983069 JYX983031:JYX983069 KIT983031:KIT983069 KSP983031:KSP983069 LCL983031:LCL983069 LMH983031:LMH983069 LWD983031:LWD983069 MFZ983031:MFZ983069 MPV983031:MPV983069 MZR983031:MZR983069 NJN983031:NJN983069 NTJ983031:NTJ983069 ODF983031:ODF983069 ONB983031:ONB983069 OWX983031:OWX983069 PGT983031:PGT983069 PQP983031:PQP983069 QAL983031:QAL983069 QKH983031:QKH983069 QUD983031:QUD983069 RDZ983031:RDZ983069 RNV983031:RNV983069 RXR983031:RXR983069 SHN983031:SHN983069 SRJ983031:SRJ983069 TBF983031:TBF983069 TLB983031:TLB983069 TUX983031:TUX983069 UET983031:UET983069 UOP983031:UOP983069 UYL983031:UYL983069 VIH983031:VIH983069 VSD983031:VSD983069 WBZ983031:WBZ983069 WLV983031:WLV983069 JF65527:JF65565" xr:uid="{00000000-0002-0000-0300-000001000000}"/>
    <dataValidation allowBlank="1" showInputMessage="1" showErrorMessage="1" prompt="Ngày cần kiểm tra" sqref="WVT983026 L65521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L131057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L196593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L262129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L327665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L393201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L458737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L524273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L589809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L655345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L720881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L786417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L851953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L917489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L983025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xr:uid="{00000000-0002-0000-0300-000002000000}"/>
    <dataValidation allowBlank="1" showInputMessage="1" showErrorMessage="1" prompt="Số tiền" sqref="WVS983026:WVS983027 K65491:K65492 JG65522:JG65523 TC65522:TC65523 ACY65522:ACY65523 AMU65522:AMU65523 AWQ65522:AWQ65523 BGM65522:BGM65523 BQI65522:BQI65523 CAE65522:CAE65523 CKA65522:CKA65523 CTW65522:CTW65523 DDS65522:DDS65523 DNO65522:DNO65523 DXK65522:DXK65523 EHG65522:EHG65523 ERC65522:ERC65523 FAY65522:FAY65523 FKU65522:FKU65523 FUQ65522:FUQ65523 GEM65522:GEM65523 GOI65522:GOI65523 GYE65522:GYE65523 HIA65522:HIA65523 HRW65522:HRW65523 IBS65522:IBS65523 ILO65522:ILO65523 IVK65522:IVK65523 JFG65522:JFG65523 JPC65522:JPC65523 JYY65522:JYY65523 KIU65522:KIU65523 KSQ65522:KSQ65523 LCM65522:LCM65523 LMI65522:LMI65523 LWE65522:LWE65523 MGA65522:MGA65523 MPW65522:MPW65523 MZS65522:MZS65523 NJO65522:NJO65523 NTK65522:NTK65523 ODG65522:ODG65523 ONC65522:ONC65523 OWY65522:OWY65523 PGU65522:PGU65523 PQQ65522:PQQ65523 QAM65522:QAM65523 QKI65522:QKI65523 QUE65522:QUE65523 REA65522:REA65523 RNW65522:RNW65523 RXS65522:RXS65523 SHO65522:SHO65523 SRK65522:SRK65523 TBG65522:TBG65523 TLC65522:TLC65523 TUY65522:TUY65523 UEU65522:UEU65523 UOQ65522:UOQ65523 UYM65522:UYM65523 VII65522:VII65523 VSE65522:VSE65523 WCA65522:WCA65523 WLW65522:WLW65523 WVS65522:WVS65523 K131027:K131028 JG131058:JG131059 TC131058:TC131059 ACY131058:ACY131059 AMU131058:AMU131059 AWQ131058:AWQ131059 BGM131058:BGM131059 BQI131058:BQI131059 CAE131058:CAE131059 CKA131058:CKA131059 CTW131058:CTW131059 DDS131058:DDS131059 DNO131058:DNO131059 DXK131058:DXK131059 EHG131058:EHG131059 ERC131058:ERC131059 FAY131058:FAY131059 FKU131058:FKU131059 FUQ131058:FUQ131059 GEM131058:GEM131059 GOI131058:GOI131059 GYE131058:GYE131059 HIA131058:HIA131059 HRW131058:HRW131059 IBS131058:IBS131059 ILO131058:ILO131059 IVK131058:IVK131059 JFG131058:JFG131059 JPC131058:JPC131059 JYY131058:JYY131059 KIU131058:KIU131059 KSQ131058:KSQ131059 LCM131058:LCM131059 LMI131058:LMI131059 LWE131058:LWE131059 MGA131058:MGA131059 MPW131058:MPW131059 MZS131058:MZS131059 NJO131058:NJO131059 NTK131058:NTK131059 ODG131058:ODG131059 ONC131058:ONC131059 OWY131058:OWY131059 PGU131058:PGU131059 PQQ131058:PQQ131059 QAM131058:QAM131059 QKI131058:QKI131059 QUE131058:QUE131059 REA131058:REA131059 RNW131058:RNW131059 RXS131058:RXS131059 SHO131058:SHO131059 SRK131058:SRK131059 TBG131058:TBG131059 TLC131058:TLC131059 TUY131058:TUY131059 UEU131058:UEU131059 UOQ131058:UOQ131059 UYM131058:UYM131059 VII131058:VII131059 VSE131058:VSE131059 WCA131058:WCA131059 WLW131058:WLW131059 WVS131058:WVS131059 K196563:K196564 JG196594:JG196595 TC196594:TC196595 ACY196594:ACY196595 AMU196594:AMU196595 AWQ196594:AWQ196595 BGM196594:BGM196595 BQI196594:BQI196595 CAE196594:CAE196595 CKA196594:CKA196595 CTW196594:CTW196595 DDS196594:DDS196595 DNO196594:DNO196595 DXK196594:DXK196595 EHG196594:EHG196595 ERC196594:ERC196595 FAY196594:FAY196595 FKU196594:FKU196595 FUQ196594:FUQ196595 GEM196594:GEM196595 GOI196594:GOI196595 GYE196594:GYE196595 HIA196594:HIA196595 HRW196594:HRW196595 IBS196594:IBS196595 ILO196594:ILO196595 IVK196594:IVK196595 JFG196594:JFG196595 JPC196594:JPC196595 JYY196594:JYY196595 KIU196594:KIU196595 KSQ196594:KSQ196595 LCM196594:LCM196595 LMI196594:LMI196595 LWE196594:LWE196595 MGA196594:MGA196595 MPW196594:MPW196595 MZS196594:MZS196595 NJO196594:NJO196595 NTK196594:NTK196595 ODG196594:ODG196595 ONC196594:ONC196595 OWY196594:OWY196595 PGU196594:PGU196595 PQQ196594:PQQ196595 QAM196594:QAM196595 QKI196594:QKI196595 QUE196594:QUE196595 REA196594:REA196595 RNW196594:RNW196595 RXS196594:RXS196595 SHO196594:SHO196595 SRK196594:SRK196595 TBG196594:TBG196595 TLC196594:TLC196595 TUY196594:TUY196595 UEU196594:UEU196595 UOQ196594:UOQ196595 UYM196594:UYM196595 VII196594:VII196595 VSE196594:VSE196595 WCA196594:WCA196595 WLW196594:WLW196595 WVS196594:WVS196595 K262099:K262100 JG262130:JG262131 TC262130:TC262131 ACY262130:ACY262131 AMU262130:AMU262131 AWQ262130:AWQ262131 BGM262130:BGM262131 BQI262130:BQI262131 CAE262130:CAE262131 CKA262130:CKA262131 CTW262130:CTW262131 DDS262130:DDS262131 DNO262130:DNO262131 DXK262130:DXK262131 EHG262130:EHG262131 ERC262130:ERC262131 FAY262130:FAY262131 FKU262130:FKU262131 FUQ262130:FUQ262131 GEM262130:GEM262131 GOI262130:GOI262131 GYE262130:GYE262131 HIA262130:HIA262131 HRW262130:HRW262131 IBS262130:IBS262131 ILO262130:ILO262131 IVK262130:IVK262131 JFG262130:JFG262131 JPC262130:JPC262131 JYY262130:JYY262131 KIU262130:KIU262131 KSQ262130:KSQ262131 LCM262130:LCM262131 LMI262130:LMI262131 LWE262130:LWE262131 MGA262130:MGA262131 MPW262130:MPW262131 MZS262130:MZS262131 NJO262130:NJO262131 NTK262130:NTK262131 ODG262130:ODG262131 ONC262130:ONC262131 OWY262130:OWY262131 PGU262130:PGU262131 PQQ262130:PQQ262131 QAM262130:QAM262131 QKI262130:QKI262131 QUE262130:QUE262131 REA262130:REA262131 RNW262130:RNW262131 RXS262130:RXS262131 SHO262130:SHO262131 SRK262130:SRK262131 TBG262130:TBG262131 TLC262130:TLC262131 TUY262130:TUY262131 UEU262130:UEU262131 UOQ262130:UOQ262131 UYM262130:UYM262131 VII262130:VII262131 VSE262130:VSE262131 WCA262130:WCA262131 WLW262130:WLW262131 WVS262130:WVS262131 K327635:K327636 JG327666:JG327667 TC327666:TC327667 ACY327666:ACY327667 AMU327666:AMU327667 AWQ327666:AWQ327667 BGM327666:BGM327667 BQI327666:BQI327667 CAE327666:CAE327667 CKA327666:CKA327667 CTW327666:CTW327667 DDS327666:DDS327667 DNO327666:DNO327667 DXK327666:DXK327667 EHG327666:EHG327667 ERC327666:ERC327667 FAY327666:FAY327667 FKU327666:FKU327667 FUQ327666:FUQ327667 GEM327666:GEM327667 GOI327666:GOI327667 GYE327666:GYE327667 HIA327666:HIA327667 HRW327666:HRW327667 IBS327666:IBS327667 ILO327666:ILO327667 IVK327666:IVK327667 JFG327666:JFG327667 JPC327666:JPC327667 JYY327666:JYY327667 KIU327666:KIU327667 KSQ327666:KSQ327667 LCM327666:LCM327667 LMI327666:LMI327667 LWE327666:LWE327667 MGA327666:MGA327667 MPW327666:MPW327667 MZS327666:MZS327667 NJO327666:NJO327667 NTK327666:NTK327667 ODG327666:ODG327667 ONC327666:ONC327667 OWY327666:OWY327667 PGU327666:PGU327667 PQQ327666:PQQ327667 QAM327666:QAM327667 QKI327666:QKI327667 QUE327666:QUE327667 REA327666:REA327667 RNW327666:RNW327667 RXS327666:RXS327667 SHO327666:SHO327667 SRK327666:SRK327667 TBG327666:TBG327667 TLC327666:TLC327667 TUY327666:TUY327667 UEU327666:UEU327667 UOQ327666:UOQ327667 UYM327666:UYM327667 VII327666:VII327667 VSE327666:VSE327667 WCA327666:WCA327667 WLW327666:WLW327667 WVS327666:WVS327667 K393171:K393172 JG393202:JG393203 TC393202:TC393203 ACY393202:ACY393203 AMU393202:AMU393203 AWQ393202:AWQ393203 BGM393202:BGM393203 BQI393202:BQI393203 CAE393202:CAE393203 CKA393202:CKA393203 CTW393202:CTW393203 DDS393202:DDS393203 DNO393202:DNO393203 DXK393202:DXK393203 EHG393202:EHG393203 ERC393202:ERC393203 FAY393202:FAY393203 FKU393202:FKU393203 FUQ393202:FUQ393203 GEM393202:GEM393203 GOI393202:GOI393203 GYE393202:GYE393203 HIA393202:HIA393203 HRW393202:HRW393203 IBS393202:IBS393203 ILO393202:ILO393203 IVK393202:IVK393203 JFG393202:JFG393203 JPC393202:JPC393203 JYY393202:JYY393203 KIU393202:KIU393203 KSQ393202:KSQ393203 LCM393202:LCM393203 LMI393202:LMI393203 LWE393202:LWE393203 MGA393202:MGA393203 MPW393202:MPW393203 MZS393202:MZS393203 NJO393202:NJO393203 NTK393202:NTK393203 ODG393202:ODG393203 ONC393202:ONC393203 OWY393202:OWY393203 PGU393202:PGU393203 PQQ393202:PQQ393203 QAM393202:QAM393203 QKI393202:QKI393203 QUE393202:QUE393203 REA393202:REA393203 RNW393202:RNW393203 RXS393202:RXS393203 SHO393202:SHO393203 SRK393202:SRK393203 TBG393202:TBG393203 TLC393202:TLC393203 TUY393202:TUY393203 UEU393202:UEU393203 UOQ393202:UOQ393203 UYM393202:UYM393203 VII393202:VII393203 VSE393202:VSE393203 WCA393202:WCA393203 WLW393202:WLW393203 WVS393202:WVS393203 K458707:K458708 JG458738:JG458739 TC458738:TC458739 ACY458738:ACY458739 AMU458738:AMU458739 AWQ458738:AWQ458739 BGM458738:BGM458739 BQI458738:BQI458739 CAE458738:CAE458739 CKA458738:CKA458739 CTW458738:CTW458739 DDS458738:DDS458739 DNO458738:DNO458739 DXK458738:DXK458739 EHG458738:EHG458739 ERC458738:ERC458739 FAY458738:FAY458739 FKU458738:FKU458739 FUQ458738:FUQ458739 GEM458738:GEM458739 GOI458738:GOI458739 GYE458738:GYE458739 HIA458738:HIA458739 HRW458738:HRW458739 IBS458738:IBS458739 ILO458738:ILO458739 IVK458738:IVK458739 JFG458738:JFG458739 JPC458738:JPC458739 JYY458738:JYY458739 KIU458738:KIU458739 KSQ458738:KSQ458739 LCM458738:LCM458739 LMI458738:LMI458739 LWE458738:LWE458739 MGA458738:MGA458739 MPW458738:MPW458739 MZS458738:MZS458739 NJO458738:NJO458739 NTK458738:NTK458739 ODG458738:ODG458739 ONC458738:ONC458739 OWY458738:OWY458739 PGU458738:PGU458739 PQQ458738:PQQ458739 QAM458738:QAM458739 QKI458738:QKI458739 QUE458738:QUE458739 REA458738:REA458739 RNW458738:RNW458739 RXS458738:RXS458739 SHO458738:SHO458739 SRK458738:SRK458739 TBG458738:TBG458739 TLC458738:TLC458739 TUY458738:TUY458739 UEU458738:UEU458739 UOQ458738:UOQ458739 UYM458738:UYM458739 VII458738:VII458739 VSE458738:VSE458739 WCA458738:WCA458739 WLW458738:WLW458739 WVS458738:WVS458739 K524243:K524244 JG524274:JG524275 TC524274:TC524275 ACY524274:ACY524275 AMU524274:AMU524275 AWQ524274:AWQ524275 BGM524274:BGM524275 BQI524274:BQI524275 CAE524274:CAE524275 CKA524274:CKA524275 CTW524274:CTW524275 DDS524274:DDS524275 DNO524274:DNO524275 DXK524274:DXK524275 EHG524274:EHG524275 ERC524274:ERC524275 FAY524274:FAY524275 FKU524274:FKU524275 FUQ524274:FUQ524275 GEM524274:GEM524275 GOI524274:GOI524275 GYE524274:GYE524275 HIA524274:HIA524275 HRW524274:HRW524275 IBS524274:IBS524275 ILO524274:ILO524275 IVK524274:IVK524275 JFG524274:JFG524275 JPC524274:JPC524275 JYY524274:JYY524275 KIU524274:KIU524275 KSQ524274:KSQ524275 LCM524274:LCM524275 LMI524274:LMI524275 LWE524274:LWE524275 MGA524274:MGA524275 MPW524274:MPW524275 MZS524274:MZS524275 NJO524274:NJO524275 NTK524274:NTK524275 ODG524274:ODG524275 ONC524274:ONC524275 OWY524274:OWY524275 PGU524274:PGU524275 PQQ524274:PQQ524275 QAM524274:QAM524275 QKI524274:QKI524275 QUE524274:QUE524275 REA524274:REA524275 RNW524274:RNW524275 RXS524274:RXS524275 SHO524274:SHO524275 SRK524274:SRK524275 TBG524274:TBG524275 TLC524274:TLC524275 TUY524274:TUY524275 UEU524274:UEU524275 UOQ524274:UOQ524275 UYM524274:UYM524275 VII524274:VII524275 VSE524274:VSE524275 WCA524274:WCA524275 WLW524274:WLW524275 WVS524274:WVS524275 K589779:K589780 JG589810:JG589811 TC589810:TC589811 ACY589810:ACY589811 AMU589810:AMU589811 AWQ589810:AWQ589811 BGM589810:BGM589811 BQI589810:BQI589811 CAE589810:CAE589811 CKA589810:CKA589811 CTW589810:CTW589811 DDS589810:DDS589811 DNO589810:DNO589811 DXK589810:DXK589811 EHG589810:EHG589811 ERC589810:ERC589811 FAY589810:FAY589811 FKU589810:FKU589811 FUQ589810:FUQ589811 GEM589810:GEM589811 GOI589810:GOI589811 GYE589810:GYE589811 HIA589810:HIA589811 HRW589810:HRW589811 IBS589810:IBS589811 ILO589810:ILO589811 IVK589810:IVK589811 JFG589810:JFG589811 JPC589810:JPC589811 JYY589810:JYY589811 KIU589810:KIU589811 KSQ589810:KSQ589811 LCM589810:LCM589811 LMI589810:LMI589811 LWE589810:LWE589811 MGA589810:MGA589811 MPW589810:MPW589811 MZS589810:MZS589811 NJO589810:NJO589811 NTK589810:NTK589811 ODG589810:ODG589811 ONC589810:ONC589811 OWY589810:OWY589811 PGU589810:PGU589811 PQQ589810:PQQ589811 QAM589810:QAM589811 QKI589810:QKI589811 QUE589810:QUE589811 REA589810:REA589811 RNW589810:RNW589811 RXS589810:RXS589811 SHO589810:SHO589811 SRK589810:SRK589811 TBG589810:TBG589811 TLC589810:TLC589811 TUY589810:TUY589811 UEU589810:UEU589811 UOQ589810:UOQ589811 UYM589810:UYM589811 VII589810:VII589811 VSE589810:VSE589811 WCA589810:WCA589811 WLW589810:WLW589811 WVS589810:WVS589811 K655315:K655316 JG655346:JG655347 TC655346:TC655347 ACY655346:ACY655347 AMU655346:AMU655347 AWQ655346:AWQ655347 BGM655346:BGM655347 BQI655346:BQI655347 CAE655346:CAE655347 CKA655346:CKA655347 CTW655346:CTW655347 DDS655346:DDS655347 DNO655346:DNO655347 DXK655346:DXK655347 EHG655346:EHG655347 ERC655346:ERC655347 FAY655346:FAY655347 FKU655346:FKU655347 FUQ655346:FUQ655347 GEM655346:GEM655347 GOI655346:GOI655347 GYE655346:GYE655347 HIA655346:HIA655347 HRW655346:HRW655347 IBS655346:IBS655347 ILO655346:ILO655347 IVK655346:IVK655347 JFG655346:JFG655347 JPC655346:JPC655347 JYY655346:JYY655347 KIU655346:KIU655347 KSQ655346:KSQ655347 LCM655346:LCM655347 LMI655346:LMI655347 LWE655346:LWE655347 MGA655346:MGA655347 MPW655346:MPW655347 MZS655346:MZS655347 NJO655346:NJO655347 NTK655346:NTK655347 ODG655346:ODG655347 ONC655346:ONC655347 OWY655346:OWY655347 PGU655346:PGU655347 PQQ655346:PQQ655347 QAM655346:QAM655347 QKI655346:QKI655347 QUE655346:QUE655347 REA655346:REA655347 RNW655346:RNW655347 RXS655346:RXS655347 SHO655346:SHO655347 SRK655346:SRK655347 TBG655346:TBG655347 TLC655346:TLC655347 TUY655346:TUY655347 UEU655346:UEU655347 UOQ655346:UOQ655347 UYM655346:UYM655347 VII655346:VII655347 VSE655346:VSE655347 WCA655346:WCA655347 WLW655346:WLW655347 WVS655346:WVS655347 K720851:K720852 JG720882:JG720883 TC720882:TC720883 ACY720882:ACY720883 AMU720882:AMU720883 AWQ720882:AWQ720883 BGM720882:BGM720883 BQI720882:BQI720883 CAE720882:CAE720883 CKA720882:CKA720883 CTW720882:CTW720883 DDS720882:DDS720883 DNO720882:DNO720883 DXK720882:DXK720883 EHG720882:EHG720883 ERC720882:ERC720883 FAY720882:FAY720883 FKU720882:FKU720883 FUQ720882:FUQ720883 GEM720882:GEM720883 GOI720882:GOI720883 GYE720882:GYE720883 HIA720882:HIA720883 HRW720882:HRW720883 IBS720882:IBS720883 ILO720882:ILO720883 IVK720882:IVK720883 JFG720882:JFG720883 JPC720882:JPC720883 JYY720882:JYY720883 KIU720882:KIU720883 KSQ720882:KSQ720883 LCM720882:LCM720883 LMI720882:LMI720883 LWE720882:LWE720883 MGA720882:MGA720883 MPW720882:MPW720883 MZS720882:MZS720883 NJO720882:NJO720883 NTK720882:NTK720883 ODG720882:ODG720883 ONC720882:ONC720883 OWY720882:OWY720883 PGU720882:PGU720883 PQQ720882:PQQ720883 QAM720882:QAM720883 QKI720882:QKI720883 QUE720882:QUE720883 REA720882:REA720883 RNW720882:RNW720883 RXS720882:RXS720883 SHO720882:SHO720883 SRK720882:SRK720883 TBG720882:TBG720883 TLC720882:TLC720883 TUY720882:TUY720883 UEU720882:UEU720883 UOQ720882:UOQ720883 UYM720882:UYM720883 VII720882:VII720883 VSE720882:VSE720883 WCA720882:WCA720883 WLW720882:WLW720883 WVS720882:WVS720883 K786387:K786388 JG786418:JG786419 TC786418:TC786419 ACY786418:ACY786419 AMU786418:AMU786419 AWQ786418:AWQ786419 BGM786418:BGM786419 BQI786418:BQI786419 CAE786418:CAE786419 CKA786418:CKA786419 CTW786418:CTW786419 DDS786418:DDS786419 DNO786418:DNO786419 DXK786418:DXK786419 EHG786418:EHG786419 ERC786418:ERC786419 FAY786418:FAY786419 FKU786418:FKU786419 FUQ786418:FUQ786419 GEM786418:GEM786419 GOI786418:GOI786419 GYE786418:GYE786419 HIA786418:HIA786419 HRW786418:HRW786419 IBS786418:IBS786419 ILO786418:ILO786419 IVK786418:IVK786419 JFG786418:JFG786419 JPC786418:JPC786419 JYY786418:JYY786419 KIU786418:KIU786419 KSQ786418:KSQ786419 LCM786418:LCM786419 LMI786418:LMI786419 LWE786418:LWE786419 MGA786418:MGA786419 MPW786418:MPW786419 MZS786418:MZS786419 NJO786418:NJO786419 NTK786418:NTK786419 ODG786418:ODG786419 ONC786418:ONC786419 OWY786418:OWY786419 PGU786418:PGU786419 PQQ786418:PQQ786419 QAM786418:QAM786419 QKI786418:QKI786419 QUE786418:QUE786419 REA786418:REA786419 RNW786418:RNW786419 RXS786418:RXS786419 SHO786418:SHO786419 SRK786418:SRK786419 TBG786418:TBG786419 TLC786418:TLC786419 TUY786418:TUY786419 UEU786418:UEU786419 UOQ786418:UOQ786419 UYM786418:UYM786419 VII786418:VII786419 VSE786418:VSE786419 WCA786418:WCA786419 WLW786418:WLW786419 WVS786418:WVS786419 K851923:K851924 JG851954:JG851955 TC851954:TC851955 ACY851954:ACY851955 AMU851954:AMU851955 AWQ851954:AWQ851955 BGM851954:BGM851955 BQI851954:BQI851955 CAE851954:CAE851955 CKA851954:CKA851955 CTW851954:CTW851955 DDS851954:DDS851955 DNO851954:DNO851955 DXK851954:DXK851955 EHG851954:EHG851955 ERC851954:ERC851955 FAY851954:FAY851955 FKU851954:FKU851955 FUQ851954:FUQ851955 GEM851954:GEM851955 GOI851954:GOI851955 GYE851954:GYE851955 HIA851954:HIA851955 HRW851954:HRW851955 IBS851954:IBS851955 ILO851954:ILO851955 IVK851954:IVK851955 JFG851954:JFG851955 JPC851954:JPC851955 JYY851954:JYY851955 KIU851954:KIU851955 KSQ851954:KSQ851955 LCM851954:LCM851955 LMI851954:LMI851955 LWE851954:LWE851955 MGA851954:MGA851955 MPW851954:MPW851955 MZS851954:MZS851955 NJO851954:NJO851955 NTK851954:NTK851955 ODG851954:ODG851955 ONC851954:ONC851955 OWY851954:OWY851955 PGU851954:PGU851955 PQQ851954:PQQ851955 QAM851954:QAM851955 QKI851954:QKI851955 QUE851954:QUE851955 REA851954:REA851955 RNW851954:RNW851955 RXS851954:RXS851955 SHO851954:SHO851955 SRK851954:SRK851955 TBG851954:TBG851955 TLC851954:TLC851955 TUY851954:TUY851955 UEU851954:UEU851955 UOQ851954:UOQ851955 UYM851954:UYM851955 VII851954:VII851955 VSE851954:VSE851955 WCA851954:WCA851955 WLW851954:WLW851955 WVS851954:WVS851955 K917459:K917460 JG917490:JG917491 TC917490:TC917491 ACY917490:ACY917491 AMU917490:AMU917491 AWQ917490:AWQ917491 BGM917490:BGM917491 BQI917490:BQI917491 CAE917490:CAE917491 CKA917490:CKA917491 CTW917490:CTW917491 DDS917490:DDS917491 DNO917490:DNO917491 DXK917490:DXK917491 EHG917490:EHG917491 ERC917490:ERC917491 FAY917490:FAY917491 FKU917490:FKU917491 FUQ917490:FUQ917491 GEM917490:GEM917491 GOI917490:GOI917491 GYE917490:GYE917491 HIA917490:HIA917491 HRW917490:HRW917491 IBS917490:IBS917491 ILO917490:ILO917491 IVK917490:IVK917491 JFG917490:JFG917491 JPC917490:JPC917491 JYY917490:JYY917491 KIU917490:KIU917491 KSQ917490:KSQ917491 LCM917490:LCM917491 LMI917490:LMI917491 LWE917490:LWE917491 MGA917490:MGA917491 MPW917490:MPW917491 MZS917490:MZS917491 NJO917490:NJO917491 NTK917490:NTK917491 ODG917490:ODG917491 ONC917490:ONC917491 OWY917490:OWY917491 PGU917490:PGU917491 PQQ917490:PQQ917491 QAM917490:QAM917491 QKI917490:QKI917491 QUE917490:QUE917491 REA917490:REA917491 RNW917490:RNW917491 RXS917490:RXS917491 SHO917490:SHO917491 SRK917490:SRK917491 TBG917490:TBG917491 TLC917490:TLC917491 TUY917490:TUY917491 UEU917490:UEU917491 UOQ917490:UOQ917491 UYM917490:UYM917491 VII917490:VII917491 VSE917490:VSE917491 WCA917490:WCA917491 WLW917490:WLW917491 WVS917490:WVS917491 K982995:K982996 JG983026:JG983027 TC983026:TC983027 ACY983026:ACY983027 AMU983026:AMU983027 AWQ983026:AWQ983027 BGM983026:BGM983027 BQI983026:BQI983027 CAE983026:CAE983027 CKA983026:CKA983027 CTW983026:CTW983027 DDS983026:DDS983027 DNO983026:DNO983027 DXK983026:DXK983027 EHG983026:EHG983027 ERC983026:ERC983027 FAY983026:FAY983027 FKU983026:FKU983027 FUQ983026:FUQ983027 GEM983026:GEM983027 GOI983026:GOI983027 GYE983026:GYE983027 HIA983026:HIA983027 HRW983026:HRW983027 IBS983026:IBS983027 ILO983026:ILO983027 IVK983026:IVK983027 JFG983026:JFG983027 JPC983026:JPC983027 JYY983026:JYY983027 KIU983026:KIU983027 KSQ983026:KSQ983027 LCM983026:LCM983027 LMI983026:LMI983027 LWE983026:LWE983027 MGA983026:MGA983027 MPW983026:MPW983027 MZS983026:MZS983027 NJO983026:NJO983027 NTK983026:NTK983027 ODG983026:ODG983027 ONC983026:ONC983027 OWY983026:OWY983027 PGU983026:PGU983027 PQQ983026:PQQ983027 QAM983026:QAM983027 QKI983026:QKI983027 QUE983026:QUE983027 REA983026:REA983027 RNW983026:RNW983027 RXS983026:RXS983027 SHO983026:SHO983027 SRK983026:SRK983027 TBG983026:TBG983027 TLC983026:TLC983027 TUY983026:TUY983027 UEU983026:UEU983027 UOQ983026:UOQ983027 UYM983026:UYM983027 VII983026:VII983027 VSE983026:VSE983027 WCA983026:WCA983027 WLW983026:WLW983027" xr:uid="{00000000-0002-0000-0300-000003000000}"/>
    <dataValidation allowBlank="1" showInputMessage="1" showErrorMessage="1" sqref="WVP983031:WVP983068 SZ65527:SZ65564 ACV65527:ACV65564 AMR65527:AMR65564 AWN65527:AWN65564 BGJ65527:BGJ65564 BQF65527:BQF65564 CAB65527:CAB65564 CJX65527:CJX65564 CTT65527:CTT65564 DDP65527:DDP65564 DNL65527:DNL65564 DXH65527:DXH65564 EHD65527:EHD65564 EQZ65527:EQZ65564 FAV65527:FAV65564 FKR65527:FKR65564 FUN65527:FUN65564 GEJ65527:GEJ65564 GOF65527:GOF65564 GYB65527:GYB65564 HHX65527:HHX65564 HRT65527:HRT65564 IBP65527:IBP65564 ILL65527:ILL65564 IVH65527:IVH65564 JFD65527:JFD65564 JOZ65527:JOZ65564 JYV65527:JYV65564 KIR65527:KIR65564 KSN65527:KSN65564 LCJ65527:LCJ65564 LMF65527:LMF65564 LWB65527:LWB65564 MFX65527:MFX65564 MPT65527:MPT65564 MZP65527:MZP65564 NJL65527:NJL65564 NTH65527:NTH65564 ODD65527:ODD65564 OMZ65527:OMZ65564 OWV65527:OWV65564 PGR65527:PGR65564 PQN65527:PQN65564 QAJ65527:QAJ65564 QKF65527:QKF65564 QUB65527:QUB65564 RDX65527:RDX65564 RNT65527:RNT65564 RXP65527:RXP65564 SHL65527:SHL65564 SRH65527:SRH65564 TBD65527:TBD65564 TKZ65527:TKZ65564 TUV65527:TUV65564 UER65527:UER65564 UON65527:UON65564 UYJ65527:UYJ65564 VIF65527:VIF65564 VSB65527:VSB65564 WBX65527:WBX65564 WLT65527:WLT65564 WVP65527:WVP65564 JD131063:JD131100 SZ131063:SZ131100 ACV131063:ACV131100 AMR131063:AMR131100 AWN131063:AWN131100 BGJ131063:BGJ131100 BQF131063:BQF131100 CAB131063:CAB131100 CJX131063:CJX131100 CTT131063:CTT131100 DDP131063:DDP131100 DNL131063:DNL131100 DXH131063:DXH131100 EHD131063:EHD131100 EQZ131063:EQZ131100 FAV131063:FAV131100 FKR131063:FKR131100 FUN131063:FUN131100 GEJ131063:GEJ131100 GOF131063:GOF131100 GYB131063:GYB131100 HHX131063:HHX131100 HRT131063:HRT131100 IBP131063:IBP131100 ILL131063:ILL131100 IVH131063:IVH131100 JFD131063:JFD131100 JOZ131063:JOZ131100 JYV131063:JYV131100 KIR131063:KIR131100 KSN131063:KSN131100 LCJ131063:LCJ131100 LMF131063:LMF131100 LWB131063:LWB131100 MFX131063:MFX131100 MPT131063:MPT131100 MZP131063:MZP131100 NJL131063:NJL131100 NTH131063:NTH131100 ODD131063:ODD131100 OMZ131063:OMZ131100 OWV131063:OWV131100 PGR131063:PGR131100 PQN131063:PQN131100 QAJ131063:QAJ131100 QKF131063:QKF131100 QUB131063:QUB131100 RDX131063:RDX131100 RNT131063:RNT131100 RXP131063:RXP131100 SHL131063:SHL131100 SRH131063:SRH131100 TBD131063:TBD131100 TKZ131063:TKZ131100 TUV131063:TUV131100 UER131063:UER131100 UON131063:UON131100 UYJ131063:UYJ131100 VIF131063:VIF131100 VSB131063:VSB131100 WBX131063:WBX131100 WLT131063:WLT131100 WVP131063:WVP131100 JD196599:JD196636 SZ196599:SZ196636 ACV196599:ACV196636 AMR196599:AMR196636 AWN196599:AWN196636 BGJ196599:BGJ196636 BQF196599:BQF196636 CAB196599:CAB196636 CJX196599:CJX196636 CTT196599:CTT196636 DDP196599:DDP196636 DNL196599:DNL196636 DXH196599:DXH196636 EHD196599:EHD196636 EQZ196599:EQZ196636 FAV196599:FAV196636 FKR196599:FKR196636 FUN196599:FUN196636 GEJ196599:GEJ196636 GOF196599:GOF196636 GYB196599:GYB196636 HHX196599:HHX196636 HRT196599:HRT196636 IBP196599:IBP196636 ILL196599:ILL196636 IVH196599:IVH196636 JFD196599:JFD196636 JOZ196599:JOZ196636 JYV196599:JYV196636 KIR196599:KIR196636 KSN196599:KSN196636 LCJ196599:LCJ196636 LMF196599:LMF196636 LWB196599:LWB196636 MFX196599:MFX196636 MPT196599:MPT196636 MZP196599:MZP196636 NJL196599:NJL196636 NTH196599:NTH196636 ODD196599:ODD196636 OMZ196599:OMZ196636 OWV196599:OWV196636 PGR196599:PGR196636 PQN196599:PQN196636 QAJ196599:QAJ196636 QKF196599:QKF196636 QUB196599:QUB196636 RDX196599:RDX196636 RNT196599:RNT196636 RXP196599:RXP196636 SHL196599:SHL196636 SRH196599:SRH196636 TBD196599:TBD196636 TKZ196599:TKZ196636 TUV196599:TUV196636 UER196599:UER196636 UON196599:UON196636 UYJ196599:UYJ196636 VIF196599:VIF196636 VSB196599:VSB196636 WBX196599:WBX196636 WLT196599:WLT196636 WVP196599:WVP196636 JD262135:JD262172 SZ262135:SZ262172 ACV262135:ACV262172 AMR262135:AMR262172 AWN262135:AWN262172 BGJ262135:BGJ262172 BQF262135:BQF262172 CAB262135:CAB262172 CJX262135:CJX262172 CTT262135:CTT262172 DDP262135:DDP262172 DNL262135:DNL262172 DXH262135:DXH262172 EHD262135:EHD262172 EQZ262135:EQZ262172 FAV262135:FAV262172 FKR262135:FKR262172 FUN262135:FUN262172 GEJ262135:GEJ262172 GOF262135:GOF262172 GYB262135:GYB262172 HHX262135:HHX262172 HRT262135:HRT262172 IBP262135:IBP262172 ILL262135:ILL262172 IVH262135:IVH262172 JFD262135:JFD262172 JOZ262135:JOZ262172 JYV262135:JYV262172 KIR262135:KIR262172 KSN262135:KSN262172 LCJ262135:LCJ262172 LMF262135:LMF262172 LWB262135:LWB262172 MFX262135:MFX262172 MPT262135:MPT262172 MZP262135:MZP262172 NJL262135:NJL262172 NTH262135:NTH262172 ODD262135:ODD262172 OMZ262135:OMZ262172 OWV262135:OWV262172 PGR262135:PGR262172 PQN262135:PQN262172 QAJ262135:QAJ262172 QKF262135:QKF262172 QUB262135:QUB262172 RDX262135:RDX262172 RNT262135:RNT262172 RXP262135:RXP262172 SHL262135:SHL262172 SRH262135:SRH262172 TBD262135:TBD262172 TKZ262135:TKZ262172 TUV262135:TUV262172 UER262135:UER262172 UON262135:UON262172 UYJ262135:UYJ262172 VIF262135:VIF262172 VSB262135:VSB262172 WBX262135:WBX262172 WLT262135:WLT262172 WVP262135:WVP262172 JD327671:JD327708 SZ327671:SZ327708 ACV327671:ACV327708 AMR327671:AMR327708 AWN327671:AWN327708 BGJ327671:BGJ327708 BQF327671:BQF327708 CAB327671:CAB327708 CJX327671:CJX327708 CTT327671:CTT327708 DDP327671:DDP327708 DNL327671:DNL327708 DXH327671:DXH327708 EHD327671:EHD327708 EQZ327671:EQZ327708 FAV327671:FAV327708 FKR327671:FKR327708 FUN327671:FUN327708 GEJ327671:GEJ327708 GOF327671:GOF327708 GYB327671:GYB327708 HHX327671:HHX327708 HRT327671:HRT327708 IBP327671:IBP327708 ILL327671:ILL327708 IVH327671:IVH327708 JFD327671:JFD327708 JOZ327671:JOZ327708 JYV327671:JYV327708 KIR327671:KIR327708 KSN327671:KSN327708 LCJ327671:LCJ327708 LMF327671:LMF327708 LWB327671:LWB327708 MFX327671:MFX327708 MPT327671:MPT327708 MZP327671:MZP327708 NJL327671:NJL327708 NTH327671:NTH327708 ODD327671:ODD327708 OMZ327671:OMZ327708 OWV327671:OWV327708 PGR327671:PGR327708 PQN327671:PQN327708 QAJ327671:QAJ327708 QKF327671:QKF327708 QUB327671:QUB327708 RDX327671:RDX327708 RNT327671:RNT327708 RXP327671:RXP327708 SHL327671:SHL327708 SRH327671:SRH327708 TBD327671:TBD327708 TKZ327671:TKZ327708 TUV327671:TUV327708 UER327671:UER327708 UON327671:UON327708 UYJ327671:UYJ327708 VIF327671:VIF327708 VSB327671:VSB327708 WBX327671:WBX327708 WLT327671:WLT327708 WVP327671:WVP327708 JD393207:JD393244 SZ393207:SZ393244 ACV393207:ACV393244 AMR393207:AMR393244 AWN393207:AWN393244 BGJ393207:BGJ393244 BQF393207:BQF393244 CAB393207:CAB393244 CJX393207:CJX393244 CTT393207:CTT393244 DDP393207:DDP393244 DNL393207:DNL393244 DXH393207:DXH393244 EHD393207:EHD393244 EQZ393207:EQZ393244 FAV393207:FAV393244 FKR393207:FKR393244 FUN393207:FUN393244 GEJ393207:GEJ393244 GOF393207:GOF393244 GYB393207:GYB393244 HHX393207:HHX393244 HRT393207:HRT393244 IBP393207:IBP393244 ILL393207:ILL393244 IVH393207:IVH393244 JFD393207:JFD393244 JOZ393207:JOZ393244 JYV393207:JYV393244 KIR393207:KIR393244 KSN393207:KSN393244 LCJ393207:LCJ393244 LMF393207:LMF393244 LWB393207:LWB393244 MFX393207:MFX393244 MPT393207:MPT393244 MZP393207:MZP393244 NJL393207:NJL393244 NTH393207:NTH393244 ODD393207:ODD393244 OMZ393207:OMZ393244 OWV393207:OWV393244 PGR393207:PGR393244 PQN393207:PQN393244 QAJ393207:QAJ393244 QKF393207:QKF393244 QUB393207:QUB393244 RDX393207:RDX393244 RNT393207:RNT393244 RXP393207:RXP393244 SHL393207:SHL393244 SRH393207:SRH393244 TBD393207:TBD393244 TKZ393207:TKZ393244 TUV393207:TUV393244 UER393207:UER393244 UON393207:UON393244 UYJ393207:UYJ393244 VIF393207:VIF393244 VSB393207:VSB393244 WBX393207:WBX393244 WLT393207:WLT393244 WVP393207:WVP393244 JD458743:JD458780 SZ458743:SZ458780 ACV458743:ACV458780 AMR458743:AMR458780 AWN458743:AWN458780 BGJ458743:BGJ458780 BQF458743:BQF458780 CAB458743:CAB458780 CJX458743:CJX458780 CTT458743:CTT458780 DDP458743:DDP458780 DNL458743:DNL458780 DXH458743:DXH458780 EHD458743:EHD458780 EQZ458743:EQZ458780 FAV458743:FAV458780 FKR458743:FKR458780 FUN458743:FUN458780 GEJ458743:GEJ458780 GOF458743:GOF458780 GYB458743:GYB458780 HHX458743:HHX458780 HRT458743:HRT458780 IBP458743:IBP458780 ILL458743:ILL458780 IVH458743:IVH458780 JFD458743:JFD458780 JOZ458743:JOZ458780 JYV458743:JYV458780 KIR458743:KIR458780 KSN458743:KSN458780 LCJ458743:LCJ458780 LMF458743:LMF458780 LWB458743:LWB458780 MFX458743:MFX458780 MPT458743:MPT458780 MZP458743:MZP458780 NJL458743:NJL458780 NTH458743:NTH458780 ODD458743:ODD458780 OMZ458743:OMZ458780 OWV458743:OWV458780 PGR458743:PGR458780 PQN458743:PQN458780 QAJ458743:QAJ458780 QKF458743:QKF458780 QUB458743:QUB458780 RDX458743:RDX458780 RNT458743:RNT458780 RXP458743:RXP458780 SHL458743:SHL458780 SRH458743:SRH458780 TBD458743:TBD458780 TKZ458743:TKZ458780 TUV458743:TUV458780 UER458743:UER458780 UON458743:UON458780 UYJ458743:UYJ458780 VIF458743:VIF458780 VSB458743:VSB458780 WBX458743:WBX458780 WLT458743:WLT458780 WVP458743:WVP458780 JD524279:JD524316 SZ524279:SZ524316 ACV524279:ACV524316 AMR524279:AMR524316 AWN524279:AWN524316 BGJ524279:BGJ524316 BQF524279:BQF524316 CAB524279:CAB524316 CJX524279:CJX524316 CTT524279:CTT524316 DDP524279:DDP524316 DNL524279:DNL524316 DXH524279:DXH524316 EHD524279:EHD524316 EQZ524279:EQZ524316 FAV524279:FAV524316 FKR524279:FKR524316 FUN524279:FUN524316 GEJ524279:GEJ524316 GOF524279:GOF524316 GYB524279:GYB524316 HHX524279:HHX524316 HRT524279:HRT524316 IBP524279:IBP524316 ILL524279:ILL524316 IVH524279:IVH524316 JFD524279:JFD524316 JOZ524279:JOZ524316 JYV524279:JYV524316 KIR524279:KIR524316 KSN524279:KSN524316 LCJ524279:LCJ524316 LMF524279:LMF524316 LWB524279:LWB524316 MFX524279:MFX524316 MPT524279:MPT524316 MZP524279:MZP524316 NJL524279:NJL524316 NTH524279:NTH524316 ODD524279:ODD524316 OMZ524279:OMZ524316 OWV524279:OWV524316 PGR524279:PGR524316 PQN524279:PQN524316 QAJ524279:QAJ524316 QKF524279:QKF524316 QUB524279:QUB524316 RDX524279:RDX524316 RNT524279:RNT524316 RXP524279:RXP524316 SHL524279:SHL524316 SRH524279:SRH524316 TBD524279:TBD524316 TKZ524279:TKZ524316 TUV524279:TUV524316 UER524279:UER524316 UON524279:UON524316 UYJ524279:UYJ524316 VIF524279:VIF524316 VSB524279:VSB524316 WBX524279:WBX524316 WLT524279:WLT524316 WVP524279:WVP524316 JD589815:JD589852 SZ589815:SZ589852 ACV589815:ACV589852 AMR589815:AMR589852 AWN589815:AWN589852 BGJ589815:BGJ589852 BQF589815:BQF589852 CAB589815:CAB589852 CJX589815:CJX589852 CTT589815:CTT589852 DDP589815:DDP589852 DNL589815:DNL589852 DXH589815:DXH589852 EHD589815:EHD589852 EQZ589815:EQZ589852 FAV589815:FAV589852 FKR589815:FKR589852 FUN589815:FUN589852 GEJ589815:GEJ589852 GOF589815:GOF589852 GYB589815:GYB589852 HHX589815:HHX589852 HRT589815:HRT589852 IBP589815:IBP589852 ILL589815:ILL589852 IVH589815:IVH589852 JFD589815:JFD589852 JOZ589815:JOZ589852 JYV589815:JYV589852 KIR589815:KIR589852 KSN589815:KSN589852 LCJ589815:LCJ589852 LMF589815:LMF589852 LWB589815:LWB589852 MFX589815:MFX589852 MPT589815:MPT589852 MZP589815:MZP589852 NJL589815:NJL589852 NTH589815:NTH589852 ODD589815:ODD589852 OMZ589815:OMZ589852 OWV589815:OWV589852 PGR589815:PGR589852 PQN589815:PQN589852 QAJ589815:QAJ589852 QKF589815:QKF589852 QUB589815:QUB589852 RDX589815:RDX589852 RNT589815:RNT589852 RXP589815:RXP589852 SHL589815:SHL589852 SRH589815:SRH589852 TBD589815:TBD589852 TKZ589815:TKZ589852 TUV589815:TUV589852 UER589815:UER589852 UON589815:UON589852 UYJ589815:UYJ589852 VIF589815:VIF589852 VSB589815:VSB589852 WBX589815:WBX589852 WLT589815:WLT589852 WVP589815:WVP589852 JD655351:JD655388 SZ655351:SZ655388 ACV655351:ACV655388 AMR655351:AMR655388 AWN655351:AWN655388 BGJ655351:BGJ655388 BQF655351:BQF655388 CAB655351:CAB655388 CJX655351:CJX655388 CTT655351:CTT655388 DDP655351:DDP655388 DNL655351:DNL655388 DXH655351:DXH655388 EHD655351:EHD655388 EQZ655351:EQZ655388 FAV655351:FAV655388 FKR655351:FKR655388 FUN655351:FUN655388 GEJ655351:GEJ655388 GOF655351:GOF655388 GYB655351:GYB655388 HHX655351:HHX655388 HRT655351:HRT655388 IBP655351:IBP655388 ILL655351:ILL655388 IVH655351:IVH655388 JFD655351:JFD655388 JOZ655351:JOZ655388 JYV655351:JYV655388 KIR655351:KIR655388 KSN655351:KSN655388 LCJ655351:LCJ655388 LMF655351:LMF655388 LWB655351:LWB655388 MFX655351:MFX655388 MPT655351:MPT655388 MZP655351:MZP655388 NJL655351:NJL655388 NTH655351:NTH655388 ODD655351:ODD655388 OMZ655351:OMZ655388 OWV655351:OWV655388 PGR655351:PGR655388 PQN655351:PQN655388 QAJ655351:QAJ655388 QKF655351:QKF655388 QUB655351:QUB655388 RDX655351:RDX655388 RNT655351:RNT655388 RXP655351:RXP655388 SHL655351:SHL655388 SRH655351:SRH655388 TBD655351:TBD655388 TKZ655351:TKZ655388 TUV655351:TUV655388 UER655351:UER655388 UON655351:UON655388 UYJ655351:UYJ655388 VIF655351:VIF655388 VSB655351:VSB655388 WBX655351:WBX655388 WLT655351:WLT655388 WVP655351:WVP655388 JD720887:JD720924 SZ720887:SZ720924 ACV720887:ACV720924 AMR720887:AMR720924 AWN720887:AWN720924 BGJ720887:BGJ720924 BQF720887:BQF720924 CAB720887:CAB720924 CJX720887:CJX720924 CTT720887:CTT720924 DDP720887:DDP720924 DNL720887:DNL720924 DXH720887:DXH720924 EHD720887:EHD720924 EQZ720887:EQZ720924 FAV720887:FAV720924 FKR720887:FKR720924 FUN720887:FUN720924 GEJ720887:GEJ720924 GOF720887:GOF720924 GYB720887:GYB720924 HHX720887:HHX720924 HRT720887:HRT720924 IBP720887:IBP720924 ILL720887:ILL720924 IVH720887:IVH720924 JFD720887:JFD720924 JOZ720887:JOZ720924 JYV720887:JYV720924 KIR720887:KIR720924 KSN720887:KSN720924 LCJ720887:LCJ720924 LMF720887:LMF720924 LWB720887:LWB720924 MFX720887:MFX720924 MPT720887:MPT720924 MZP720887:MZP720924 NJL720887:NJL720924 NTH720887:NTH720924 ODD720887:ODD720924 OMZ720887:OMZ720924 OWV720887:OWV720924 PGR720887:PGR720924 PQN720887:PQN720924 QAJ720887:QAJ720924 QKF720887:QKF720924 QUB720887:QUB720924 RDX720887:RDX720924 RNT720887:RNT720924 RXP720887:RXP720924 SHL720887:SHL720924 SRH720887:SRH720924 TBD720887:TBD720924 TKZ720887:TKZ720924 TUV720887:TUV720924 UER720887:UER720924 UON720887:UON720924 UYJ720887:UYJ720924 VIF720887:VIF720924 VSB720887:VSB720924 WBX720887:WBX720924 WLT720887:WLT720924 WVP720887:WVP720924 JD786423:JD786460 SZ786423:SZ786460 ACV786423:ACV786460 AMR786423:AMR786460 AWN786423:AWN786460 BGJ786423:BGJ786460 BQF786423:BQF786460 CAB786423:CAB786460 CJX786423:CJX786460 CTT786423:CTT786460 DDP786423:DDP786460 DNL786423:DNL786460 DXH786423:DXH786460 EHD786423:EHD786460 EQZ786423:EQZ786460 FAV786423:FAV786460 FKR786423:FKR786460 FUN786423:FUN786460 GEJ786423:GEJ786460 GOF786423:GOF786460 GYB786423:GYB786460 HHX786423:HHX786460 HRT786423:HRT786460 IBP786423:IBP786460 ILL786423:ILL786460 IVH786423:IVH786460 JFD786423:JFD786460 JOZ786423:JOZ786460 JYV786423:JYV786460 KIR786423:KIR786460 KSN786423:KSN786460 LCJ786423:LCJ786460 LMF786423:LMF786460 LWB786423:LWB786460 MFX786423:MFX786460 MPT786423:MPT786460 MZP786423:MZP786460 NJL786423:NJL786460 NTH786423:NTH786460 ODD786423:ODD786460 OMZ786423:OMZ786460 OWV786423:OWV786460 PGR786423:PGR786460 PQN786423:PQN786460 QAJ786423:QAJ786460 QKF786423:QKF786460 QUB786423:QUB786460 RDX786423:RDX786460 RNT786423:RNT786460 RXP786423:RXP786460 SHL786423:SHL786460 SRH786423:SRH786460 TBD786423:TBD786460 TKZ786423:TKZ786460 TUV786423:TUV786460 UER786423:UER786460 UON786423:UON786460 UYJ786423:UYJ786460 VIF786423:VIF786460 VSB786423:VSB786460 WBX786423:WBX786460 WLT786423:WLT786460 WVP786423:WVP786460 JD851959:JD851996 SZ851959:SZ851996 ACV851959:ACV851996 AMR851959:AMR851996 AWN851959:AWN851996 BGJ851959:BGJ851996 BQF851959:BQF851996 CAB851959:CAB851996 CJX851959:CJX851996 CTT851959:CTT851996 DDP851959:DDP851996 DNL851959:DNL851996 DXH851959:DXH851996 EHD851959:EHD851996 EQZ851959:EQZ851996 FAV851959:FAV851996 FKR851959:FKR851996 FUN851959:FUN851996 GEJ851959:GEJ851996 GOF851959:GOF851996 GYB851959:GYB851996 HHX851959:HHX851996 HRT851959:HRT851996 IBP851959:IBP851996 ILL851959:ILL851996 IVH851959:IVH851996 JFD851959:JFD851996 JOZ851959:JOZ851996 JYV851959:JYV851996 KIR851959:KIR851996 KSN851959:KSN851996 LCJ851959:LCJ851996 LMF851959:LMF851996 LWB851959:LWB851996 MFX851959:MFX851996 MPT851959:MPT851996 MZP851959:MZP851996 NJL851959:NJL851996 NTH851959:NTH851996 ODD851959:ODD851996 OMZ851959:OMZ851996 OWV851959:OWV851996 PGR851959:PGR851996 PQN851959:PQN851996 QAJ851959:QAJ851996 QKF851959:QKF851996 QUB851959:QUB851996 RDX851959:RDX851996 RNT851959:RNT851996 RXP851959:RXP851996 SHL851959:SHL851996 SRH851959:SRH851996 TBD851959:TBD851996 TKZ851959:TKZ851996 TUV851959:TUV851996 UER851959:UER851996 UON851959:UON851996 UYJ851959:UYJ851996 VIF851959:VIF851996 VSB851959:VSB851996 WBX851959:WBX851996 WLT851959:WLT851996 WVP851959:WVP851996 JD917495:JD917532 SZ917495:SZ917532 ACV917495:ACV917532 AMR917495:AMR917532 AWN917495:AWN917532 BGJ917495:BGJ917532 BQF917495:BQF917532 CAB917495:CAB917532 CJX917495:CJX917532 CTT917495:CTT917532 DDP917495:DDP917532 DNL917495:DNL917532 DXH917495:DXH917532 EHD917495:EHD917532 EQZ917495:EQZ917532 FAV917495:FAV917532 FKR917495:FKR917532 FUN917495:FUN917532 GEJ917495:GEJ917532 GOF917495:GOF917532 GYB917495:GYB917532 HHX917495:HHX917532 HRT917495:HRT917532 IBP917495:IBP917532 ILL917495:ILL917532 IVH917495:IVH917532 JFD917495:JFD917532 JOZ917495:JOZ917532 JYV917495:JYV917532 KIR917495:KIR917532 KSN917495:KSN917532 LCJ917495:LCJ917532 LMF917495:LMF917532 LWB917495:LWB917532 MFX917495:MFX917532 MPT917495:MPT917532 MZP917495:MZP917532 NJL917495:NJL917532 NTH917495:NTH917532 ODD917495:ODD917532 OMZ917495:OMZ917532 OWV917495:OWV917532 PGR917495:PGR917532 PQN917495:PQN917532 QAJ917495:QAJ917532 QKF917495:QKF917532 QUB917495:QUB917532 RDX917495:RDX917532 RNT917495:RNT917532 RXP917495:RXP917532 SHL917495:SHL917532 SRH917495:SRH917532 TBD917495:TBD917532 TKZ917495:TKZ917532 TUV917495:TUV917532 UER917495:UER917532 UON917495:UON917532 UYJ917495:UYJ917532 VIF917495:VIF917532 VSB917495:VSB917532 WBX917495:WBX917532 WLT917495:WLT917532 WVP917495:WVP917532 JD983031:JD983068 SZ983031:SZ983068 ACV983031:ACV983068 AMR983031:AMR983068 AWN983031:AWN983068 BGJ983031:BGJ983068 BQF983031:BQF983068 CAB983031:CAB983068 CJX983031:CJX983068 CTT983031:CTT983068 DDP983031:DDP983068 DNL983031:DNL983068 DXH983031:DXH983068 EHD983031:EHD983068 EQZ983031:EQZ983068 FAV983031:FAV983068 FKR983031:FKR983068 FUN983031:FUN983068 GEJ983031:GEJ983068 GOF983031:GOF983068 GYB983031:GYB983068 HHX983031:HHX983068 HRT983031:HRT983068 IBP983031:IBP983068 ILL983031:ILL983068 IVH983031:IVH983068 JFD983031:JFD983068 JOZ983031:JOZ983068 JYV983031:JYV983068 KIR983031:KIR983068 KSN983031:KSN983068 LCJ983031:LCJ983068 LMF983031:LMF983068 LWB983031:LWB983068 MFX983031:MFX983068 MPT983031:MPT983068 MZP983031:MZP983068 NJL983031:NJL983068 NTH983031:NTH983068 ODD983031:ODD983068 OMZ983031:OMZ983068 OWV983031:OWV983068 PGR983031:PGR983068 PQN983031:PQN983068 QAJ983031:QAJ983068 QKF983031:QKF983068 QUB983031:QUB983068 RDX983031:RDX983068 RNT983031:RNT983068 RXP983031:RXP983068 SHL983031:SHL983068 SRH983031:SRH983068 TBD983031:TBD983068 TKZ983031:TKZ983068 TUV983031:TUV983068 UER983031:UER983068 UON983031:UON983068 UYJ983031:UYJ983068 VIF983031:VIF983068 VSB983031:VSB983068 WBX983031:WBX983068 WLT983031:WLT983068 JD65527:JD65564" xr:uid="{00000000-0002-0000-0300-000004000000}"/>
    <dataValidation type="list" allowBlank="1" showInputMessage="1" showErrorMessage="1" sqref="F9" xr:uid="{00000000-0002-0000-0300-000005000000}">
      <formula1>"Cá nhân, Tổ chức"</formula1>
    </dataValidation>
    <dataValidation type="list" allowBlank="1" showInputMessage="1" showErrorMessage="1" sqref="F19" xr:uid="{00000000-0002-0000-0300-000006000000}">
      <formula1>$I$10:$I$11</formula1>
    </dataValidation>
    <dataValidation type="list" allowBlank="1" showInputMessage="1" showErrorMessage="1" sqref="F10" xr:uid="{00000000-0002-0000-0300-000007000000}">
      <formula1>$I$6:$I$9</formula1>
    </dataValidation>
    <dataValidation type="list" allowBlank="1" showInputMessage="1" showErrorMessage="1" sqref="F8" xr:uid="{00000000-0002-0000-0300-000008000000}">
      <formula1>$M$8:$M$20</formula1>
    </dataValidation>
    <dataValidation type="list" allowBlank="1" showInputMessage="1" showErrorMessage="1" sqref="WVH983001:WVO983001 IV65497:JC65497 SR65497:SY65497 ACN65497:ACU65497 AMJ65497:AMQ65497 AWF65497:AWM65497 BGB65497:BGI65497 BPX65497:BQE65497 BZT65497:CAA65497 CJP65497:CJW65497 CTL65497:CTS65497 DDH65497:DDO65497 DND65497:DNK65497 DWZ65497:DXG65497 EGV65497:EHC65497 EQR65497:EQY65497 FAN65497:FAU65497 FKJ65497:FKQ65497 FUF65497:FUM65497 GEB65497:GEI65497 GNX65497:GOE65497 GXT65497:GYA65497 HHP65497:HHW65497 HRL65497:HRS65497 IBH65497:IBO65497 ILD65497:ILK65497 IUZ65497:IVG65497 JEV65497:JFC65497 JOR65497:JOY65497 JYN65497:JYU65497 KIJ65497:KIQ65497 KSF65497:KSM65497 LCB65497:LCI65497 LLX65497:LME65497 LVT65497:LWA65497 MFP65497:MFW65497 MPL65497:MPS65497 MZH65497:MZO65497 NJD65497:NJK65497 NSZ65497:NTG65497 OCV65497:ODC65497 OMR65497:OMY65497 OWN65497:OWU65497 PGJ65497:PGQ65497 PQF65497:PQM65497 QAB65497:QAI65497 QJX65497:QKE65497 QTT65497:QUA65497 RDP65497:RDW65497 RNL65497:RNS65497 RXH65497:RXO65497 SHD65497:SHK65497 SQZ65497:SRG65497 TAV65497:TBC65497 TKR65497:TKY65497 TUN65497:TUU65497 UEJ65497:UEQ65497 UOF65497:UOM65497 UYB65497:UYI65497 VHX65497:VIE65497 VRT65497:VSA65497 WBP65497:WBW65497 WLL65497:WLS65497 WVH65497:WVO65497 IV131033:JC131033 SR131033:SY131033 ACN131033:ACU131033 AMJ131033:AMQ131033 AWF131033:AWM131033 BGB131033:BGI131033 BPX131033:BQE131033 BZT131033:CAA131033 CJP131033:CJW131033 CTL131033:CTS131033 DDH131033:DDO131033 DND131033:DNK131033 DWZ131033:DXG131033 EGV131033:EHC131033 EQR131033:EQY131033 FAN131033:FAU131033 FKJ131033:FKQ131033 FUF131033:FUM131033 GEB131033:GEI131033 GNX131033:GOE131033 GXT131033:GYA131033 HHP131033:HHW131033 HRL131033:HRS131033 IBH131033:IBO131033 ILD131033:ILK131033 IUZ131033:IVG131033 JEV131033:JFC131033 JOR131033:JOY131033 JYN131033:JYU131033 KIJ131033:KIQ131033 KSF131033:KSM131033 LCB131033:LCI131033 LLX131033:LME131033 LVT131033:LWA131033 MFP131033:MFW131033 MPL131033:MPS131033 MZH131033:MZO131033 NJD131033:NJK131033 NSZ131033:NTG131033 OCV131033:ODC131033 OMR131033:OMY131033 OWN131033:OWU131033 PGJ131033:PGQ131033 PQF131033:PQM131033 QAB131033:QAI131033 QJX131033:QKE131033 QTT131033:QUA131033 RDP131033:RDW131033 RNL131033:RNS131033 RXH131033:RXO131033 SHD131033:SHK131033 SQZ131033:SRG131033 TAV131033:TBC131033 TKR131033:TKY131033 TUN131033:TUU131033 UEJ131033:UEQ131033 UOF131033:UOM131033 UYB131033:UYI131033 VHX131033:VIE131033 VRT131033:VSA131033 WBP131033:WBW131033 WLL131033:WLS131033 WVH131033:WVO131033 IV196569:JC196569 SR196569:SY196569 ACN196569:ACU196569 AMJ196569:AMQ196569 AWF196569:AWM196569 BGB196569:BGI196569 BPX196569:BQE196569 BZT196569:CAA196569 CJP196569:CJW196569 CTL196569:CTS196569 DDH196569:DDO196569 DND196569:DNK196569 DWZ196569:DXG196569 EGV196569:EHC196569 EQR196569:EQY196569 FAN196569:FAU196569 FKJ196569:FKQ196569 FUF196569:FUM196569 GEB196569:GEI196569 GNX196569:GOE196569 GXT196569:GYA196569 HHP196569:HHW196569 HRL196569:HRS196569 IBH196569:IBO196569 ILD196569:ILK196569 IUZ196569:IVG196569 JEV196569:JFC196569 JOR196569:JOY196569 JYN196569:JYU196569 KIJ196569:KIQ196569 KSF196569:KSM196569 LCB196569:LCI196569 LLX196569:LME196569 LVT196569:LWA196569 MFP196569:MFW196569 MPL196569:MPS196569 MZH196569:MZO196569 NJD196569:NJK196569 NSZ196569:NTG196569 OCV196569:ODC196569 OMR196569:OMY196569 OWN196569:OWU196569 PGJ196569:PGQ196569 PQF196569:PQM196569 QAB196569:QAI196569 QJX196569:QKE196569 QTT196569:QUA196569 RDP196569:RDW196569 RNL196569:RNS196569 RXH196569:RXO196569 SHD196569:SHK196569 SQZ196569:SRG196569 TAV196569:TBC196569 TKR196569:TKY196569 TUN196569:TUU196569 UEJ196569:UEQ196569 UOF196569:UOM196569 UYB196569:UYI196569 VHX196569:VIE196569 VRT196569:VSA196569 WBP196569:WBW196569 WLL196569:WLS196569 WVH196569:WVO196569 IV262105:JC262105 SR262105:SY262105 ACN262105:ACU262105 AMJ262105:AMQ262105 AWF262105:AWM262105 BGB262105:BGI262105 BPX262105:BQE262105 BZT262105:CAA262105 CJP262105:CJW262105 CTL262105:CTS262105 DDH262105:DDO262105 DND262105:DNK262105 DWZ262105:DXG262105 EGV262105:EHC262105 EQR262105:EQY262105 FAN262105:FAU262105 FKJ262105:FKQ262105 FUF262105:FUM262105 GEB262105:GEI262105 GNX262105:GOE262105 GXT262105:GYA262105 HHP262105:HHW262105 HRL262105:HRS262105 IBH262105:IBO262105 ILD262105:ILK262105 IUZ262105:IVG262105 JEV262105:JFC262105 JOR262105:JOY262105 JYN262105:JYU262105 KIJ262105:KIQ262105 KSF262105:KSM262105 LCB262105:LCI262105 LLX262105:LME262105 LVT262105:LWA262105 MFP262105:MFW262105 MPL262105:MPS262105 MZH262105:MZO262105 NJD262105:NJK262105 NSZ262105:NTG262105 OCV262105:ODC262105 OMR262105:OMY262105 OWN262105:OWU262105 PGJ262105:PGQ262105 PQF262105:PQM262105 QAB262105:QAI262105 QJX262105:QKE262105 QTT262105:QUA262105 RDP262105:RDW262105 RNL262105:RNS262105 RXH262105:RXO262105 SHD262105:SHK262105 SQZ262105:SRG262105 TAV262105:TBC262105 TKR262105:TKY262105 TUN262105:TUU262105 UEJ262105:UEQ262105 UOF262105:UOM262105 UYB262105:UYI262105 VHX262105:VIE262105 VRT262105:VSA262105 WBP262105:WBW262105 WLL262105:WLS262105 WVH262105:WVO262105 IV327641:JC327641 SR327641:SY327641 ACN327641:ACU327641 AMJ327641:AMQ327641 AWF327641:AWM327641 BGB327641:BGI327641 BPX327641:BQE327641 BZT327641:CAA327641 CJP327641:CJW327641 CTL327641:CTS327641 DDH327641:DDO327641 DND327641:DNK327641 DWZ327641:DXG327641 EGV327641:EHC327641 EQR327641:EQY327641 FAN327641:FAU327641 FKJ327641:FKQ327641 FUF327641:FUM327641 GEB327641:GEI327641 GNX327641:GOE327641 GXT327641:GYA327641 HHP327641:HHW327641 HRL327641:HRS327641 IBH327641:IBO327641 ILD327641:ILK327641 IUZ327641:IVG327641 JEV327641:JFC327641 JOR327641:JOY327641 JYN327641:JYU327641 KIJ327641:KIQ327641 KSF327641:KSM327641 LCB327641:LCI327641 LLX327641:LME327641 LVT327641:LWA327641 MFP327641:MFW327641 MPL327641:MPS327641 MZH327641:MZO327641 NJD327641:NJK327641 NSZ327641:NTG327641 OCV327641:ODC327641 OMR327641:OMY327641 OWN327641:OWU327641 PGJ327641:PGQ327641 PQF327641:PQM327641 QAB327641:QAI327641 QJX327641:QKE327641 QTT327641:QUA327641 RDP327641:RDW327641 RNL327641:RNS327641 RXH327641:RXO327641 SHD327641:SHK327641 SQZ327641:SRG327641 TAV327641:TBC327641 TKR327641:TKY327641 TUN327641:TUU327641 UEJ327641:UEQ327641 UOF327641:UOM327641 UYB327641:UYI327641 VHX327641:VIE327641 VRT327641:VSA327641 WBP327641:WBW327641 WLL327641:WLS327641 WVH327641:WVO327641 IV393177:JC393177 SR393177:SY393177 ACN393177:ACU393177 AMJ393177:AMQ393177 AWF393177:AWM393177 BGB393177:BGI393177 BPX393177:BQE393177 BZT393177:CAA393177 CJP393177:CJW393177 CTL393177:CTS393177 DDH393177:DDO393177 DND393177:DNK393177 DWZ393177:DXG393177 EGV393177:EHC393177 EQR393177:EQY393177 FAN393177:FAU393177 FKJ393177:FKQ393177 FUF393177:FUM393177 GEB393177:GEI393177 GNX393177:GOE393177 GXT393177:GYA393177 HHP393177:HHW393177 HRL393177:HRS393177 IBH393177:IBO393177 ILD393177:ILK393177 IUZ393177:IVG393177 JEV393177:JFC393177 JOR393177:JOY393177 JYN393177:JYU393177 KIJ393177:KIQ393177 KSF393177:KSM393177 LCB393177:LCI393177 LLX393177:LME393177 LVT393177:LWA393177 MFP393177:MFW393177 MPL393177:MPS393177 MZH393177:MZO393177 NJD393177:NJK393177 NSZ393177:NTG393177 OCV393177:ODC393177 OMR393177:OMY393177 OWN393177:OWU393177 PGJ393177:PGQ393177 PQF393177:PQM393177 QAB393177:QAI393177 QJX393177:QKE393177 QTT393177:QUA393177 RDP393177:RDW393177 RNL393177:RNS393177 RXH393177:RXO393177 SHD393177:SHK393177 SQZ393177:SRG393177 TAV393177:TBC393177 TKR393177:TKY393177 TUN393177:TUU393177 UEJ393177:UEQ393177 UOF393177:UOM393177 UYB393177:UYI393177 VHX393177:VIE393177 VRT393177:VSA393177 WBP393177:WBW393177 WLL393177:WLS393177 WVH393177:WVO393177 IV458713:JC458713 SR458713:SY458713 ACN458713:ACU458713 AMJ458713:AMQ458713 AWF458713:AWM458713 BGB458713:BGI458713 BPX458713:BQE458713 BZT458713:CAA458713 CJP458713:CJW458713 CTL458713:CTS458713 DDH458713:DDO458713 DND458713:DNK458713 DWZ458713:DXG458713 EGV458713:EHC458713 EQR458713:EQY458713 FAN458713:FAU458713 FKJ458713:FKQ458713 FUF458713:FUM458713 GEB458713:GEI458713 GNX458713:GOE458713 GXT458713:GYA458713 HHP458713:HHW458713 HRL458713:HRS458713 IBH458713:IBO458713 ILD458713:ILK458713 IUZ458713:IVG458713 JEV458713:JFC458713 JOR458713:JOY458713 JYN458713:JYU458713 KIJ458713:KIQ458713 KSF458713:KSM458713 LCB458713:LCI458713 LLX458713:LME458713 LVT458713:LWA458713 MFP458713:MFW458713 MPL458713:MPS458713 MZH458713:MZO458713 NJD458713:NJK458713 NSZ458713:NTG458713 OCV458713:ODC458713 OMR458713:OMY458713 OWN458713:OWU458713 PGJ458713:PGQ458713 PQF458713:PQM458713 QAB458713:QAI458713 QJX458713:QKE458713 QTT458713:QUA458713 RDP458713:RDW458713 RNL458713:RNS458713 RXH458713:RXO458713 SHD458713:SHK458713 SQZ458713:SRG458713 TAV458713:TBC458713 TKR458713:TKY458713 TUN458713:TUU458713 UEJ458713:UEQ458713 UOF458713:UOM458713 UYB458713:UYI458713 VHX458713:VIE458713 VRT458713:VSA458713 WBP458713:WBW458713 WLL458713:WLS458713 WVH458713:WVO458713 IV524249:JC524249 SR524249:SY524249 ACN524249:ACU524249 AMJ524249:AMQ524249 AWF524249:AWM524249 BGB524249:BGI524249 BPX524249:BQE524249 BZT524249:CAA524249 CJP524249:CJW524249 CTL524249:CTS524249 DDH524249:DDO524249 DND524249:DNK524249 DWZ524249:DXG524249 EGV524249:EHC524249 EQR524249:EQY524249 FAN524249:FAU524249 FKJ524249:FKQ524249 FUF524249:FUM524249 GEB524249:GEI524249 GNX524249:GOE524249 GXT524249:GYA524249 HHP524249:HHW524249 HRL524249:HRS524249 IBH524249:IBO524249 ILD524249:ILK524249 IUZ524249:IVG524249 JEV524249:JFC524249 JOR524249:JOY524249 JYN524249:JYU524249 KIJ524249:KIQ524249 KSF524249:KSM524249 LCB524249:LCI524249 LLX524249:LME524249 LVT524249:LWA524249 MFP524249:MFW524249 MPL524249:MPS524249 MZH524249:MZO524249 NJD524249:NJK524249 NSZ524249:NTG524249 OCV524249:ODC524249 OMR524249:OMY524249 OWN524249:OWU524249 PGJ524249:PGQ524249 PQF524249:PQM524249 QAB524249:QAI524249 QJX524249:QKE524249 QTT524249:QUA524249 RDP524249:RDW524249 RNL524249:RNS524249 RXH524249:RXO524249 SHD524249:SHK524249 SQZ524249:SRG524249 TAV524249:TBC524249 TKR524249:TKY524249 TUN524249:TUU524249 UEJ524249:UEQ524249 UOF524249:UOM524249 UYB524249:UYI524249 VHX524249:VIE524249 VRT524249:VSA524249 WBP524249:WBW524249 WLL524249:WLS524249 WVH524249:WVO524249 IV589785:JC589785 SR589785:SY589785 ACN589785:ACU589785 AMJ589785:AMQ589785 AWF589785:AWM589785 BGB589785:BGI589785 BPX589785:BQE589785 BZT589785:CAA589785 CJP589785:CJW589785 CTL589785:CTS589785 DDH589785:DDO589785 DND589785:DNK589785 DWZ589785:DXG589785 EGV589785:EHC589785 EQR589785:EQY589785 FAN589785:FAU589785 FKJ589785:FKQ589785 FUF589785:FUM589785 GEB589785:GEI589785 GNX589785:GOE589785 GXT589785:GYA589785 HHP589785:HHW589785 HRL589785:HRS589785 IBH589785:IBO589785 ILD589785:ILK589785 IUZ589785:IVG589785 JEV589785:JFC589785 JOR589785:JOY589785 JYN589785:JYU589785 KIJ589785:KIQ589785 KSF589785:KSM589785 LCB589785:LCI589785 LLX589785:LME589785 LVT589785:LWA589785 MFP589785:MFW589785 MPL589785:MPS589785 MZH589785:MZO589785 NJD589785:NJK589785 NSZ589785:NTG589785 OCV589785:ODC589785 OMR589785:OMY589785 OWN589785:OWU589785 PGJ589785:PGQ589785 PQF589785:PQM589785 QAB589785:QAI589785 QJX589785:QKE589785 QTT589785:QUA589785 RDP589785:RDW589785 RNL589785:RNS589785 RXH589785:RXO589785 SHD589785:SHK589785 SQZ589785:SRG589785 TAV589785:TBC589785 TKR589785:TKY589785 TUN589785:TUU589785 UEJ589785:UEQ589785 UOF589785:UOM589785 UYB589785:UYI589785 VHX589785:VIE589785 VRT589785:VSA589785 WBP589785:WBW589785 WLL589785:WLS589785 WVH589785:WVO589785 IV655321:JC655321 SR655321:SY655321 ACN655321:ACU655321 AMJ655321:AMQ655321 AWF655321:AWM655321 BGB655321:BGI655321 BPX655321:BQE655321 BZT655321:CAA655321 CJP655321:CJW655321 CTL655321:CTS655321 DDH655321:DDO655321 DND655321:DNK655321 DWZ655321:DXG655321 EGV655321:EHC655321 EQR655321:EQY655321 FAN655321:FAU655321 FKJ655321:FKQ655321 FUF655321:FUM655321 GEB655321:GEI655321 GNX655321:GOE655321 GXT655321:GYA655321 HHP655321:HHW655321 HRL655321:HRS655321 IBH655321:IBO655321 ILD655321:ILK655321 IUZ655321:IVG655321 JEV655321:JFC655321 JOR655321:JOY655321 JYN655321:JYU655321 KIJ655321:KIQ655321 KSF655321:KSM655321 LCB655321:LCI655321 LLX655321:LME655321 LVT655321:LWA655321 MFP655321:MFW655321 MPL655321:MPS655321 MZH655321:MZO655321 NJD655321:NJK655321 NSZ655321:NTG655321 OCV655321:ODC655321 OMR655321:OMY655321 OWN655321:OWU655321 PGJ655321:PGQ655321 PQF655321:PQM655321 QAB655321:QAI655321 QJX655321:QKE655321 QTT655321:QUA655321 RDP655321:RDW655321 RNL655321:RNS655321 RXH655321:RXO655321 SHD655321:SHK655321 SQZ655321:SRG655321 TAV655321:TBC655321 TKR655321:TKY655321 TUN655321:TUU655321 UEJ655321:UEQ655321 UOF655321:UOM655321 UYB655321:UYI655321 VHX655321:VIE655321 VRT655321:VSA655321 WBP655321:WBW655321 WLL655321:WLS655321 WVH655321:WVO655321 IV720857:JC720857 SR720857:SY720857 ACN720857:ACU720857 AMJ720857:AMQ720857 AWF720857:AWM720857 BGB720857:BGI720857 BPX720857:BQE720857 BZT720857:CAA720857 CJP720857:CJW720857 CTL720857:CTS720857 DDH720857:DDO720857 DND720857:DNK720857 DWZ720857:DXG720857 EGV720857:EHC720857 EQR720857:EQY720857 FAN720857:FAU720857 FKJ720857:FKQ720857 FUF720857:FUM720857 GEB720857:GEI720857 GNX720857:GOE720857 GXT720857:GYA720857 HHP720857:HHW720857 HRL720857:HRS720857 IBH720857:IBO720857 ILD720857:ILK720857 IUZ720857:IVG720857 JEV720857:JFC720857 JOR720857:JOY720857 JYN720857:JYU720857 KIJ720857:KIQ720857 KSF720857:KSM720857 LCB720857:LCI720857 LLX720857:LME720857 LVT720857:LWA720857 MFP720857:MFW720857 MPL720857:MPS720857 MZH720857:MZO720857 NJD720857:NJK720857 NSZ720857:NTG720857 OCV720857:ODC720857 OMR720857:OMY720857 OWN720857:OWU720857 PGJ720857:PGQ720857 PQF720857:PQM720857 QAB720857:QAI720857 QJX720857:QKE720857 QTT720857:QUA720857 RDP720857:RDW720857 RNL720857:RNS720857 RXH720857:RXO720857 SHD720857:SHK720857 SQZ720857:SRG720857 TAV720857:TBC720857 TKR720857:TKY720857 TUN720857:TUU720857 UEJ720857:UEQ720857 UOF720857:UOM720857 UYB720857:UYI720857 VHX720857:VIE720857 VRT720857:VSA720857 WBP720857:WBW720857 WLL720857:WLS720857 WVH720857:WVO720857 IV786393:JC786393 SR786393:SY786393 ACN786393:ACU786393 AMJ786393:AMQ786393 AWF786393:AWM786393 BGB786393:BGI786393 BPX786393:BQE786393 BZT786393:CAA786393 CJP786393:CJW786393 CTL786393:CTS786393 DDH786393:DDO786393 DND786393:DNK786393 DWZ786393:DXG786393 EGV786393:EHC786393 EQR786393:EQY786393 FAN786393:FAU786393 FKJ786393:FKQ786393 FUF786393:FUM786393 GEB786393:GEI786393 GNX786393:GOE786393 GXT786393:GYA786393 HHP786393:HHW786393 HRL786393:HRS786393 IBH786393:IBO786393 ILD786393:ILK786393 IUZ786393:IVG786393 JEV786393:JFC786393 JOR786393:JOY786393 JYN786393:JYU786393 KIJ786393:KIQ786393 KSF786393:KSM786393 LCB786393:LCI786393 LLX786393:LME786393 LVT786393:LWA786393 MFP786393:MFW786393 MPL786393:MPS786393 MZH786393:MZO786393 NJD786393:NJK786393 NSZ786393:NTG786393 OCV786393:ODC786393 OMR786393:OMY786393 OWN786393:OWU786393 PGJ786393:PGQ786393 PQF786393:PQM786393 QAB786393:QAI786393 QJX786393:QKE786393 QTT786393:QUA786393 RDP786393:RDW786393 RNL786393:RNS786393 RXH786393:RXO786393 SHD786393:SHK786393 SQZ786393:SRG786393 TAV786393:TBC786393 TKR786393:TKY786393 TUN786393:TUU786393 UEJ786393:UEQ786393 UOF786393:UOM786393 UYB786393:UYI786393 VHX786393:VIE786393 VRT786393:VSA786393 WBP786393:WBW786393 WLL786393:WLS786393 WVH786393:WVO786393 IV851929:JC851929 SR851929:SY851929 ACN851929:ACU851929 AMJ851929:AMQ851929 AWF851929:AWM851929 BGB851929:BGI851929 BPX851929:BQE851929 BZT851929:CAA851929 CJP851929:CJW851929 CTL851929:CTS851929 DDH851929:DDO851929 DND851929:DNK851929 DWZ851929:DXG851929 EGV851929:EHC851929 EQR851929:EQY851929 FAN851929:FAU851929 FKJ851929:FKQ851929 FUF851929:FUM851929 GEB851929:GEI851929 GNX851929:GOE851929 GXT851929:GYA851929 HHP851929:HHW851929 HRL851929:HRS851929 IBH851929:IBO851929 ILD851929:ILK851929 IUZ851929:IVG851929 JEV851929:JFC851929 JOR851929:JOY851929 JYN851929:JYU851929 KIJ851929:KIQ851929 KSF851929:KSM851929 LCB851929:LCI851929 LLX851929:LME851929 LVT851929:LWA851929 MFP851929:MFW851929 MPL851929:MPS851929 MZH851929:MZO851929 NJD851929:NJK851929 NSZ851929:NTG851929 OCV851929:ODC851929 OMR851929:OMY851929 OWN851929:OWU851929 PGJ851929:PGQ851929 PQF851929:PQM851929 QAB851929:QAI851929 QJX851929:QKE851929 QTT851929:QUA851929 RDP851929:RDW851929 RNL851929:RNS851929 RXH851929:RXO851929 SHD851929:SHK851929 SQZ851929:SRG851929 TAV851929:TBC851929 TKR851929:TKY851929 TUN851929:TUU851929 UEJ851929:UEQ851929 UOF851929:UOM851929 UYB851929:UYI851929 VHX851929:VIE851929 VRT851929:VSA851929 WBP851929:WBW851929 WLL851929:WLS851929 WVH851929:WVO851929 IV917465:JC917465 SR917465:SY917465 ACN917465:ACU917465 AMJ917465:AMQ917465 AWF917465:AWM917465 BGB917465:BGI917465 BPX917465:BQE917465 BZT917465:CAA917465 CJP917465:CJW917465 CTL917465:CTS917465 DDH917465:DDO917465 DND917465:DNK917465 DWZ917465:DXG917465 EGV917465:EHC917465 EQR917465:EQY917465 FAN917465:FAU917465 FKJ917465:FKQ917465 FUF917465:FUM917465 GEB917465:GEI917465 GNX917465:GOE917465 GXT917465:GYA917465 HHP917465:HHW917465 HRL917465:HRS917465 IBH917465:IBO917465 ILD917465:ILK917465 IUZ917465:IVG917465 JEV917465:JFC917465 JOR917465:JOY917465 JYN917465:JYU917465 KIJ917465:KIQ917465 KSF917465:KSM917465 LCB917465:LCI917465 LLX917465:LME917465 LVT917465:LWA917465 MFP917465:MFW917465 MPL917465:MPS917465 MZH917465:MZO917465 NJD917465:NJK917465 NSZ917465:NTG917465 OCV917465:ODC917465 OMR917465:OMY917465 OWN917465:OWU917465 PGJ917465:PGQ917465 PQF917465:PQM917465 QAB917465:QAI917465 QJX917465:QKE917465 QTT917465:QUA917465 RDP917465:RDW917465 RNL917465:RNS917465 RXH917465:RXO917465 SHD917465:SHK917465 SQZ917465:SRG917465 TAV917465:TBC917465 TKR917465:TKY917465 TUN917465:TUU917465 UEJ917465:UEQ917465 UOF917465:UOM917465 UYB917465:UYI917465 VHX917465:VIE917465 VRT917465:VSA917465 WBP917465:WBW917465 WLL917465:WLS917465 WVH917465:WVO917465 IV983001:JC983001 SR983001:SY983001 ACN983001:ACU983001 AMJ983001:AMQ983001 AWF983001:AWM983001 BGB983001:BGI983001 BPX983001:BQE983001 BZT983001:CAA983001 CJP983001:CJW983001 CTL983001:CTS983001 DDH983001:DDO983001 DND983001:DNK983001 DWZ983001:DXG983001 EGV983001:EHC983001 EQR983001:EQY983001 FAN983001:FAU983001 FKJ983001:FKQ983001 FUF983001:FUM983001 GEB983001:GEI983001 GNX983001:GOE983001 GXT983001:GYA983001 HHP983001:HHW983001 HRL983001:HRS983001 IBH983001:IBO983001 ILD983001:ILK983001 IUZ983001:IVG983001 JEV983001:JFC983001 JOR983001:JOY983001 JYN983001:JYU983001 KIJ983001:KIQ983001 KSF983001:KSM983001 LCB983001:LCI983001 LLX983001:LME983001 LVT983001:LWA983001 MFP983001:MFW983001 MPL983001:MPS983001 MZH983001:MZO983001 NJD983001:NJK983001 NSZ983001:NTG983001 OCV983001:ODC983001 OMR983001:OMY983001 OWN983001:OWU983001 PGJ983001:PGQ983001 PQF983001:PQM983001 QAB983001:QAI983001 QJX983001:QKE983001 QTT983001:QUA983001 RDP983001:RDW983001 RNL983001:RNS983001 RXH983001:RXO983001 SHD983001:SHK983001 SQZ983001:SRG983001 TAV983001:TBC983001 TKR983001:TKY983001 TUN983001:TUU983001 UEJ983001:UEQ983001 UOF983001:UOM983001 UYB983001:UYI983001 VHX983001:VIE983001 VRT983001:VSA983001 WBP983001:WBW983001 WLL983001:WLS983001 F983018 F917482 F851946 F786410 F720874 F655338 F589802 F524266 F458730 F393194 F327658 F262122 F196586 F131050 F65514 WLL1:WLS2 WBP1:WBW2 VRT1:VSA2 VHX1:VIE2 UYB1:UYI2 UOF1:UOM2 UEJ1:UEQ2 TUN1:TUU2 TKR1:TKY2 TAV1:TBC2 SQZ1:SRG2 SHD1:SHK2 RXH1:RXO2 RNL1:RNS2 RDP1:RDW2 QTT1:QUA2 QJX1:QKE2 QAB1:QAI2 PQF1:PQM2 PGJ1:PGQ2 OWN1:OWU2 OMR1:OMY2 OCV1:ODC2 NSZ1:NTG2 NJD1:NJK2 MZH1:MZO2 MPL1:MPS2 MFP1:MFW2 LVT1:LWA2 LLX1:LME2 LCB1:LCI2 KSF1:KSM2 KIJ1:KIQ2 JYN1:JYU2 JOR1:JOY2 JEV1:JFC2 IUZ1:IVG2 ILD1:ILK2 IBH1:IBO2 HRL1:HRS2 HHP1:HHW2 GXT1:GYA2 GNX1:GOE2 GEB1:GEI2 FUF1:FUM2 FKJ1:FKQ2 FAN1:FAU2 EQR1:EQY2 EGV1:EHC2 DWZ1:DXG2 DND1:DNK2 DDH1:DDO2 CTL1:CTS2 CJP1:CJW2 BZT1:CAA2 BPX1:BQE2 BGB1:BGI2 AWF1:AWM2 AMJ1:AMQ2 ACN1:ACU2 SR1:SY2 IV1:JC2 WVH1:WVO2 B65506:E65506 A65509 B131042:E131042 A131045 B196578:E196578 A196581 B262114:E262114 A262117 B327650:E327650 A327653 B393186:E393186 A393189 B458722:E458722 A458725 B524258:E524258 A524261 B589794:E589794 A589797 B655330:E655330 A655333 B720866:E720866 A720869 B786402:E786402 A786405 B851938:E851938 A851941 B917474:E917474 A917477 B983010:E983010 A983013" xr:uid="{00000000-0002-0000-0300-000009000000}">
      <formula1>$P$3:$P$7</formula1>
    </dataValidation>
  </dataValidations>
  <printOptions horizontalCentered="1"/>
  <pageMargins left="0.31496062992125984" right="0.15748031496062992" top="0.39370078740157483" bottom="0.78740157480314965" header="0.15748031496062992" footer="0.31496062992125984"/>
  <pageSetup paperSize="9" scale="63" orientation="portrait"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
  <sheetViews>
    <sheetView topLeftCell="A13" workbookViewId="0">
      <selection activeCell="C23" sqref="C23"/>
    </sheetView>
  </sheetViews>
  <sheetFormatPr defaultRowHeight="13.8"/>
  <cols>
    <col min="1" max="1" width="14.6640625" customWidth="1"/>
    <col min="2" max="2" width="14.33203125" customWidth="1"/>
    <col min="3" max="3" width="12.6640625" customWidth="1"/>
    <col min="4" max="4" width="15.6640625" customWidth="1"/>
    <col min="5" max="5" width="15.5546875" customWidth="1"/>
    <col min="6" max="6" width="13.5546875" customWidth="1"/>
    <col min="8" max="8" width="49.33203125" customWidth="1"/>
    <col min="9" max="9" width="13" customWidth="1"/>
  </cols>
  <sheetData>
    <row r="1" spans="1:7" ht="14.4" thickBot="1">
      <c r="A1" s="22" t="s">
        <v>14</v>
      </c>
      <c r="B1" s="23">
        <v>5.0000000000000001E-4</v>
      </c>
    </row>
    <row r="3" spans="1:7" ht="15" customHeight="1">
      <c r="A3" s="707" t="s">
        <v>3</v>
      </c>
      <c r="B3" s="705" t="s">
        <v>8</v>
      </c>
      <c r="C3" s="705" t="s">
        <v>9</v>
      </c>
      <c r="D3" s="705" t="s">
        <v>10</v>
      </c>
      <c r="E3" s="705" t="s">
        <v>11</v>
      </c>
      <c r="F3" s="705" t="s">
        <v>12</v>
      </c>
      <c r="G3" s="705" t="s">
        <v>1</v>
      </c>
    </row>
    <row r="4" spans="1:7" ht="24" customHeight="1">
      <c r="A4" s="708"/>
      <c r="B4" s="706"/>
      <c r="C4" s="706"/>
      <c r="D4" s="706"/>
      <c r="E4" s="706"/>
      <c r="F4" s="706"/>
      <c r="G4" s="706"/>
    </row>
    <row r="5" spans="1:7">
      <c r="A5" s="7" t="str">
        <f>PTG_CSBH01.6.24!B46</f>
        <v>Lần 1 - Khi ký TTKQ</v>
      </c>
      <c r="B5" s="2"/>
      <c r="C5" s="6"/>
      <c r="D5" s="1">
        <v>1000000000</v>
      </c>
      <c r="E5" s="1">
        <f>PTG_CSBH01.6.24!F46</f>
        <v>100000000</v>
      </c>
      <c r="F5" s="1"/>
      <c r="G5" s="1"/>
    </row>
    <row r="6" spans="1:7">
      <c r="A6" s="7" t="str">
        <f>PTG_CSBH01.6.24!B49</f>
        <v>Lần 2 - Ngay khi ký HĐMB</v>
      </c>
      <c r="B6" s="2" t="e">
        <f>A7</f>
        <v>#REF!</v>
      </c>
      <c r="C6" s="1"/>
      <c r="D6" s="1">
        <f>SUBTOTAL(9,D7:D12)</f>
        <v>24135164000.177597</v>
      </c>
      <c r="E6" s="1">
        <f>PTG_CSBH01.6.24!F49</f>
        <v>216328948</v>
      </c>
      <c r="F6" s="1" t="e">
        <f>SUBTOTAL(9,F7:F12)</f>
        <v>#REF!</v>
      </c>
      <c r="G6" s="1"/>
    </row>
    <row r="7" spans="1:7">
      <c r="A7" s="20" t="e">
        <f>PTG_CSBH01.6.24!#REF!</f>
        <v>#REF!</v>
      </c>
      <c r="B7" s="8">
        <v>42073</v>
      </c>
      <c r="C7" s="13" t="e">
        <f>IF(B7&lt;=B6,0,B7-MAX(B6,A7))</f>
        <v>#REF!</v>
      </c>
      <c r="D7" s="9">
        <v>4000000000</v>
      </c>
      <c r="E7" s="10">
        <f t="shared" ref="E7:E12" si="0">E6-D7</f>
        <v>-3783671052</v>
      </c>
      <c r="F7" s="10" t="e">
        <f t="shared" ref="F7:F12" si="1">E6*C7*$B$1</f>
        <v>#REF!</v>
      </c>
      <c r="G7" s="11"/>
    </row>
    <row r="8" spans="1:7">
      <c r="A8" s="3" t="e">
        <f>A7</f>
        <v>#REF!</v>
      </c>
      <c r="B8" s="12">
        <v>42078</v>
      </c>
      <c r="C8" s="13" t="e">
        <f t="shared" ref="C8:C30" si="2">IF(B8&lt;=B7,0,B8-MAX(B7,A8))</f>
        <v>#REF!</v>
      </c>
      <c r="D8" s="14">
        <v>1090290998</v>
      </c>
      <c r="E8" s="15">
        <f t="shared" si="0"/>
        <v>-4873962050</v>
      </c>
      <c r="F8" s="15" t="e">
        <f t="shared" si="1"/>
        <v>#REF!</v>
      </c>
      <c r="G8" s="16"/>
    </row>
    <row r="9" spans="1:7">
      <c r="A9" s="3" t="e">
        <f>A8</f>
        <v>#REF!</v>
      </c>
      <c r="B9" s="12">
        <v>42083</v>
      </c>
      <c r="C9" s="13" t="e">
        <f t="shared" si="2"/>
        <v>#REF!</v>
      </c>
      <c r="D9" s="14">
        <v>19044873002.177597</v>
      </c>
      <c r="E9" s="15">
        <f t="shared" si="0"/>
        <v>-23918835052.177597</v>
      </c>
      <c r="F9" s="15" t="e">
        <f t="shared" si="1"/>
        <v>#REF!</v>
      </c>
      <c r="G9" s="16"/>
    </row>
    <row r="10" spans="1:7">
      <c r="A10" s="3" t="e">
        <f>A9</f>
        <v>#REF!</v>
      </c>
      <c r="B10" s="12"/>
      <c r="C10" s="13">
        <f t="shared" si="2"/>
        <v>0</v>
      </c>
      <c r="D10" s="14"/>
      <c r="E10" s="15">
        <f t="shared" si="0"/>
        <v>-23918835052.177597</v>
      </c>
      <c r="F10" s="15">
        <f t="shared" si="1"/>
        <v>0</v>
      </c>
      <c r="G10" s="16"/>
    </row>
    <row r="11" spans="1:7">
      <c r="A11" s="3" t="e">
        <f>A10</f>
        <v>#REF!</v>
      </c>
      <c r="B11" s="12"/>
      <c r="C11" s="13">
        <f t="shared" si="2"/>
        <v>0</v>
      </c>
      <c r="D11" s="14"/>
      <c r="E11" s="15">
        <f t="shared" si="0"/>
        <v>-23918835052.177597</v>
      </c>
      <c r="F11" s="15">
        <f t="shared" si="1"/>
        <v>0</v>
      </c>
      <c r="G11" s="16"/>
    </row>
    <row r="12" spans="1:7">
      <c r="A12" s="4" t="e">
        <f>A11</f>
        <v>#REF!</v>
      </c>
      <c r="B12" s="17"/>
      <c r="C12" s="13">
        <f t="shared" si="2"/>
        <v>0</v>
      </c>
      <c r="D12" s="18"/>
      <c r="E12" s="19">
        <f t="shared" si="0"/>
        <v>-23918835052.177597</v>
      </c>
      <c r="F12" s="19">
        <f t="shared" si="1"/>
        <v>0</v>
      </c>
      <c r="G12" s="21"/>
    </row>
    <row r="13" spans="1:7">
      <c r="A13" s="7" t="s">
        <v>7</v>
      </c>
      <c r="B13" s="2" t="e">
        <f>A14</f>
        <v>#REF!</v>
      </c>
      <c r="C13" s="6"/>
      <c r="D13" s="1">
        <f>SUBTOTAL(9,D14:D21)</f>
        <v>50270328000.355194</v>
      </c>
      <c r="E13" s="1" t="e">
        <f>PTG_CSBH01.6.24!#REF!</f>
        <v>#REF!</v>
      </c>
      <c r="F13" s="1" t="e">
        <f>SUBTOTAL(9,F14:F21)</f>
        <v>#REF!</v>
      </c>
      <c r="G13" s="1"/>
    </row>
    <row r="14" spans="1:7">
      <c r="A14" s="20" t="e">
        <f>PTG_CSBH01.6.24!#REF!</f>
        <v>#REF!</v>
      </c>
      <c r="B14" s="8">
        <v>42139</v>
      </c>
      <c r="C14" s="13" t="e">
        <f t="shared" si="2"/>
        <v>#REF!</v>
      </c>
      <c r="D14" s="9">
        <v>10000000000</v>
      </c>
      <c r="E14" s="10" t="e">
        <f>E13-D14</f>
        <v>#REF!</v>
      </c>
      <c r="F14" s="10" t="e">
        <f t="shared" ref="F14:F21" si="3">E13*C14*$B$1</f>
        <v>#REF!</v>
      </c>
      <c r="G14" s="11"/>
    </row>
    <row r="15" spans="1:7">
      <c r="A15" s="3" t="e">
        <f>A14</f>
        <v>#REF!</v>
      </c>
      <c r="B15" s="12">
        <v>42141</v>
      </c>
      <c r="C15" s="13" t="e">
        <f t="shared" si="2"/>
        <v>#REF!</v>
      </c>
      <c r="D15" s="14">
        <v>2180581997</v>
      </c>
      <c r="E15" s="15" t="e">
        <f>E14-D15</f>
        <v>#REF!</v>
      </c>
      <c r="F15" s="15" t="e">
        <f t="shared" si="3"/>
        <v>#REF!</v>
      </c>
      <c r="G15" s="16"/>
    </row>
    <row r="16" spans="1:7">
      <c r="A16" s="3" t="e">
        <f t="shared" ref="A16:A21" si="4">A15</f>
        <v>#REF!</v>
      </c>
      <c r="B16" s="12">
        <v>42144</v>
      </c>
      <c r="C16" s="13" t="e">
        <f t="shared" si="2"/>
        <v>#REF!</v>
      </c>
      <c r="D16" s="14">
        <v>38089746003.355194</v>
      </c>
      <c r="E16" s="15" t="e">
        <f t="shared" ref="E16:E21" si="5">E15-D16</f>
        <v>#REF!</v>
      </c>
      <c r="F16" s="15" t="e">
        <f t="shared" si="3"/>
        <v>#REF!</v>
      </c>
      <c r="G16" s="16"/>
    </row>
    <row r="17" spans="1:7">
      <c r="A17" s="3" t="e">
        <f t="shared" si="4"/>
        <v>#REF!</v>
      </c>
      <c r="B17" s="12"/>
      <c r="C17" s="13">
        <f t="shared" si="2"/>
        <v>0</v>
      </c>
      <c r="D17" s="14"/>
      <c r="E17" s="15" t="e">
        <f t="shared" si="5"/>
        <v>#REF!</v>
      </c>
      <c r="F17" s="15" t="e">
        <f t="shared" si="3"/>
        <v>#REF!</v>
      </c>
      <c r="G17" s="16"/>
    </row>
    <row r="18" spans="1:7">
      <c r="A18" s="3" t="e">
        <f t="shared" si="4"/>
        <v>#REF!</v>
      </c>
      <c r="B18" s="12"/>
      <c r="C18" s="13">
        <f t="shared" si="2"/>
        <v>0</v>
      </c>
      <c r="D18" s="14"/>
      <c r="E18" s="15" t="e">
        <f t="shared" si="5"/>
        <v>#REF!</v>
      </c>
      <c r="F18" s="15" t="e">
        <f t="shared" si="3"/>
        <v>#REF!</v>
      </c>
      <c r="G18" s="16"/>
    </row>
    <row r="19" spans="1:7">
      <c r="A19" s="3" t="e">
        <f t="shared" si="4"/>
        <v>#REF!</v>
      </c>
      <c r="B19" s="12"/>
      <c r="C19" s="13">
        <f t="shared" si="2"/>
        <v>0</v>
      </c>
      <c r="D19" s="14"/>
      <c r="E19" s="15" t="e">
        <f t="shared" si="5"/>
        <v>#REF!</v>
      </c>
      <c r="F19" s="15" t="e">
        <f t="shared" si="3"/>
        <v>#REF!</v>
      </c>
      <c r="G19" s="16"/>
    </row>
    <row r="20" spans="1:7">
      <c r="A20" s="3" t="e">
        <f t="shared" si="4"/>
        <v>#REF!</v>
      </c>
      <c r="B20" s="12"/>
      <c r="C20" s="13">
        <f t="shared" si="2"/>
        <v>0</v>
      </c>
      <c r="D20" s="14"/>
      <c r="E20" s="15" t="e">
        <f t="shared" si="5"/>
        <v>#REF!</v>
      </c>
      <c r="F20" s="15" t="e">
        <f t="shared" si="3"/>
        <v>#REF!</v>
      </c>
      <c r="G20" s="16"/>
    </row>
    <row r="21" spans="1:7">
      <c r="A21" s="4" t="e">
        <f t="shared" si="4"/>
        <v>#REF!</v>
      </c>
      <c r="B21" s="17"/>
      <c r="C21" s="13">
        <f t="shared" si="2"/>
        <v>0</v>
      </c>
      <c r="D21" s="18"/>
      <c r="E21" s="19" t="e">
        <f t="shared" si="5"/>
        <v>#REF!</v>
      </c>
      <c r="F21" s="19" t="e">
        <f t="shared" si="3"/>
        <v>#REF!</v>
      </c>
      <c r="G21" s="21"/>
    </row>
    <row r="22" spans="1:7">
      <c r="A22" s="7" t="e">
        <f>PTG_CSBH01.6.24!#REF!</f>
        <v>#REF!</v>
      </c>
      <c r="B22" s="2" t="e">
        <f>A23</f>
        <v>#REF!</v>
      </c>
      <c r="C22" s="6"/>
      <c r="D22" s="1">
        <f>SUBTOTAL(9,D23:D30)</f>
        <v>50270328000.355194</v>
      </c>
      <c r="E22" s="1" t="e">
        <f>PTG_CSBH01.6.24!#REF!</f>
        <v>#REF!</v>
      </c>
      <c r="F22" s="1" t="e">
        <f>SUBTOTAL(9,F23:F30)</f>
        <v>#REF!</v>
      </c>
      <c r="G22" s="1"/>
    </row>
    <row r="23" spans="1:7">
      <c r="A23" s="20" t="e">
        <f>PTG_CSBH01.6.24!#REF!</f>
        <v>#REF!</v>
      </c>
      <c r="B23" s="8">
        <v>42195</v>
      </c>
      <c r="C23" s="13" t="e">
        <f t="shared" si="2"/>
        <v>#REF!</v>
      </c>
      <c r="D23" s="9">
        <v>12000000000</v>
      </c>
      <c r="E23" s="10" t="e">
        <f>E22-D23</f>
        <v>#REF!</v>
      </c>
      <c r="F23" s="10" t="e">
        <f t="shared" ref="F23:F30" si="6">E22*C23*$B$1</f>
        <v>#REF!</v>
      </c>
      <c r="G23" s="11"/>
    </row>
    <row r="24" spans="1:7">
      <c r="A24" s="3" t="e">
        <f>A23</f>
        <v>#REF!</v>
      </c>
      <c r="B24" s="12">
        <v>42201</v>
      </c>
      <c r="C24" s="13" t="e">
        <f t="shared" si="2"/>
        <v>#REF!</v>
      </c>
      <c r="D24" s="14">
        <v>1203581997</v>
      </c>
      <c r="E24" s="15" t="e">
        <f>E23-D24</f>
        <v>#REF!</v>
      </c>
      <c r="F24" s="15" t="e">
        <f t="shared" si="6"/>
        <v>#REF!</v>
      </c>
      <c r="G24" s="16"/>
    </row>
    <row r="25" spans="1:7">
      <c r="A25" s="3" t="e">
        <f t="shared" ref="A25:A30" si="7">A24</f>
        <v>#REF!</v>
      </c>
      <c r="B25" s="12">
        <v>42205</v>
      </c>
      <c r="C25" s="13" t="e">
        <f t="shared" si="2"/>
        <v>#REF!</v>
      </c>
      <c r="D25" s="14">
        <v>37066746003.355194</v>
      </c>
      <c r="E25" s="15" t="e">
        <f t="shared" ref="E25:E30" si="8">E24-D25</f>
        <v>#REF!</v>
      </c>
      <c r="F25" s="15" t="e">
        <f t="shared" si="6"/>
        <v>#REF!</v>
      </c>
      <c r="G25" s="16"/>
    </row>
    <row r="26" spans="1:7">
      <c r="A26" s="3" t="e">
        <f t="shared" si="7"/>
        <v>#REF!</v>
      </c>
      <c r="B26" s="12"/>
      <c r="C26" s="13">
        <f t="shared" si="2"/>
        <v>0</v>
      </c>
      <c r="D26" s="14"/>
      <c r="E26" s="15" t="e">
        <f t="shared" si="8"/>
        <v>#REF!</v>
      </c>
      <c r="F26" s="15" t="e">
        <f t="shared" si="6"/>
        <v>#REF!</v>
      </c>
      <c r="G26" s="16"/>
    </row>
    <row r="27" spans="1:7">
      <c r="A27" s="3" t="e">
        <f t="shared" si="7"/>
        <v>#REF!</v>
      </c>
      <c r="B27" s="12"/>
      <c r="C27" s="13">
        <f t="shared" si="2"/>
        <v>0</v>
      </c>
      <c r="D27" s="14"/>
      <c r="E27" s="15" t="e">
        <f t="shared" si="8"/>
        <v>#REF!</v>
      </c>
      <c r="F27" s="15" t="e">
        <f t="shared" si="6"/>
        <v>#REF!</v>
      </c>
      <c r="G27" s="16"/>
    </row>
    <row r="28" spans="1:7">
      <c r="A28" s="3" t="e">
        <f t="shared" si="7"/>
        <v>#REF!</v>
      </c>
      <c r="B28" s="12"/>
      <c r="C28" s="13">
        <f t="shared" si="2"/>
        <v>0</v>
      </c>
      <c r="D28" s="14"/>
      <c r="E28" s="15" t="e">
        <f t="shared" si="8"/>
        <v>#REF!</v>
      </c>
      <c r="F28" s="15" t="e">
        <f t="shared" si="6"/>
        <v>#REF!</v>
      </c>
      <c r="G28" s="16"/>
    </row>
    <row r="29" spans="1:7">
      <c r="A29" s="3" t="e">
        <f t="shared" si="7"/>
        <v>#REF!</v>
      </c>
      <c r="B29" s="12"/>
      <c r="C29" s="13">
        <f t="shared" si="2"/>
        <v>0</v>
      </c>
      <c r="D29" s="14"/>
      <c r="E29" s="15" t="e">
        <f t="shared" si="8"/>
        <v>#REF!</v>
      </c>
      <c r="F29" s="15" t="e">
        <f t="shared" si="6"/>
        <v>#REF!</v>
      </c>
      <c r="G29" s="16"/>
    </row>
    <row r="30" spans="1:7">
      <c r="A30" s="4" t="e">
        <f t="shared" si="7"/>
        <v>#REF!</v>
      </c>
      <c r="B30" s="17"/>
      <c r="C30" s="13">
        <f t="shared" si="2"/>
        <v>0</v>
      </c>
      <c r="D30" s="18"/>
      <c r="E30" s="19" t="e">
        <f t="shared" si="8"/>
        <v>#REF!</v>
      </c>
      <c r="F30" s="19" t="e">
        <f t="shared" si="6"/>
        <v>#REF!</v>
      </c>
      <c r="G30" s="21"/>
    </row>
    <row r="31" spans="1:7">
      <c r="A31" s="7" t="s">
        <v>13</v>
      </c>
      <c r="B31" s="2"/>
      <c r="C31" s="1"/>
      <c r="D31" s="1">
        <f>D6+D5+D13+D22</f>
        <v>125675820000.88799</v>
      </c>
      <c r="E31" s="1" t="e">
        <f>E6+E5+E13+E22</f>
        <v>#REF!</v>
      </c>
      <c r="F31" s="1" t="e">
        <f>F6+F5+F13+F22</f>
        <v>#REF!</v>
      </c>
      <c r="G31" s="1"/>
    </row>
    <row r="32" spans="1:7">
      <c r="D32" t="e">
        <f>D31=E31</f>
        <v>#REF!</v>
      </c>
      <c r="E32" s="5" t="e">
        <f>E31=PTG_CSBH01.6.24!F56</f>
        <v>#REF!</v>
      </c>
    </row>
  </sheetData>
  <protectedRanges>
    <protectedRange sqref="D14:D21 D5 B24:B30 D23:D30 B14:B21 D7:D12 B7:B12" name="Range1"/>
    <protectedRange sqref="B23" name="Range1_1"/>
  </protectedRanges>
  <mergeCells count="7">
    <mergeCell ref="G3:G4"/>
    <mergeCell ref="A3:A4"/>
    <mergeCell ref="B3:B4"/>
    <mergeCell ref="C3:C4"/>
    <mergeCell ref="D3:D4"/>
    <mergeCell ref="E3:E4"/>
    <mergeCell ref="F3:F4"/>
  </mergeCells>
  <conditionalFormatting sqref="A23:A30">
    <cfRule type="expression" dxfId="34" priority="1">
      <formula>#REF!=1</formula>
    </cfRule>
  </conditionalFormatting>
  <conditionalFormatting sqref="A7:G12 A13:C13 E13:G30 A14:D21 A22:C22 B23:D30 E32">
    <cfRule type="expression" dxfId="33" priority="2">
      <formula>#REF!=1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5"/>
  <sheetViews>
    <sheetView zoomScale="80" zoomScaleNormal="80" workbookViewId="0">
      <selection activeCell="G22" sqref="G22"/>
    </sheetView>
  </sheetViews>
  <sheetFormatPr defaultColWidth="9.33203125" defaultRowHeight="13.2"/>
  <cols>
    <col min="1" max="1" width="28.33203125" style="26" bestFit="1" customWidth="1"/>
    <col min="2" max="2" width="12" style="26" customWidth="1"/>
    <col min="3" max="3" width="17.5546875" style="30" bestFit="1" customWidth="1"/>
    <col min="4" max="4" width="17" style="26" customWidth="1"/>
    <col min="5" max="5" width="16.44140625" style="26" customWidth="1"/>
    <col min="6" max="6" width="13.44140625" style="26" customWidth="1"/>
    <col min="7" max="7" width="18.44140625" style="26" customWidth="1"/>
    <col min="8" max="8" width="15" style="26" customWidth="1"/>
    <col min="9" max="9" width="15.33203125" style="26" bestFit="1" customWidth="1"/>
    <col min="10" max="10" width="14" style="26" customWidth="1"/>
    <col min="11" max="11" width="15.5546875" style="26" bestFit="1" customWidth="1"/>
    <col min="12" max="13" width="15.5546875" style="26" customWidth="1"/>
    <col min="14" max="14" width="29.33203125" style="26" customWidth="1"/>
    <col min="15" max="15" width="15.6640625" style="86" customWidth="1"/>
    <col min="16" max="16" width="12.33203125" style="86" customWidth="1"/>
    <col min="17" max="17" width="14.33203125" style="30" customWidth="1"/>
    <col min="18" max="18" width="13.6640625" style="30" customWidth="1"/>
    <col min="19" max="19" width="10.6640625" style="26" customWidth="1"/>
    <col min="20" max="21" width="11.5546875" style="26" customWidth="1"/>
    <col min="22" max="24" width="11" style="26" customWidth="1"/>
    <col min="25" max="25" width="12.6640625" style="26" customWidth="1"/>
    <col min="26" max="16384" width="9.33203125" style="26"/>
  </cols>
  <sheetData>
    <row r="1" spans="1:22">
      <c r="A1" s="25" t="s">
        <v>119</v>
      </c>
      <c r="C1" s="95" t="str">
        <f>PTG_CSBH01.6.24!F8</f>
        <v>LK01</v>
      </c>
      <c r="E1" s="28"/>
      <c r="F1" s="29" t="s">
        <v>23</v>
      </c>
      <c r="N1" s="37"/>
      <c r="Q1" s="78"/>
      <c r="R1" s="78"/>
    </row>
    <row r="2" spans="1:22" ht="21" customHeight="1">
      <c r="A2" s="25" t="s">
        <v>43</v>
      </c>
      <c r="C2" s="27">
        <f>+PTG_CSBH01.6.24!E49</f>
        <v>45539</v>
      </c>
      <c r="E2" s="29"/>
      <c r="F2" s="29"/>
      <c r="N2" s="53"/>
      <c r="O2" s="87"/>
      <c r="P2" s="87"/>
      <c r="Q2" s="47"/>
      <c r="R2" s="47"/>
      <c r="S2" s="47"/>
      <c r="T2" s="47"/>
      <c r="U2" s="47"/>
      <c r="V2" s="47"/>
    </row>
    <row r="3" spans="1:22" ht="23.25" customHeight="1">
      <c r="A3" s="26" t="s">
        <v>112</v>
      </c>
      <c r="C3" s="30">
        <f>+PTG_CSBH01.6.24!F26</f>
        <v>4960232919.5213699</v>
      </c>
      <c r="I3" s="33"/>
      <c r="J3" s="32"/>
      <c r="K3" s="32"/>
      <c r="L3" s="78"/>
      <c r="M3" s="78"/>
      <c r="N3" s="81"/>
      <c r="O3" s="88"/>
      <c r="P3" s="88"/>
      <c r="Q3" s="82"/>
      <c r="R3" s="82"/>
      <c r="S3" s="82"/>
      <c r="T3" s="82"/>
      <c r="U3" s="82"/>
      <c r="V3" s="82"/>
    </row>
    <row r="4" spans="1:22" ht="21" customHeight="1">
      <c r="A4" s="26" t="s">
        <v>88</v>
      </c>
      <c r="C4" s="30">
        <f>+PTG_CSBH01.6.24!F27</f>
        <v>4649617475.2467003</v>
      </c>
      <c r="G4" s="31"/>
      <c r="J4" s="32"/>
      <c r="K4" s="32"/>
      <c r="L4" s="78"/>
      <c r="M4" s="78"/>
      <c r="N4" s="24"/>
      <c r="O4" s="87"/>
      <c r="P4" s="87"/>
      <c r="Q4" s="83"/>
      <c r="R4" s="83"/>
      <c r="S4" s="83"/>
      <c r="T4" s="84"/>
      <c r="U4" s="84"/>
      <c r="V4" s="84"/>
    </row>
    <row r="5" spans="1:22" ht="17.25" customHeight="1" thickBot="1">
      <c r="A5" s="26" t="s">
        <v>44</v>
      </c>
      <c r="C5" s="30">
        <f>+PTG_CSBH01.6.24!F28</f>
        <v>310615444.27467006</v>
      </c>
      <c r="I5" s="34"/>
      <c r="J5" s="35"/>
      <c r="K5" s="36"/>
      <c r="L5" s="36"/>
      <c r="M5" s="36"/>
      <c r="P5" s="89"/>
      <c r="Q5" s="78" t="s">
        <v>113</v>
      </c>
      <c r="R5" s="26"/>
      <c r="S5" s="26" t="s">
        <v>114</v>
      </c>
    </row>
    <row r="6" spans="1:22" ht="13.8" thickBot="1">
      <c r="D6" s="80" t="s">
        <v>45</v>
      </c>
      <c r="E6" s="709" t="s">
        <v>26</v>
      </c>
      <c r="F6" s="710"/>
      <c r="I6" s="34"/>
      <c r="J6" s="38"/>
      <c r="K6" s="39"/>
      <c r="L6" s="39"/>
      <c r="M6" s="39"/>
      <c r="N6" s="37"/>
      <c r="O6" s="90"/>
      <c r="P6" s="90"/>
      <c r="Q6" s="93">
        <v>43424</v>
      </c>
      <c r="R6" s="73"/>
      <c r="S6" s="94">
        <v>43465</v>
      </c>
      <c r="T6" s="74"/>
      <c r="U6" s="72"/>
      <c r="V6" s="72"/>
    </row>
    <row r="7" spans="1:22">
      <c r="A7" s="42"/>
      <c r="C7" s="43"/>
      <c r="F7" s="40"/>
      <c r="I7" s="34"/>
      <c r="J7" s="38"/>
      <c r="K7" s="41"/>
      <c r="L7" s="41"/>
      <c r="M7" s="41"/>
      <c r="N7" s="72"/>
      <c r="O7" s="90"/>
      <c r="P7" s="90"/>
      <c r="Q7" s="72"/>
      <c r="R7" s="73"/>
      <c r="S7" s="72"/>
      <c r="T7" s="74"/>
      <c r="U7" s="72"/>
      <c r="V7" s="72"/>
    </row>
    <row r="8" spans="1:22">
      <c r="A8" s="67" t="s">
        <v>78</v>
      </c>
      <c r="D8" s="48" t="s">
        <v>49</v>
      </c>
      <c r="E8" s="40"/>
      <c r="F8" s="40"/>
      <c r="G8" s="40"/>
      <c r="H8" s="40"/>
      <c r="N8" s="53"/>
      <c r="O8" s="87"/>
      <c r="P8" s="87"/>
      <c r="Q8" s="47" t="s">
        <v>45</v>
      </c>
      <c r="R8" s="47" t="s">
        <v>95</v>
      </c>
      <c r="S8" s="47"/>
      <c r="T8" s="47" t="s">
        <v>45</v>
      </c>
      <c r="U8" s="47" t="s">
        <v>95</v>
      </c>
      <c r="V8" s="47"/>
    </row>
    <row r="9" spans="1:22" ht="26.4">
      <c r="A9" s="49" t="s">
        <v>89</v>
      </c>
      <c r="B9" s="50" t="s">
        <v>50</v>
      </c>
      <c r="C9" s="49" t="s">
        <v>48</v>
      </c>
      <c r="D9" s="50" t="s">
        <v>51</v>
      </c>
      <c r="E9" s="50" t="s">
        <v>52</v>
      </c>
      <c r="F9" s="50" t="s">
        <v>53</v>
      </c>
      <c r="G9" s="50" t="s">
        <v>54</v>
      </c>
      <c r="H9" s="50" t="s">
        <v>55</v>
      </c>
      <c r="I9" s="51" t="s">
        <v>56</v>
      </c>
      <c r="J9" s="51" t="s">
        <v>57</v>
      </c>
      <c r="K9" s="51" t="s">
        <v>13</v>
      </c>
      <c r="L9" s="79"/>
      <c r="N9" s="44" t="s">
        <v>46</v>
      </c>
      <c r="O9" s="91" t="s">
        <v>47</v>
      </c>
      <c r="P9" s="91" t="s">
        <v>58</v>
      </c>
      <c r="Q9" s="45" t="s">
        <v>47</v>
      </c>
      <c r="R9" s="45" t="s">
        <v>47</v>
      </c>
      <c r="S9" s="45" t="s">
        <v>47</v>
      </c>
      <c r="T9" s="45" t="s">
        <v>58</v>
      </c>
      <c r="U9" s="45" t="s">
        <v>58</v>
      </c>
      <c r="V9" s="45" t="s">
        <v>58</v>
      </c>
    </row>
    <row r="10" spans="1:22" s="52" customFormat="1">
      <c r="A10" s="53">
        <f>C3</f>
        <v>4960232919.5213699</v>
      </c>
      <c r="B10" s="54">
        <f>C10/C3</f>
        <v>1.2850242243113708</v>
      </c>
      <c r="C10" s="55">
        <v>6374019459.8116741</v>
      </c>
      <c r="D10" s="56">
        <f>+PTG_CSBH01.6.24!E65</f>
        <v>45514</v>
      </c>
      <c r="E10" s="57">
        <f ca="1">VLOOKUP($C$1,PTG_CSBH01.6.24!$M:$N,2,0)</f>
        <v>45582</v>
      </c>
      <c r="F10" s="68">
        <f ca="1">IF(D10&gt;E10,0,DAYS360(D10,E10)/30)</f>
        <v>2.2333333333333334</v>
      </c>
      <c r="G10" s="77">
        <f ca="1">IF(F10&lt;=6,$O$10,IF(F10&lt;=12,$O$11,IF(F10&lt;=18,$O$12,IF(F10&lt;=24,$O$13,"Check lại"))))</f>
        <v>7.0999999999999994E-2</v>
      </c>
      <c r="H10" s="77">
        <f ca="1">IF(G10&lt;=6,$P$10,IF(G10&lt;=12,$P$11,IF(G10&lt;=18,$P$12,IF(G10&lt;=24,$P$13,"Check lại"))))</f>
        <v>0.01</v>
      </c>
      <c r="I10" s="60">
        <f ca="1">C10*G10/365*(E10-D10)</f>
        <v>84311687.539645925</v>
      </c>
      <c r="J10" s="60">
        <f ca="1">IF(I10&gt;0,C10*H10,0)</f>
        <v>63740194.598116741</v>
      </c>
      <c r="K10" s="60">
        <f ca="1">SUM(I10:J10)</f>
        <v>148051882.13776267</v>
      </c>
      <c r="L10" s="60"/>
      <c r="M10" s="26"/>
      <c r="N10" s="46" t="s">
        <v>59</v>
      </c>
      <c r="O10" s="92">
        <f>SUMIFS($Q10:$S10,$Q$8:$S$8,$D$6)</f>
        <v>7.0999999999999994E-2</v>
      </c>
      <c r="P10" s="92">
        <f>SUMIFS($T10:$V10,$T$8:$V$8,$D$6)</f>
        <v>0.01</v>
      </c>
      <c r="Q10" s="85">
        <v>7.0999999999999994E-2</v>
      </c>
      <c r="R10" s="85"/>
      <c r="S10" s="66"/>
      <c r="T10" s="75">
        <v>0.01</v>
      </c>
      <c r="U10" s="75"/>
      <c r="V10" s="75"/>
    </row>
    <row r="11" spans="1:22">
      <c r="A11" s="24"/>
      <c r="B11" s="54"/>
      <c r="C11" s="69"/>
      <c r="D11" s="40"/>
      <c r="E11" s="40"/>
      <c r="F11" s="58"/>
      <c r="H11" s="59"/>
      <c r="I11" s="60"/>
      <c r="J11" s="60"/>
      <c r="K11" s="60"/>
      <c r="L11" s="60"/>
      <c r="N11" s="46" t="s">
        <v>79</v>
      </c>
      <c r="O11" s="92">
        <f>SUMIFS($Q11:$S11,$Q$8:$S$8,$D$6)</f>
        <v>7.6499999999999999E-2</v>
      </c>
      <c r="P11" s="92">
        <f>SUMIFS($T11:$V11,$T$8:$V$8,$D$6)</f>
        <v>0.01</v>
      </c>
      <c r="Q11" s="85">
        <v>7.6499999999999999E-2</v>
      </c>
      <c r="R11" s="85"/>
      <c r="S11" s="66"/>
      <c r="T11" s="75">
        <v>0.01</v>
      </c>
      <c r="U11" s="75"/>
      <c r="V11" s="75"/>
    </row>
    <row r="12" spans="1:22">
      <c r="A12" s="61" t="s">
        <v>60</v>
      </c>
      <c r="B12" s="70" t="str">
        <f>IF(C10/C3&gt;70%,"check","ok")</f>
        <v>check</v>
      </c>
      <c r="C12" s="71" t="str">
        <f>IF(C10&lt;=PTG_CSBH01.6.24!H65,"ok","GN vượt xem lại")</f>
        <v>GN vượt xem lại</v>
      </c>
      <c r="D12" s="62"/>
      <c r="E12" s="62"/>
      <c r="G12" s="63"/>
      <c r="H12" s="63"/>
      <c r="I12" s="64">
        <f ca="1">SUM(I10:I11)</f>
        <v>84311687.539645925</v>
      </c>
      <c r="J12" s="64">
        <f ca="1">SUM(J10:J11)</f>
        <v>63740194.598116741</v>
      </c>
      <c r="K12" s="64">
        <f ca="1">SUM(K10:K11)</f>
        <v>148051882.13776267</v>
      </c>
      <c r="L12" s="64"/>
      <c r="N12" s="46" t="s">
        <v>61</v>
      </c>
      <c r="O12" s="92">
        <f>SUMIFS($Q12:$S12,$Q$8:$S$8,$D$6)</f>
        <v>8.3250000000000005E-2</v>
      </c>
      <c r="P12" s="92">
        <f>SUMIFS($T12:$V12,$T$8:$V$8,$D$6)</f>
        <v>0.01</v>
      </c>
      <c r="Q12" s="85">
        <v>8.3250000000000005E-2</v>
      </c>
      <c r="R12" s="85"/>
      <c r="S12" s="66"/>
      <c r="T12" s="75">
        <v>0.01</v>
      </c>
      <c r="U12" s="75"/>
      <c r="V12" s="75"/>
    </row>
    <row r="13" spans="1:22">
      <c r="N13" s="46" t="s">
        <v>80</v>
      </c>
      <c r="O13" s="92">
        <f>SUMIFS($Q13:$S13,$Q$8:$S$8,$D$6)</f>
        <v>8.6699999999999999E-2</v>
      </c>
      <c r="P13" s="92">
        <f>SUMIFS($T13:$V13,$T$8:$V$8,$D$6)</f>
        <v>0.01</v>
      </c>
      <c r="Q13" s="85">
        <v>8.6699999999999999E-2</v>
      </c>
      <c r="R13" s="85"/>
      <c r="S13" s="76"/>
      <c r="T13" s="75">
        <v>0.01</v>
      </c>
      <c r="U13" s="75"/>
      <c r="V13" s="75"/>
    </row>
    <row r="14" spans="1:22">
      <c r="N14" s="65"/>
      <c r="R14" s="26"/>
    </row>
    <row r="15" spans="1:22">
      <c r="M15" s="79"/>
      <c r="N15" s="65"/>
      <c r="Q15" s="26"/>
      <c r="T15" s="30"/>
      <c r="U15" s="30"/>
    </row>
    <row r="16" spans="1:22">
      <c r="M16" s="60"/>
      <c r="N16" s="65"/>
      <c r="Q16" s="26"/>
      <c r="T16" s="30"/>
      <c r="U16" s="30"/>
    </row>
    <row r="17" spans="8:21">
      <c r="M17" s="60"/>
      <c r="Q17" s="26"/>
      <c r="T17" s="30"/>
      <c r="U17" s="30"/>
    </row>
    <row r="18" spans="8:21">
      <c r="M18" s="64"/>
      <c r="N18" s="65"/>
      <c r="Q18" s="26"/>
      <c r="T18" s="30"/>
      <c r="U18" s="30"/>
    </row>
    <row r="19" spans="8:21">
      <c r="Q19" s="26"/>
      <c r="T19" s="30"/>
      <c r="U19" s="30"/>
    </row>
    <row r="20" spans="8:21">
      <c r="R20" s="26"/>
      <c r="S20" s="30"/>
    </row>
    <row r="24" spans="8:21">
      <c r="H24" s="40"/>
    </row>
    <row r="25" spans="8:21">
      <c r="H25" s="40"/>
    </row>
  </sheetData>
  <protectedRanges>
    <protectedRange sqref="D6" name="Range1_1"/>
  </protectedRanges>
  <mergeCells count="1">
    <mergeCell ref="E6:F6"/>
  </mergeCells>
  <dataValidations count="3">
    <dataValidation type="decimal" operator="lessThanOrEqual" allowBlank="1" showInputMessage="1" showErrorMessage="1" errorTitle="Tỷ lệ GN Vượt 45%" error="Vượt 45%" sqref="B10" xr:uid="{00000000-0002-0000-0500-000000000000}">
      <formula1>0.45</formula1>
    </dataValidation>
    <dataValidation type="list" allowBlank="1" showInputMessage="1" showErrorMessage="1" sqref="E4" xr:uid="{00000000-0002-0000-0500-000001000000}">
      <formula1>"VTB, TCB"</formula1>
    </dataValidation>
    <dataValidation type="list" allowBlank="1" showInputMessage="1" showErrorMessage="1" sqref="D6" xr:uid="{00000000-0002-0000-0500-000002000000}">
      <formula1>"TCB,MBB"</formula1>
    </dataValidation>
  </dataValidation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DDC97C1A0AD0E4F9319F5F39EE14B33" ma:contentTypeVersion="0" ma:contentTypeDescription="Create a new document." ma:contentTypeScope="" ma:versionID="68f1ae51732d0c5f42c5627d7c1cdb6c">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F11954-80BE-444B-AF99-64B1C88A5C25}">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C0A0E0F9-A221-4295-9438-746F8A25CC74}">
  <ds:schemaRefs>
    <ds:schemaRef ds:uri="http://schemas.microsoft.com/sharepoint/v3/contenttype/forms"/>
  </ds:schemaRefs>
</ds:datastoreItem>
</file>

<file path=customXml/itemProps3.xml><?xml version="1.0" encoding="utf-8"?>
<ds:datastoreItem xmlns:ds="http://schemas.openxmlformats.org/officeDocument/2006/customXml" ds:itemID="{BFF83157-0D07-4860-9EB5-94BCDF63B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PTG_CSBH17.09</vt:lpstr>
      <vt:lpstr>PTG_CSBH04.09</vt:lpstr>
      <vt:lpstr>PTG_CSBH05.08</vt:lpstr>
      <vt:lpstr>PTG_CSBH025.07</vt:lpstr>
      <vt:lpstr>PTG_CSBH01.6.24</vt:lpstr>
      <vt:lpstr>Tinh lai tra cham</vt:lpstr>
      <vt:lpstr>HTLS</vt:lpstr>
      <vt:lpstr>PTG_CSBH01.6.24!Print_Area</vt:lpstr>
      <vt:lpstr>PTG_CSBH025.07!Print_Area</vt:lpstr>
      <vt:lpstr>PTG_CSBH04.09!Print_Area</vt:lpstr>
      <vt:lpstr>PTG_CSBH05.08!Print_Area</vt:lpstr>
      <vt:lpstr>PTG_CSBH17.09!Print_Area</vt:lpstr>
    </vt:vector>
  </TitlesOfParts>
  <Company>VINCOM JSC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thangtt</dc:creator>
  <cp:lastModifiedBy>HP</cp:lastModifiedBy>
  <cp:lastPrinted>2024-09-14T04:43:01Z</cp:lastPrinted>
  <dcterms:created xsi:type="dcterms:W3CDTF">2012-04-14T05:20:50Z</dcterms:created>
  <dcterms:modified xsi:type="dcterms:W3CDTF">2024-09-17T07:02:11Z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0x0101006DDC97C1A0AD0E4F9319F5F39EE14B33</vt:lpwstr>
  </property>
</Properties>
</file>