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E:\MINATO_TOÀ BẮC CT1\MINATO_BẢNG TÍNH GIÁ\bảng tính giá thường\"/>
    </mc:Choice>
  </mc:AlternateContent>
  <xr:revisionPtr revIDLastSave="0" documentId="13_ncr:1_{8336581B-F67B-4BC7-943F-480DB6AC59E0}" xr6:coauthVersionLast="47" xr6:coauthVersionMax="47" xr10:uidLastSave="{00000000-0000-0000-0000-000000000000}"/>
  <bookViews>
    <workbookView xWindow="-120" yWindow="-120" windowWidth="20730" windowHeight="11160" firstSheet="1" activeTab="5" xr2:uid="{00000000-000D-0000-FFFF-FFFF00000000}"/>
  </bookViews>
  <sheets>
    <sheet name="KHÔNG VAY (Chiết khấu 3%)" sheetId="12" r:id="rId1"/>
    <sheet name="Sheet2" sheetId="6" r:id="rId2"/>
    <sheet name="VAY 24 Tháng" sheetId="10" r:id="rId3"/>
    <sheet name="Tính lãi suất vay " sheetId="9" r:id="rId4"/>
    <sheet name="Bảng giá CT1" sheetId="1" state="hidden" r:id="rId5"/>
    <sheet name="Bảng Giá CT1_TÒA BẮC" sheetId="7" r:id="rId6"/>
    <sheet name="Bảng hàng rút gọn" sheetId="13" state="hidden" r:id="rId7"/>
  </sheets>
  <externalReferences>
    <externalReference r:id="rId8"/>
  </externalReferences>
  <definedNames>
    <definedName name="_xlnm._FilterDatabase" localSheetId="5" hidden="1">'Bảng Giá CT1_TÒA BẮC'!$A$4:$V$4</definedName>
    <definedName name="_xlnm._FilterDatabase" localSheetId="0" hidden="1">'KHÔNG VAY (Chiết khấu 3%)'!$B$7:$F$40</definedName>
    <definedName name="_xlnm._FilterDatabase" localSheetId="1" hidden="1">Sheet2!$A$2:$G$464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3" i="12" l="1"/>
  <c r="X10" i="9"/>
  <c r="F16" i="10"/>
  <c r="F16" i="12"/>
  <c r="F25" i="12" s="1"/>
  <c r="W14" i="7" l="1"/>
  <c r="W16" i="7" s="1"/>
  <c r="F23" i="10" l="1"/>
  <c r="F20" i="10" s="1"/>
  <c r="F15" i="12"/>
  <c r="F23" i="12" s="1"/>
  <c r="F12" i="12"/>
  <c r="F14" i="12" l="1"/>
  <c r="F30" i="12" s="1"/>
  <c r="F15" i="10" l="1"/>
  <c r="F14" i="10"/>
  <c r="F25" i="10" s="1"/>
  <c r="F13" i="10"/>
  <c r="L35" i="10" l="1"/>
  <c r="N33" i="10"/>
  <c r="N35" i="10" s="1"/>
  <c r="P28" i="10"/>
  <c r="P29" i="10" s="1"/>
  <c r="O28" i="10"/>
  <c r="F12" i="10"/>
  <c r="C24" i="9"/>
  <c r="J23" i="9"/>
  <c r="C23" i="9"/>
  <c r="Q22" i="9"/>
  <c r="J22" i="9"/>
  <c r="C22" i="9"/>
  <c r="Q21" i="9"/>
  <c r="J21" i="9"/>
  <c r="C21" i="9"/>
  <c r="Q20" i="9"/>
  <c r="J20" i="9"/>
  <c r="C20" i="9"/>
  <c r="Q19" i="9"/>
  <c r="J19" i="9"/>
  <c r="C19" i="9"/>
  <c r="Q18" i="9"/>
  <c r="J18" i="9"/>
  <c r="C18" i="9"/>
  <c r="Q17" i="9"/>
  <c r="J17" i="9"/>
  <c r="C17" i="9"/>
  <c r="Q16" i="9"/>
  <c r="J16" i="9"/>
  <c r="C16" i="9"/>
  <c r="Q15" i="9"/>
  <c r="J15" i="9"/>
  <c r="C15" i="9"/>
  <c r="Q14" i="9"/>
  <c r="J14" i="9"/>
  <c r="C14" i="9"/>
  <c r="Q13" i="9"/>
  <c r="J13" i="9"/>
  <c r="C13" i="9"/>
  <c r="Q12" i="9"/>
  <c r="J12" i="9"/>
  <c r="C12" i="9"/>
  <c r="Q11" i="9"/>
  <c r="J11" i="9"/>
  <c r="C11" i="9"/>
  <c r="X11" i="9"/>
  <c r="Q10" i="9"/>
  <c r="J10" i="9"/>
  <c r="C10" i="9"/>
  <c r="X9" i="9"/>
  <c r="Q9" i="9"/>
  <c r="J9" i="9"/>
  <c r="C9" i="9"/>
  <c r="X8" i="9"/>
  <c r="Q8" i="9"/>
  <c r="J8" i="9"/>
  <c r="C8" i="9"/>
  <c r="X7" i="9"/>
  <c r="Q7" i="9"/>
  <c r="J7" i="9"/>
  <c r="C7" i="9"/>
  <c r="X6" i="9"/>
  <c r="Q6" i="9"/>
  <c r="J6" i="9"/>
  <c r="C6" i="9"/>
  <c r="X5" i="9"/>
  <c r="Q5" i="9"/>
  <c r="J5" i="9"/>
  <c r="C5" i="9"/>
  <c r="X4" i="9"/>
  <c r="Q4" i="9"/>
  <c r="J4" i="9"/>
  <c r="C4" i="9"/>
  <c r="L36" i="10" l="1"/>
  <c r="B9" i="7" l="1"/>
  <c r="B8" i="7"/>
  <c r="B6" i="7"/>
  <c r="B5" i="7"/>
  <c r="G464" i="6" l="1"/>
  <c r="G463" i="6"/>
  <c r="G462" i="6"/>
  <c r="G461" i="6"/>
  <c r="G460" i="6"/>
  <c r="G459" i="6"/>
  <c r="G458" i="6"/>
  <c r="G457" i="6"/>
  <c r="G456" i="6"/>
  <c r="G455" i="6"/>
  <c r="G454" i="6"/>
  <c r="G453" i="6"/>
  <c r="G452" i="6"/>
  <c r="G451" i="6"/>
  <c r="G450" i="6"/>
  <c r="G449" i="6"/>
  <c r="G448" i="6"/>
  <c r="G447" i="6"/>
  <c r="G446" i="6"/>
  <c r="G445" i="6"/>
  <c r="G444" i="6"/>
  <c r="G443" i="6"/>
  <c r="G442" i="6"/>
  <c r="G441" i="6"/>
  <c r="G440" i="6"/>
  <c r="G439" i="6"/>
  <c r="G438" i="6"/>
  <c r="G437" i="6"/>
  <c r="G436" i="6"/>
  <c r="G435" i="6"/>
  <c r="G434" i="6"/>
  <c r="G433" i="6"/>
  <c r="G432" i="6"/>
  <c r="G431" i="6"/>
  <c r="G430" i="6"/>
  <c r="G429" i="6"/>
  <c r="G428" i="6"/>
  <c r="G427" i="6"/>
  <c r="G426" i="6"/>
  <c r="G425" i="6"/>
  <c r="G424" i="6"/>
  <c r="G423" i="6"/>
  <c r="G422" i="6"/>
  <c r="G421" i="6"/>
  <c r="G420" i="6"/>
  <c r="G419" i="6"/>
  <c r="G418" i="6"/>
  <c r="G417" i="6"/>
  <c r="G416" i="6"/>
  <c r="G415" i="6"/>
  <c r="G414" i="6"/>
  <c r="G413" i="6"/>
  <c r="G412" i="6"/>
  <c r="G411" i="6"/>
  <c r="G410" i="6"/>
  <c r="G409" i="6"/>
  <c r="G408" i="6"/>
  <c r="G407" i="6"/>
  <c r="G406" i="6"/>
  <c r="G405" i="6"/>
  <c r="G404" i="6"/>
  <c r="G403" i="6"/>
  <c r="G402" i="6"/>
  <c r="G401" i="6"/>
  <c r="G400" i="6"/>
  <c r="G399" i="6"/>
  <c r="G398" i="6"/>
  <c r="G397" i="6"/>
  <c r="G396" i="6"/>
  <c r="G395" i="6"/>
  <c r="G394" i="6"/>
  <c r="G393" i="6"/>
  <c r="G392" i="6"/>
  <c r="G391" i="6"/>
  <c r="G390" i="6"/>
  <c r="G389" i="6"/>
  <c r="G388" i="6"/>
  <c r="G387" i="6"/>
  <c r="G386" i="6"/>
  <c r="G385" i="6"/>
  <c r="G384" i="6"/>
  <c r="G383" i="6"/>
  <c r="G382" i="6"/>
  <c r="G381" i="6"/>
  <c r="G380" i="6"/>
  <c r="G379" i="6"/>
  <c r="G378" i="6"/>
  <c r="G377" i="6"/>
  <c r="G376" i="6"/>
  <c r="G375" i="6"/>
  <c r="G374" i="6"/>
  <c r="G373" i="6"/>
  <c r="G372" i="6"/>
  <c r="G371" i="6"/>
  <c r="G370" i="6"/>
  <c r="G369" i="6"/>
  <c r="G368" i="6"/>
  <c r="G367" i="6"/>
  <c r="G366" i="6"/>
  <c r="G365" i="6"/>
  <c r="G364" i="6"/>
  <c r="G363" i="6"/>
  <c r="G362" i="6"/>
  <c r="G361" i="6"/>
  <c r="G360" i="6"/>
  <c r="G359" i="6"/>
  <c r="G358" i="6"/>
  <c r="G357" i="6"/>
  <c r="G356" i="6"/>
  <c r="G355" i="6"/>
  <c r="G354" i="6"/>
  <c r="G353" i="6"/>
  <c r="G352" i="6"/>
  <c r="G351" i="6"/>
  <c r="G350" i="6"/>
  <c r="G349" i="6"/>
  <c r="G348" i="6"/>
  <c r="G347" i="6"/>
  <c r="G346" i="6"/>
  <c r="G345" i="6"/>
  <c r="G344" i="6"/>
  <c r="G343" i="6"/>
  <c r="G342" i="6"/>
  <c r="G341" i="6"/>
  <c r="G340" i="6"/>
  <c r="G339" i="6"/>
  <c r="G338" i="6"/>
  <c r="G337" i="6"/>
  <c r="G336" i="6"/>
  <c r="G335" i="6"/>
  <c r="G334" i="6"/>
  <c r="G333" i="6"/>
  <c r="G332" i="6"/>
  <c r="G331" i="6"/>
  <c r="G330" i="6"/>
  <c r="G329" i="6"/>
  <c r="G328" i="6"/>
  <c r="G327" i="6"/>
  <c r="G326" i="6"/>
  <c r="G325" i="6"/>
  <c r="G324" i="6"/>
  <c r="G323" i="6"/>
  <c r="G322" i="6"/>
  <c r="G321" i="6"/>
  <c r="G320" i="6"/>
  <c r="G319" i="6"/>
  <c r="G318" i="6"/>
  <c r="G317" i="6"/>
  <c r="G316" i="6"/>
  <c r="G315" i="6"/>
  <c r="G314" i="6"/>
  <c r="G313" i="6"/>
  <c r="G312" i="6"/>
  <c r="G311" i="6"/>
  <c r="G310" i="6"/>
  <c r="G309" i="6"/>
  <c r="G308" i="6"/>
  <c r="G307" i="6"/>
  <c r="G306" i="6"/>
  <c r="G305" i="6"/>
  <c r="G304" i="6"/>
  <c r="G302" i="6"/>
  <c r="G303" i="6"/>
  <c r="G301" i="6"/>
  <c r="G300" i="6"/>
  <c r="G299" i="6"/>
  <c r="G298" i="6"/>
  <c r="G297" i="6"/>
  <c r="G296" i="6"/>
  <c r="G295" i="6"/>
  <c r="G294" i="6"/>
  <c r="G293" i="6"/>
  <c r="G292" i="6"/>
  <c r="G291" i="6"/>
  <c r="G290" i="6"/>
  <c r="G289" i="6"/>
  <c r="G288" i="6"/>
  <c r="G287" i="6"/>
  <c r="G286" i="6"/>
  <c r="G285" i="6"/>
  <c r="G284" i="6"/>
  <c r="G283" i="6"/>
  <c r="G282" i="6"/>
  <c r="G281" i="6"/>
  <c r="G280" i="6"/>
  <c r="G279" i="6"/>
  <c r="G278" i="6"/>
  <c r="G277" i="6"/>
  <c r="G276" i="6"/>
  <c r="G275" i="6"/>
  <c r="G274" i="6"/>
  <c r="G273" i="6"/>
  <c r="G272" i="6"/>
  <c r="G271" i="6"/>
  <c r="G270" i="6"/>
  <c r="G269" i="6"/>
  <c r="G268" i="6"/>
  <c r="G267" i="6"/>
  <c r="G266" i="6"/>
  <c r="G265" i="6"/>
  <c r="G264" i="6"/>
  <c r="G263" i="6"/>
  <c r="G262" i="6"/>
  <c r="G261" i="6"/>
  <c r="G260" i="6"/>
  <c r="G259" i="6"/>
  <c r="G258" i="6"/>
  <c r="G257" i="6"/>
  <c r="G256" i="6"/>
  <c r="G255" i="6"/>
  <c r="G254" i="6"/>
  <c r="G253" i="6"/>
  <c r="G252" i="6"/>
  <c r="G251" i="6"/>
  <c r="G250" i="6"/>
  <c r="G249" i="6"/>
  <c r="G248" i="6"/>
  <c r="G247" i="6"/>
  <c r="G246" i="6"/>
  <c r="G245" i="6"/>
  <c r="G244" i="6"/>
  <c r="G243" i="6"/>
  <c r="G242" i="6"/>
  <c r="G241" i="6"/>
  <c r="G240" i="6"/>
  <c r="G239" i="6"/>
  <c r="G238" i="6"/>
  <c r="G237" i="6"/>
  <c r="G236" i="6"/>
  <c r="G235" i="6"/>
  <c r="G234" i="6"/>
  <c r="G233" i="6"/>
  <c r="G232" i="6"/>
  <c r="G231" i="6"/>
  <c r="G230" i="6"/>
  <c r="G229" i="6"/>
  <c r="G228" i="6"/>
  <c r="G227" i="6"/>
  <c r="G226" i="6"/>
  <c r="G225" i="6"/>
  <c r="G224" i="6"/>
  <c r="G223" i="6"/>
  <c r="G222" i="6"/>
  <c r="G221" i="6"/>
  <c r="G220" i="6"/>
  <c r="G219" i="6"/>
  <c r="G218" i="6"/>
  <c r="G217" i="6"/>
  <c r="G216" i="6"/>
  <c r="G215" i="6"/>
  <c r="G214" i="6"/>
  <c r="G213" i="6"/>
  <c r="G212" i="6"/>
  <c r="G211" i="6"/>
  <c r="G210" i="6"/>
  <c r="G209" i="6"/>
  <c r="G208" i="6"/>
  <c r="G207" i="6"/>
  <c r="G206" i="6"/>
  <c r="G205" i="6"/>
  <c r="G204" i="6"/>
  <c r="G203" i="6"/>
  <c r="G202" i="6"/>
  <c r="G201" i="6"/>
  <c r="G200" i="6"/>
  <c r="G199" i="6"/>
  <c r="G198" i="6"/>
  <c r="G197" i="6"/>
  <c r="G196" i="6"/>
  <c r="G195" i="6"/>
  <c r="G194" i="6"/>
  <c r="G193" i="6"/>
  <c r="G192" i="6"/>
  <c r="G170" i="6"/>
  <c r="G169" i="6"/>
  <c r="G168" i="6"/>
  <c r="G167" i="6"/>
  <c r="G166" i="6"/>
  <c r="G165" i="6"/>
  <c r="G164" i="6"/>
  <c r="G163" i="6"/>
  <c r="G162" i="6"/>
  <c r="G161" i="6"/>
  <c r="G160" i="6"/>
  <c r="G159" i="6"/>
  <c r="G158" i="6"/>
  <c r="G157" i="6"/>
  <c r="G156" i="6"/>
  <c r="G155" i="6"/>
  <c r="G154" i="6"/>
  <c r="G153" i="6"/>
  <c r="G152" i="6"/>
  <c r="G151" i="6"/>
  <c r="G150" i="6"/>
  <c r="G149" i="6"/>
  <c r="G148" i="6"/>
  <c r="G147" i="6"/>
  <c r="G146" i="6"/>
  <c r="G145" i="6"/>
  <c r="G144" i="6"/>
  <c r="G143" i="6"/>
  <c r="G142" i="6"/>
  <c r="G141" i="6"/>
  <c r="G140" i="6"/>
  <c r="G139" i="6"/>
  <c r="G138" i="6"/>
  <c r="G137" i="6"/>
  <c r="G136" i="6"/>
  <c r="G135" i="6"/>
  <c r="G134" i="6"/>
  <c r="G133" i="6"/>
  <c r="G132" i="6"/>
  <c r="G131" i="6"/>
  <c r="G130" i="6"/>
  <c r="G129" i="6"/>
  <c r="G128" i="6"/>
  <c r="G127" i="6"/>
  <c r="G126" i="6"/>
  <c r="G125" i="6"/>
  <c r="G124" i="6"/>
  <c r="G123" i="6"/>
  <c r="G122" i="6"/>
  <c r="G121" i="6"/>
  <c r="G120" i="6"/>
  <c r="G119" i="6"/>
  <c r="G118" i="6"/>
  <c r="G117" i="6"/>
  <c r="G116" i="6"/>
  <c r="G115" i="6"/>
  <c r="G114" i="6"/>
  <c r="G113" i="6"/>
  <c r="G112" i="6"/>
  <c r="G111" i="6"/>
  <c r="G110" i="6"/>
  <c r="G109" i="6"/>
  <c r="G108" i="6"/>
  <c r="G107" i="6"/>
  <c r="G106" i="6"/>
  <c r="G105" i="6"/>
  <c r="G104" i="6"/>
  <c r="G103" i="6"/>
  <c r="G102" i="6"/>
  <c r="G101" i="6"/>
  <c r="G100" i="6"/>
  <c r="G99" i="6"/>
  <c r="G98" i="6"/>
  <c r="G97" i="6"/>
  <c r="G96" i="6"/>
  <c r="G95" i="6"/>
  <c r="G94" i="6"/>
  <c r="G93" i="6"/>
  <c r="G92" i="6"/>
  <c r="F17" i="10" l="1"/>
  <c r="G91" i="6"/>
  <c r="G90" i="6"/>
  <c r="G89" i="6"/>
  <c r="G88" i="6"/>
  <c r="G87" i="6"/>
  <c r="G86" i="6"/>
  <c r="G85" i="6"/>
  <c r="G84" i="6"/>
  <c r="G83" i="6"/>
  <c r="G82" i="6"/>
  <c r="G81" i="6"/>
  <c r="G80" i="6"/>
  <c r="G79" i="6"/>
  <c r="G78" i="6"/>
  <c r="G77" i="6"/>
  <c r="G76" i="6"/>
  <c r="G75" i="6"/>
  <c r="G74" i="6"/>
  <c r="G73" i="6"/>
  <c r="G72" i="6"/>
  <c r="G71" i="6"/>
  <c r="G70" i="6"/>
  <c r="G69" i="6"/>
  <c r="G68" i="6"/>
  <c r="G67" i="6"/>
  <c r="G66" i="6"/>
  <c r="G65" i="6"/>
  <c r="G64" i="6"/>
  <c r="G63" i="6"/>
  <c r="G62" i="6"/>
  <c r="G61" i="6"/>
  <c r="G60" i="6"/>
  <c r="G59" i="6"/>
  <c r="G58" i="6"/>
  <c r="G57" i="6"/>
  <c r="G56" i="6"/>
  <c r="G55" i="6"/>
  <c r="G54" i="6"/>
  <c r="G53" i="6"/>
  <c r="G52" i="6"/>
  <c r="G51" i="6"/>
  <c r="G50" i="6"/>
  <c r="G49" i="6"/>
  <c r="G48" i="6"/>
  <c r="G47" i="6"/>
  <c r="G46" i="6"/>
  <c r="G45" i="6"/>
  <c r="G44" i="6"/>
  <c r="F17" i="12" s="1"/>
  <c r="F21" i="12" s="1"/>
  <c r="G43" i="6"/>
  <c r="G42" i="6"/>
  <c r="G41" i="6"/>
  <c r="G40" i="6"/>
  <c r="G39" i="6"/>
  <c r="G38" i="6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F18" i="12" l="1"/>
  <c r="F19" i="12" s="1"/>
  <c r="F24" i="10"/>
  <c r="F18" i="10"/>
  <c r="F34" i="10" s="1"/>
  <c r="G8" i="6"/>
  <c r="G7" i="6"/>
  <c r="G6" i="6"/>
  <c r="G5" i="6"/>
  <c r="G4" i="6"/>
  <c r="G3" i="6"/>
  <c r="U115" i="7"/>
  <c r="T115" i="7"/>
  <c r="S115" i="7"/>
  <c r="R115" i="7"/>
  <c r="Q115" i="7"/>
  <c r="P115" i="7"/>
  <c r="O115" i="7"/>
  <c r="V114" i="7"/>
  <c r="U114" i="7"/>
  <c r="T114" i="7"/>
  <c r="S114" i="7"/>
  <c r="R114" i="7"/>
  <c r="Q114" i="7"/>
  <c r="P114" i="7"/>
  <c r="O114" i="7"/>
  <c r="N114" i="7"/>
  <c r="M114" i="7"/>
  <c r="L114" i="7"/>
  <c r="K114" i="7"/>
  <c r="J114" i="7"/>
  <c r="I114" i="7"/>
  <c r="H114" i="7"/>
  <c r="G114" i="7"/>
  <c r="F114" i="7"/>
  <c r="E114" i="7"/>
  <c r="D114" i="7"/>
  <c r="C114" i="7"/>
  <c r="B114" i="7"/>
  <c r="V113" i="7"/>
  <c r="U113" i="7"/>
  <c r="T113" i="7"/>
  <c r="S113" i="7"/>
  <c r="R113" i="7"/>
  <c r="Q113" i="7"/>
  <c r="P113" i="7"/>
  <c r="O113" i="7"/>
  <c r="N113" i="7"/>
  <c r="M113" i="7"/>
  <c r="L113" i="7"/>
  <c r="K113" i="7"/>
  <c r="J113" i="7"/>
  <c r="I113" i="7"/>
  <c r="H113" i="7"/>
  <c r="G113" i="7"/>
  <c r="F113" i="7"/>
  <c r="E113" i="7"/>
  <c r="D113" i="7"/>
  <c r="C113" i="7"/>
  <c r="B113" i="7"/>
  <c r="V111" i="7"/>
  <c r="U111" i="7"/>
  <c r="T111" i="7"/>
  <c r="S111" i="7"/>
  <c r="R111" i="7"/>
  <c r="Q111" i="7"/>
  <c r="P111" i="7"/>
  <c r="O111" i="7"/>
  <c r="M111" i="7"/>
  <c r="L111" i="7"/>
  <c r="K111" i="7"/>
  <c r="J111" i="7"/>
  <c r="I111" i="7"/>
  <c r="H111" i="7"/>
  <c r="G111" i="7"/>
  <c r="F111" i="7"/>
  <c r="E111" i="7"/>
  <c r="D111" i="7"/>
  <c r="C111" i="7"/>
  <c r="B111" i="7"/>
  <c r="V110" i="7"/>
  <c r="U110" i="7"/>
  <c r="T110" i="7"/>
  <c r="S110" i="7"/>
  <c r="R110" i="7"/>
  <c r="Q110" i="7"/>
  <c r="P110" i="7"/>
  <c r="O110" i="7"/>
  <c r="L110" i="7"/>
  <c r="K110" i="7"/>
  <c r="J110" i="7"/>
  <c r="I110" i="7"/>
  <c r="H110" i="7"/>
  <c r="G110" i="7"/>
  <c r="F110" i="7"/>
  <c r="E110" i="7"/>
  <c r="D110" i="7"/>
  <c r="C110" i="7"/>
  <c r="B110" i="7"/>
  <c r="G191" i="6"/>
  <c r="G190" i="6"/>
  <c r="G189" i="6"/>
  <c r="G188" i="6"/>
  <c r="G187" i="6"/>
  <c r="G186" i="6"/>
  <c r="G185" i="6"/>
  <c r="G184" i="6"/>
  <c r="G183" i="6"/>
  <c r="G182" i="6"/>
  <c r="G181" i="6"/>
  <c r="G180" i="6"/>
  <c r="G179" i="6"/>
  <c r="G178" i="6"/>
  <c r="G177" i="6"/>
  <c r="G176" i="6"/>
  <c r="G175" i="6"/>
  <c r="G174" i="6"/>
  <c r="G173" i="6"/>
  <c r="G172" i="6"/>
  <c r="G171" i="6"/>
  <c r="V9" i="7"/>
  <c r="U9" i="7"/>
  <c r="T9" i="7"/>
  <c r="S9" i="7"/>
  <c r="R9" i="7"/>
  <c r="Q9" i="7"/>
  <c r="P9" i="7"/>
  <c r="O9" i="7"/>
  <c r="N9" i="7"/>
  <c r="M9" i="7"/>
  <c r="L9" i="7"/>
  <c r="K9" i="7"/>
  <c r="J9" i="7"/>
  <c r="I9" i="7"/>
  <c r="H9" i="7"/>
  <c r="G9" i="7"/>
  <c r="F9" i="7"/>
  <c r="E9" i="7"/>
  <c r="D9" i="7"/>
  <c r="C9" i="7"/>
  <c r="V8" i="7"/>
  <c r="U8" i="7"/>
  <c r="T8" i="7"/>
  <c r="S8" i="7"/>
  <c r="R8" i="7"/>
  <c r="Q8" i="7"/>
  <c r="P8" i="7"/>
  <c r="O8" i="7"/>
  <c r="N8" i="7"/>
  <c r="M8" i="7"/>
  <c r="L8" i="7"/>
  <c r="K8" i="7"/>
  <c r="J8" i="7"/>
  <c r="I8" i="7"/>
  <c r="H8" i="7"/>
  <c r="G8" i="7"/>
  <c r="F8" i="7"/>
  <c r="E8" i="7"/>
  <c r="D8" i="7"/>
  <c r="C8" i="7"/>
  <c r="V6" i="7"/>
  <c r="U6" i="7"/>
  <c r="T6" i="7"/>
  <c r="S6" i="7"/>
  <c r="R6" i="7"/>
  <c r="Q6" i="7"/>
  <c r="P6" i="7"/>
  <c r="O6" i="7"/>
  <c r="N6" i="7"/>
  <c r="M6" i="7"/>
  <c r="L6" i="7"/>
  <c r="K6" i="7"/>
  <c r="J6" i="7"/>
  <c r="I6" i="7"/>
  <c r="H6" i="7"/>
  <c r="G6" i="7"/>
  <c r="F6" i="7"/>
  <c r="E6" i="7"/>
  <c r="D6" i="7"/>
  <c r="C6" i="7"/>
  <c r="V5" i="7"/>
  <c r="U5" i="7"/>
  <c r="T5" i="7"/>
  <c r="S5" i="7"/>
  <c r="R5" i="7"/>
  <c r="Q5" i="7"/>
  <c r="P5" i="7"/>
  <c r="O5" i="7"/>
  <c r="L5" i="7"/>
  <c r="K5" i="7"/>
  <c r="J5" i="7"/>
  <c r="I5" i="7"/>
  <c r="H5" i="7"/>
  <c r="G5" i="7"/>
  <c r="F5" i="7"/>
  <c r="E5" i="7"/>
  <c r="D5" i="7"/>
  <c r="C5" i="7"/>
  <c r="F29" i="10" l="1"/>
  <c r="F30" i="10"/>
  <c r="F19" i="10"/>
  <c r="F22" i="12"/>
  <c r="K29" i="10" l="1"/>
  <c r="F20" i="12"/>
  <c r="F26" i="12" s="1"/>
  <c r="F27" i="12" s="1"/>
  <c r="F29" i="12" s="1"/>
  <c r="F34" i="12" l="1"/>
  <c r="F35" i="12"/>
  <c r="F36" i="12"/>
  <c r="F39" i="12"/>
  <c r="F37" i="12"/>
  <c r="F28" i="12"/>
  <c r="K33" i="10"/>
  <c r="F38" i="12" l="1"/>
  <c r="F40" i="12" s="1"/>
  <c r="F36" i="10"/>
  <c r="M33" i="10"/>
  <c r="F33" i="10"/>
  <c r="F32" i="10"/>
  <c r="M32" i="10" s="1"/>
  <c r="F31" i="10"/>
  <c r="K34" i="10"/>
  <c r="M31" i="10" l="1"/>
  <c r="H29" i="10"/>
  <c r="Y3" i="9"/>
  <c r="Y4" i="9" s="1"/>
  <c r="F35" i="10"/>
  <c r="F37" i="10" s="1"/>
  <c r="K3" i="9"/>
  <c r="K4" i="9" s="1"/>
  <c r="D3" i="9"/>
  <c r="D4" i="9" s="1"/>
  <c r="R3" i="9"/>
  <c r="R4" i="9" s="1"/>
  <c r="M30" i="10"/>
  <c r="R5" i="9" l="1"/>
  <c r="T4" i="9"/>
  <c r="AA4" i="9"/>
  <c r="Y5" i="9"/>
  <c r="K5" i="9"/>
  <c r="M4" i="9"/>
  <c r="D5" i="9"/>
  <c r="F4" i="9"/>
  <c r="M35" i="10"/>
  <c r="P30" i="10"/>
  <c r="P31" i="10" s="1"/>
  <c r="P32" i="10" s="1"/>
  <c r="P33" i="10" s="1"/>
  <c r="K35" i="10"/>
  <c r="O29" i="10"/>
  <c r="O30" i="10" s="1"/>
  <c r="O31" i="10" s="1"/>
  <c r="O32" i="10" s="1"/>
  <c r="O33" i="10" s="1"/>
  <c r="O34" i="10" s="1"/>
  <c r="K36" i="10" l="1"/>
  <c r="AA5" i="9"/>
  <c r="Y6" i="9"/>
  <c r="F5" i="9"/>
  <c r="D6" i="9"/>
  <c r="M5" i="9"/>
  <c r="K6" i="9"/>
  <c r="T5" i="9"/>
  <c r="R6" i="9"/>
  <c r="T6" i="9" l="1"/>
  <c r="R7" i="9"/>
  <c r="Y7" i="9"/>
  <c r="AA6" i="9"/>
  <c r="K7" i="9"/>
  <c r="M6" i="9"/>
  <c r="D7" i="9"/>
  <c r="F6" i="9"/>
  <c r="F7" i="9" l="1"/>
  <c r="D8" i="9"/>
  <c r="AA7" i="9"/>
  <c r="Y8" i="9"/>
  <c r="Y10" i="9" s="1"/>
  <c r="AA10" i="9" s="1"/>
  <c r="M7" i="9"/>
  <c r="K8" i="9"/>
  <c r="T7" i="9"/>
  <c r="R8" i="9"/>
  <c r="M8" i="9" l="1"/>
  <c r="K9" i="9"/>
  <c r="AA8" i="9"/>
  <c r="Y9" i="9"/>
  <c r="F8" i="9"/>
  <c r="D9" i="9"/>
  <c r="T8" i="9"/>
  <c r="R9" i="9"/>
  <c r="M9" i="9" l="1"/>
  <c r="K10" i="9"/>
  <c r="F9" i="9"/>
  <c r="D10" i="9"/>
  <c r="T9" i="9"/>
  <c r="R10" i="9"/>
  <c r="AA9" i="9"/>
  <c r="Y11" i="9"/>
  <c r="AA11" i="9" s="1"/>
  <c r="AA12" i="9" l="1"/>
  <c r="Q33" i="10" s="1"/>
  <c r="R11" i="9"/>
  <c r="T10" i="9"/>
  <c r="K11" i="9"/>
  <c r="M10" i="9"/>
  <c r="D11" i="9"/>
  <c r="F10" i="9"/>
  <c r="K12" i="9" l="1"/>
  <c r="M11" i="9"/>
  <c r="F11" i="9"/>
  <c r="D12" i="9"/>
  <c r="R12" i="9"/>
  <c r="T11" i="9"/>
  <c r="D13" i="9" l="1"/>
  <c r="F12" i="9"/>
  <c r="R13" i="9"/>
  <c r="T12" i="9"/>
  <c r="M12" i="9"/>
  <c r="K13" i="9"/>
  <c r="M13" i="9" l="1"/>
  <c r="K14" i="9"/>
  <c r="T13" i="9"/>
  <c r="R14" i="9"/>
  <c r="D14" i="9"/>
  <c r="F13" i="9"/>
  <c r="K15" i="9" l="1"/>
  <c r="M14" i="9"/>
  <c r="R15" i="9"/>
  <c r="T14" i="9"/>
  <c r="F14" i="9"/>
  <c r="D15" i="9"/>
  <c r="R16" i="9" l="1"/>
  <c r="T15" i="9"/>
  <c r="D16" i="9"/>
  <c r="F15" i="9"/>
  <c r="M15" i="9"/>
  <c r="K16" i="9"/>
  <c r="D17" i="9" l="1"/>
  <c r="F16" i="9"/>
  <c r="M16" i="9"/>
  <c r="K17" i="9"/>
  <c r="R17" i="9"/>
  <c r="T16" i="9"/>
  <c r="T17" i="9" l="1"/>
  <c r="R18" i="9"/>
  <c r="D18" i="9"/>
  <c r="F17" i="9"/>
  <c r="K18" i="9"/>
  <c r="M17" i="9"/>
  <c r="R19" i="9" l="1"/>
  <c r="T18" i="9"/>
  <c r="M18" i="9"/>
  <c r="K19" i="9"/>
  <c r="F18" i="9"/>
  <c r="D19" i="9"/>
  <c r="F19" i="9" l="1"/>
  <c r="D20" i="9"/>
  <c r="R20" i="9"/>
  <c r="T19" i="9"/>
  <c r="K20" i="9"/>
  <c r="M19" i="9"/>
  <c r="F20" i="9" l="1"/>
  <c r="D21" i="9"/>
  <c r="K21" i="9"/>
  <c r="M20" i="9"/>
  <c r="R21" i="9"/>
  <c r="T20" i="9"/>
  <c r="M21" i="9" l="1"/>
  <c r="K22" i="9"/>
  <c r="D22" i="9"/>
  <c r="F21" i="9"/>
  <c r="T21" i="9"/>
  <c r="R22" i="9"/>
  <c r="F22" i="9" l="1"/>
  <c r="D23" i="9"/>
  <c r="T22" i="9"/>
  <c r="K23" i="9"/>
  <c r="M22" i="9"/>
  <c r="F23" i="9" l="1"/>
  <c r="D24" i="9"/>
  <c r="M23" i="9"/>
  <c r="F24" i="9" l="1"/>
  <c r="T25" i="9" l="1"/>
  <c r="Q32" i="10" s="1"/>
  <c r="M26" i="9" l="1"/>
  <c r="Q31" i="10" s="1"/>
  <c r="F27" i="9" l="1"/>
  <c r="Q30" i="10" s="1"/>
  <c r="Q35" i="10" s="1"/>
  <c r="F21" i="10" s="1"/>
</calcChain>
</file>

<file path=xl/sharedStrings.xml><?xml version="1.0" encoding="utf-8"?>
<sst xmlns="http://schemas.openxmlformats.org/spreadsheetml/2006/main" count="3495" uniqueCount="1281">
  <si>
    <t>THE MINATO RESIDENCE CT1 MIRAI TOWER</t>
  </si>
  <si>
    <t>BẢNG GIÁ (Tòa Phía Bắc)</t>
  </si>
  <si>
    <t>Đã bao gồm VAT (10%) Chưa bao gồm kinh phí bảo trì</t>
  </si>
  <si>
    <t>Type</t>
  </si>
  <si>
    <t>Tầng 6 -26</t>
  </si>
  <si>
    <t>B-5</t>
  </si>
  <si>
    <t>B-4</t>
  </si>
  <si>
    <t>B-7</t>
  </si>
  <si>
    <t>A-1</t>
  </si>
  <si>
    <t>C-2</t>
  </si>
  <si>
    <t>B-6</t>
  </si>
  <si>
    <t>B 2-1</t>
  </si>
  <si>
    <t>B 2-2</t>
  </si>
  <si>
    <t>B 2-3</t>
  </si>
  <si>
    <t>B-1</t>
  </si>
  <si>
    <t>A 3-1</t>
  </si>
  <si>
    <t>B-8</t>
  </si>
  <si>
    <t>B-3</t>
  </si>
  <si>
    <t>A 2-1</t>
  </si>
  <si>
    <t>B-9</t>
  </si>
  <si>
    <t>C-1</t>
  </si>
  <si>
    <t>Diện tích tim tường</t>
  </si>
  <si>
    <t>Diện tích thông thủy</t>
  </si>
  <si>
    <t>Tầng 5</t>
  </si>
  <si>
    <t>B-8-G</t>
  </si>
  <si>
    <t>B-3-G</t>
  </si>
  <si>
    <t>C-1-G</t>
  </si>
  <si>
    <t>B-9-G</t>
  </si>
  <si>
    <t>Diện tích sân vườn</t>
  </si>
  <si>
    <r>
      <t>82.2 m</t>
    </r>
    <r>
      <rPr>
        <vertAlign val="superscript"/>
        <sz val="11"/>
        <color theme="0"/>
        <rFont val="Calibri"/>
        <family val="2"/>
      </rPr>
      <t>2</t>
    </r>
  </si>
  <si>
    <r>
      <t>82.24 m</t>
    </r>
    <r>
      <rPr>
        <vertAlign val="superscript"/>
        <sz val="11"/>
        <color theme="0"/>
        <rFont val="Calibri"/>
        <family val="2"/>
      </rPr>
      <t>2</t>
    </r>
  </si>
  <si>
    <r>
      <t>83.24 m</t>
    </r>
    <r>
      <rPr>
        <vertAlign val="superscript"/>
        <sz val="11"/>
        <color theme="0"/>
        <rFont val="Calibri"/>
        <family val="2"/>
      </rPr>
      <t>2</t>
    </r>
  </si>
  <si>
    <r>
      <t>84.25 m</t>
    </r>
    <r>
      <rPr>
        <vertAlign val="superscript"/>
        <sz val="11"/>
        <color theme="0"/>
        <rFont val="Calibri"/>
        <family val="2"/>
      </rPr>
      <t>2</t>
    </r>
  </si>
  <si>
    <r>
      <t>115.2m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</si>
  <si>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45.73m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</si>
  <si>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52.52m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</si>
  <si>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96.35m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</si>
  <si>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106.7m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</si>
  <si>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88.5m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</si>
  <si>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78.11m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</si>
  <si>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51m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</si>
  <si>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109.67m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</si>
  <si>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78.72m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</si>
  <si>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81.55m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</si>
  <si>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82.52m</t>
    </r>
    <r>
      <rPr>
        <vertAlign val="superscript"/>
        <sz val="11"/>
        <color theme="0"/>
        <rFont val="Calibri"/>
        <family val="2"/>
      </rPr>
      <t>2</t>
    </r>
  </si>
  <si>
    <r>
      <t>73.4m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</si>
  <si>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74.3m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</si>
  <si>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72m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</si>
  <si>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99.58m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</si>
  <si>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45.8m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</si>
  <si>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70.7m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</si>
  <si>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74.4m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</si>
  <si>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74.5m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</si>
  <si>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74.7m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</si>
  <si>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80.8m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</si>
  <si>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97.1m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</si>
  <si>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88m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</si>
  <si>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76.6m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</si>
  <si>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76.7m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</si>
  <si>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46m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</si>
  <si>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40.1m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</si>
  <si>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113m</t>
    </r>
    <r>
      <rPr>
        <vertAlign val="superscript"/>
        <sz val="11"/>
        <color theme="0"/>
        <rFont val="Calibri"/>
        <family val="2"/>
        <scheme val="minor"/>
      </rPr>
      <t>2</t>
    </r>
  </si>
  <si>
    <t>C-3</t>
  </si>
  <si>
    <r>
      <t>73.71m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</si>
  <si>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66.1m</t>
    </r>
    <r>
      <rPr>
        <vertAlign val="superscript"/>
        <sz val="11"/>
        <color theme="0"/>
        <rFont val="Calibri"/>
        <family val="2"/>
        <scheme val="minor"/>
      </rPr>
      <t>2</t>
    </r>
  </si>
  <si>
    <t>C-3-G</t>
  </si>
  <si>
    <r>
      <t>71m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</si>
  <si>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83.9m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</si>
  <si>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52.2m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</si>
  <si>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16.5m</t>
    </r>
    <r>
      <rPr>
        <vertAlign val="superscript"/>
        <sz val="11"/>
        <color theme="0"/>
        <rFont val="Calibri"/>
        <family val="2"/>
        <scheme val="minor"/>
      </rPr>
      <t>2</t>
    </r>
  </si>
  <si>
    <r>
      <t>9.2m</t>
    </r>
    <r>
      <rPr>
        <vertAlign val="superscript"/>
        <sz val="11"/>
        <color theme="0"/>
        <rFont val="Calibri"/>
        <family val="2"/>
        <scheme val="minor"/>
      </rPr>
      <t>2</t>
    </r>
  </si>
  <si>
    <t>Mã căn hộ</t>
  </si>
  <si>
    <t>26F</t>
  </si>
  <si>
    <t>25F</t>
  </si>
  <si>
    <t>24F</t>
  </si>
  <si>
    <t>22BF</t>
  </si>
  <si>
    <t>22AF</t>
  </si>
  <si>
    <t>21F</t>
  </si>
  <si>
    <t>20F</t>
  </si>
  <si>
    <t>19F</t>
  </si>
  <si>
    <t>18F</t>
  </si>
  <si>
    <t>17F</t>
  </si>
  <si>
    <t>16F</t>
  </si>
  <si>
    <t>15F</t>
  </si>
  <si>
    <t>14F</t>
  </si>
  <si>
    <t>12BF</t>
  </si>
  <si>
    <t>12AF</t>
  </si>
  <si>
    <t>11F</t>
  </si>
  <si>
    <t>10F</t>
  </si>
  <si>
    <t>9F</t>
  </si>
  <si>
    <t>8F</t>
  </si>
  <si>
    <t>7F</t>
  </si>
  <si>
    <t>6F</t>
  </si>
  <si>
    <t>5F</t>
  </si>
  <si>
    <t>4F</t>
  </si>
  <si>
    <t>3F</t>
  </si>
  <si>
    <t>2F</t>
  </si>
  <si>
    <t>1F</t>
  </si>
  <si>
    <t>B1</t>
  </si>
  <si>
    <t>Hướng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</si>
  <si>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</si>
  <si>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</si>
  <si>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</si>
  <si>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</si>
  <si>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</si>
  <si>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</si>
  <si>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</si>
  <si>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</si>
  <si>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</si>
  <si>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</si>
  <si>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</si>
  <si>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2614</t>
  </si>
  <si>
    <t>2615</t>
  </si>
  <si>
    <t>2616</t>
  </si>
  <si>
    <t>2617</t>
  </si>
  <si>
    <t>2618</t>
  </si>
  <si>
    <t>2619</t>
  </si>
  <si>
    <t>2620</t>
  </si>
  <si>
    <t>2621</t>
  </si>
  <si>
    <t>2612A</t>
  </si>
  <si>
    <t>2612B</t>
  </si>
  <si>
    <t>2501</t>
  </si>
  <si>
    <t>2401</t>
  </si>
  <si>
    <t>22B01</t>
  </si>
  <si>
    <t>22A01</t>
  </si>
  <si>
    <t>22B02</t>
  </si>
  <si>
    <t>22B03</t>
  </si>
  <si>
    <t>22B04</t>
  </si>
  <si>
    <t>22B05</t>
  </si>
  <si>
    <t>22B06</t>
  </si>
  <si>
    <t>22B07</t>
  </si>
  <si>
    <t>22B08</t>
  </si>
  <si>
    <t>22B09</t>
  </si>
  <si>
    <t>22B10</t>
  </si>
  <si>
    <t>22B11</t>
  </si>
  <si>
    <t>22B14</t>
  </si>
  <si>
    <t>22B15</t>
  </si>
  <si>
    <t>22B16</t>
  </si>
  <si>
    <t>22B17</t>
  </si>
  <si>
    <t>22B18</t>
  </si>
  <si>
    <t>22B19</t>
  </si>
  <si>
    <t>22B20</t>
  </si>
  <si>
    <t>22B21</t>
  </si>
  <si>
    <t>2101</t>
  </si>
  <si>
    <t>2001</t>
  </si>
  <si>
    <t>1901</t>
  </si>
  <si>
    <t>1801</t>
  </si>
  <si>
    <t>1701</t>
  </si>
  <si>
    <t>1601</t>
  </si>
  <si>
    <t>1501</t>
  </si>
  <si>
    <t>1401</t>
  </si>
  <si>
    <t>12B01</t>
  </si>
  <si>
    <t>12A01</t>
  </si>
  <si>
    <t>1101</t>
  </si>
  <si>
    <t>1001</t>
  </si>
  <si>
    <t>901</t>
  </si>
  <si>
    <t>801</t>
  </si>
  <si>
    <t>701</t>
  </si>
  <si>
    <t>601</t>
  </si>
  <si>
    <t>501</t>
  </si>
  <si>
    <t>22A02</t>
  </si>
  <si>
    <t>22A03</t>
  </si>
  <si>
    <t>22A04</t>
  </si>
  <si>
    <t>22A05</t>
  </si>
  <si>
    <t>22A06</t>
  </si>
  <si>
    <t>22A07</t>
  </si>
  <si>
    <t>22A08</t>
  </si>
  <si>
    <t>22A09</t>
  </si>
  <si>
    <t>22A10</t>
  </si>
  <si>
    <t>22A11</t>
  </si>
  <si>
    <t>22A14</t>
  </si>
  <si>
    <t>22A15</t>
  </si>
  <si>
    <t>22A16</t>
  </si>
  <si>
    <t>22A17</t>
  </si>
  <si>
    <t>22A18</t>
  </si>
  <si>
    <t>22A19</t>
  </si>
  <si>
    <t>22A20</t>
  </si>
  <si>
    <t>22A21</t>
  </si>
  <si>
    <t>12B02</t>
  </si>
  <si>
    <t>12B03</t>
  </si>
  <si>
    <t>12B04</t>
  </si>
  <si>
    <t>12B05</t>
  </si>
  <si>
    <t>12B06</t>
  </si>
  <si>
    <t>12B07</t>
  </si>
  <si>
    <t>12B08</t>
  </si>
  <si>
    <t>12B09</t>
  </si>
  <si>
    <t>12B10</t>
  </si>
  <si>
    <t>12B11</t>
  </si>
  <si>
    <t>12B14</t>
  </si>
  <si>
    <t>12B15</t>
  </si>
  <si>
    <t>12B16</t>
  </si>
  <si>
    <t>12B17</t>
  </si>
  <si>
    <t>12B18</t>
  </si>
  <si>
    <t>12B19</t>
  </si>
  <si>
    <t>12B20</t>
  </si>
  <si>
    <t>12B21</t>
  </si>
  <si>
    <t>12A02</t>
  </si>
  <si>
    <t>12A03</t>
  </si>
  <si>
    <t>12A04</t>
  </si>
  <si>
    <t>12A05</t>
  </si>
  <si>
    <t>12A06</t>
  </si>
  <si>
    <t>12A07</t>
  </si>
  <si>
    <t>12A08</t>
  </si>
  <si>
    <t>12A09</t>
  </si>
  <si>
    <t>12A10</t>
  </si>
  <si>
    <t>12A11</t>
  </si>
  <si>
    <t>12A14</t>
  </si>
  <si>
    <t>12A15</t>
  </si>
  <si>
    <t>12A16</t>
  </si>
  <si>
    <t>12A17</t>
  </si>
  <si>
    <t>12A18</t>
  </si>
  <si>
    <t>12A19</t>
  </si>
  <si>
    <t>12A20</t>
  </si>
  <si>
    <t>12A21</t>
  </si>
  <si>
    <t>2102</t>
  </si>
  <si>
    <t>2103</t>
  </si>
  <si>
    <t>2104</t>
  </si>
  <si>
    <t>2105</t>
  </si>
  <si>
    <t>2106</t>
  </si>
  <si>
    <t>2107</t>
  </si>
  <si>
    <t>2108</t>
  </si>
  <si>
    <t>2109</t>
  </si>
  <si>
    <t>2110</t>
  </si>
  <si>
    <t>2111</t>
  </si>
  <si>
    <t>2114</t>
  </si>
  <si>
    <t>2115</t>
  </si>
  <si>
    <t>2116</t>
  </si>
  <si>
    <t>2117</t>
  </si>
  <si>
    <t>2118</t>
  </si>
  <si>
    <t>2119</t>
  </si>
  <si>
    <t>2120</t>
  </si>
  <si>
    <t>2121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</si>
  <si>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</si>
  <si>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</si>
  <si>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</si>
  <si>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</si>
  <si>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</si>
  <si>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</si>
  <si>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</si>
  <si>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</si>
  <si>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</si>
  <si>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</si>
  <si>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2514</t>
  </si>
  <si>
    <t>2515</t>
  </si>
  <si>
    <t>2516</t>
  </si>
  <si>
    <t>2517</t>
  </si>
  <si>
    <t>2518</t>
  </si>
  <si>
    <t>2519</t>
  </si>
  <si>
    <t>2520</t>
  </si>
  <si>
    <t>2521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</si>
  <si>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</si>
  <si>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</si>
  <si>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</si>
  <si>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</si>
  <si>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</si>
  <si>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</si>
  <si>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</si>
  <si>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</si>
  <si>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</si>
  <si>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</si>
  <si>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2414</t>
  </si>
  <si>
    <t>2415</t>
  </si>
  <si>
    <t>2416</t>
  </si>
  <si>
    <t>2417</t>
  </si>
  <si>
    <t>2418</t>
  </si>
  <si>
    <t>2419</t>
  </si>
  <si>
    <t>2420</t>
  </si>
  <si>
    <t>2421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</si>
  <si>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</si>
  <si>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</si>
  <si>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</si>
  <si>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</si>
  <si>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</si>
  <si>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</si>
  <si>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</si>
  <si>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</si>
  <si>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</si>
  <si>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</si>
  <si>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2014</t>
  </si>
  <si>
    <t>2015</t>
  </si>
  <si>
    <t>2016</t>
  </si>
  <si>
    <t>2017</t>
  </si>
  <si>
    <t>2018</t>
  </si>
  <si>
    <t>2019</t>
  </si>
  <si>
    <t>2020</t>
  </si>
  <si>
    <t>2021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</si>
  <si>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</si>
  <si>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</si>
  <si>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</si>
  <si>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</si>
  <si>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</si>
  <si>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</si>
  <si>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</si>
  <si>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</si>
  <si>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</si>
  <si>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</si>
  <si>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1914</t>
  </si>
  <si>
    <t>1915</t>
  </si>
  <si>
    <t>1916</t>
  </si>
  <si>
    <t>1917</t>
  </si>
  <si>
    <t>1918</t>
  </si>
  <si>
    <t>1919</t>
  </si>
  <si>
    <t>1920</t>
  </si>
  <si>
    <t>1921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</si>
  <si>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</si>
  <si>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</si>
  <si>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</si>
  <si>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</si>
  <si>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</si>
  <si>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</si>
  <si>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</si>
  <si>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</si>
  <si>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</si>
  <si>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</si>
  <si>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1814</t>
  </si>
  <si>
    <t>1815</t>
  </si>
  <si>
    <t>1816</t>
  </si>
  <si>
    <t>1817</t>
  </si>
  <si>
    <t>1818</t>
  </si>
  <si>
    <t>1819</t>
  </si>
  <si>
    <t>1820</t>
  </si>
  <si>
    <t>1821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</si>
  <si>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</si>
  <si>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</si>
  <si>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</si>
  <si>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</si>
  <si>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</si>
  <si>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</si>
  <si>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</si>
  <si>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</si>
  <si>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</si>
  <si>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1711</t>
  </si>
  <si>
    <t>1714</t>
  </si>
  <si>
    <t>1715</t>
  </si>
  <si>
    <t>1716</t>
  </si>
  <si>
    <t>1717</t>
  </si>
  <si>
    <t>1718</t>
  </si>
  <si>
    <t>1719</t>
  </si>
  <si>
    <t>1720</t>
  </si>
  <si>
    <t>1721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</si>
  <si>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</si>
  <si>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</si>
  <si>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</si>
  <si>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</si>
  <si>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</si>
  <si>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</si>
  <si>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</si>
  <si>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</si>
  <si>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</si>
  <si>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</si>
  <si>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1614</t>
  </si>
  <si>
    <t>1615</t>
  </si>
  <si>
    <t>1616</t>
  </si>
  <si>
    <t>1617</t>
  </si>
  <si>
    <t>1618</t>
  </si>
  <si>
    <t>1619</t>
  </si>
  <si>
    <t>1620</t>
  </si>
  <si>
    <t>1621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</si>
  <si>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</si>
  <si>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</si>
  <si>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</si>
  <si>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</si>
  <si>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</si>
  <si>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</si>
  <si>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</si>
  <si>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</si>
  <si>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</si>
  <si>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</si>
  <si>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1514</t>
  </si>
  <si>
    <t>1515</t>
  </si>
  <si>
    <t>1516</t>
  </si>
  <si>
    <t>1517</t>
  </si>
  <si>
    <t>1518</t>
  </si>
  <si>
    <t>1519</t>
  </si>
  <si>
    <t>1520</t>
  </si>
  <si>
    <t>1521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</si>
  <si>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</si>
  <si>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</si>
  <si>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</si>
  <si>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</si>
  <si>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</si>
  <si>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</si>
  <si>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</si>
  <si>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</si>
  <si>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</si>
  <si>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</si>
  <si>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1414</t>
  </si>
  <si>
    <t>1415</t>
  </si>
  <si>
    <t>1416</t>
  </si>
  <si>
    <t>1417</t>
  </si>
  <si>
    <t>1418</t>
  </si>
  <si>
    <t>1419</t>
  </si>
  <si>
    <t>1420</t>
  </si>
  <si>
    <t>1421</t>
  </si>
  <si>
    <t>1102</t>
  </si>
  <si>
    <t>1103</t>
  </si>
  <si>
    <t>1104</t>
  </si>
  <si>
    <t>1105</t>
  </si>
  <si>
    <t>1106</t>
  </si>
  <si>
    <t>1107</t>
  </si>
  <si>
    <t>1108</t>
  </si>
  <si>
    <t>1109</t>
  </si>
  <si>
    <t>1110</t>
  </si>
  <si>
    <t>1111</t>
  </si>
  <si>
    <t>1114</t>
  </si>
  <si>
    <t>1115</t>
  </si>
  <si>
    <t>1116</t>
  </si>
  <si>
    <t>1117</t>
  </si>
  <si>
    <t>1118</t>
  </si>
  <si>
    <t>1119</t>
  </si>
  <si>
    <t>1120</t>
  </si>
  <si>
    <t>1121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</si>
  <si>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</si>
  <si>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</si>
  <si>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</si>
  <si>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</si>
  <si>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</si>
  <si>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</si>
  <si>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</si>
  <si>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</si>
  <si>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</si>
  <si>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</si>
  <si>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1014</t>
  </si>
  <si>
    <t>1015</t>
  </si>
  <si>
    <t>1016</t>
  </si>
  <si>
    <t>1017</t>
  </si>
  <si>
    <t>1018</t>
  </si>
  <si>
    <t>1019</t>
  </si>
  <si>
    <t>1020</t>
  </si>
  <si>
    <t>1021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</si>
  <si>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</si>
  <si>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</si>
  <si>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</si>
  <si>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</si>
  <si>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</si>
  <si>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</si>
  <si>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</si>
  <si>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</si>
  <si>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</si>
  <si>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</si>
  <si>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914</t>
  </si>
  <si>
    <t>915</t>
  </si>
  <si>
    <t>916</t>
  </si>
  <si>
    <t>917</t>
  </si>
  <si>
    <t>918</t>
  </si>
  <si>
    <t>919</t>
  </si>
  <si>
    <t>920</t>
  </si>
  <si>
    <t>921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</si>
  <si>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</si>
  <si>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</si>
  <si>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</si>
  <si>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</si>
  <si>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</si>
  <si>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</si>
  <si>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</si>
  <si>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</si>
  <si>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</si>
  <si>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</si>
  <si>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814</t>
  </si>
  <si>
    <t>815</t>
  </si>
  <si>
    <t>816</t>
  </si>
  <si>
    <t>817</t>
  </si>
  <si>
    <t>818</t>
  </si>
  <si>
    <t>819</t>
  </si>
  <si>
    <t>820</t>
  </si>
  <si>
    <t>821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</si>
  <si>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</si>
  <si>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</si>
  <si>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</si>
  <si>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</si>
  <si>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</si>
  <si>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</si>
  <si>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</si>
  <si>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</si>
  <si>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</si>
  <si>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</si>
  <si>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714</t>
  </si>
  <si>
    <t>715</t>
  </si>
  <si>
    <t>716</t>
  </si>
  <si>
    <t>717</t>
  </si>
  <si>
    <t>718</t>
  </si>
  <si>
    <t>719</t>
  </si>
  <si>
    <t>720</t>
  </si>
  <si>
    <t>721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</si>
  <si>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</si>
  <si>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</si>
  <si>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</si>
  <si>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</si>
  <si>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</si>
  <si>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</si>
  <si>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</si>
  <si>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</si>
  <si>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</si>
  <si>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</si>
  <si>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614</t>
  </si>
  <si>
    <t>615</t>
  </si>
  <si>
    <t>616</t>
  </si>
  <si>
    <t>617</t>
  </si>
  <si>
    <t>618</t>
  </si>
  <si>
    <t>619</t>
  </si>
  <si>
    <t>620</t>
  </si>
  <si>
    <t>621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</si>
  <si>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</si>
  <si>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</si>
  <si>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</si>
  <si>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</si>
  <si>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</si>
  <si>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</si>
  <si>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</si>
  <si>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</si>
  <si>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</si>
  <si>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</si>
  <si>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514</t>
  </si>
  <si>
    <t>515</t>
  </si>
  <si>
    <t>516</t>
  </si>
  <si>
    <t>517</t>
  </si>
  <si>
    <t>518</t>
  </si>
  <si>
    <t>519</t>
  </si>
  <si>
    <t>520</t>
  </si>
  <si>
    <t>521</t>
  </si>
  <si>
    <t>2512A</t>
  </si>
  <si>
    <t>2412A</t>
  </si>
  <si>
    <t>22B12A</t>
  </si>
  <si>
    <t>22A12A</t>
  </si>
  <si>
    <t>2112A</t>
  </si>
  <si>
    <t>2012A</t>
  </si>
  <si>
    <t>1912A</t>
  </si>
  <si>
    <t>1812A</t>
  </si>
  <si>
    <t>1712A</t>
  </si>
  <si>
    <t>1612A</t>
  </si>
  <si>
    <t>1512A</t>
  </si>
  <si>
    <t>1412A</t>
  </si>
  <si>
    <t>12B12A</t>
  </si>
  <si>
    <t>12A12A</t>
  </si>
  <si>
    <t>1112A</t>
  </si>
  <si>
    <t>1012A</t>
  </si>
  <si>
    <t>912A</t>
  </si>
  <si>
    <t>812A</t>
  </si>
  <si>
    <t>712A</t>
  </si>
  <si>
    <t>612A</t>
  </si>
  <si>
    <t>512A</t>
  </si>
  <si>
    <t>512B</t>
  </si>
  <si>
    <t>612B</t>
  </si>
  <si>
    <t>712B</t>
  </si>
  <si>
    <t>812B</t>
  </si>
  <si>
    <t>912B</t>
  </si>
  <si>
    <t>1012B</t>
  </si>
  <si>
    <t>1112B</t>
  </si>
  <si>
    <t>12A12B</t>
  </si>
  <si>
    <t>12B12B</t>
  </si>
  <si>
    <t>1412B</t>
  </si>
  <si>
    <t>1512B</t>
  </si>
  <si>
    <t>1612B</t>
  </si>
  <si>
    <t>1712B</t>
  </si>
  <si>
    <t>1812B</t>
  </si>
  <si>
    <t>1912B</t>
  </si>
  <si>
    <t>2012B</t>
  </si>
  <si>
    <t>2112B</t>
  </si>
  <si>
    <t>22A12B</t>
  </si>
  <si>
    <t>22B12B</t>
  </si>
  <si>
    <t>2412B</t>
  </si>
  <si>
    <t>2512B</t>
  </si>
  <si>
    <t>MINATO VIET NAM CO,.LTD</t>
  </si>
  <si>
    <t>PHIẾU TÍNH GIÁ THE MINATO RESIDENCE</t>
  </si>
  <si>
    <t>CT1</t>
  </si>
  <si>
    <t xml:space="preserve">Họ và tên khách hàng </t>
  </si>
  <si>
    <t>Ký hiệu căn hộ số</t>
  </si>
  <si>
    <t xml:space="preserve">Tầng </t>
  </si>
  <si>
    <t xml:space="preserve">Diện tích sàn xây dựng (m2) </t>
  </si>
  <si>
    <t>Diện tích sử dụng (m2)</t>
  </si>
  <si>
    <t>Loại căn hộ</t>
  </si>
  <si>
    <t>Giá gốc chưa bao gồm chính sách</t>
  </si>
  <si>
    <t>Tổng giảm trừ trực tiếp vào giá</t>
  </si>
  <si>
    <t>Tổng giá bán căn hộ sau chiết khấu (đã bao gồm VAT)</t>
  </si>
  <si>
    <t>Giá trên Hợp đồng mua bán</t>
  </si>
  <si>
    <t xml:space="preserve">※Không bao gồm phí phát hành sổ hồng </t>
    <phoneticPr fontId="0" type="noConversion"/>
  </si>
  <si>
    <t>Giá thực mua (không phải đóng 1 năm phí quản lý)</t>
  </si>
  <si>
    <t>STT/
No.</t>
  </si>
  <si>
    <t xml:space="preserve">Đặt cọc </t>
  </si>
  <si>
    <t>Khi ký Đơn đăng ký giữ chỗ</t>
  </si>
  <si>
    <t>100 triệu</t>
  </si>
  <si>
    <t>Lần 2</t>
  </si>
  <si>
    <t>5% giá bán căn hộ (đã bao gồm VAT)</t>
  </si>
  <si>
    <t>Lần 3</t>
  </si>
  <si>
    <t>Trong vòng 30 ngày, kể từ ngày ký HĐMB</t>
  </si>
  <si>
    <t>10% giá bán căn hộ (đã bao gồm VAT)</t>
  </si>
  <si>
    <t>Lần 4</t>
  </si>
  <si>
    <t>Trong vòng 60 ngày, kể từ ngày ký HĐMB</t>
  </si>
  <si>
    <t>Lần 5</t>
  </si>
  <si>
    <t>Trong vòng 90 ngày, kể từ ngày ký HĐMB</t>
  </si>
  <si>
    <t>Lần 6</t>
  </si>
  <si>
    <t xml:space="preserve">45% giá bán căn hộ (đã bao gồm VAT), và phí bảo trì: 2% giá trị căn hộ </t>
  </si>
  <si>
    <t>TỔNG/TOTAL</t>
  </si>
  <si>
    <t>23</t>
  </si>
  <si>
    <t>22</t>
  </si>
  <si>
    <t>21</t>
  </si>
  <si>
    <t>20</t>
  </si>
  <si>
    <t>19</t>
  </si>
  <si>
    <t>18</t>
  </si>
  <si>
    <t>17</t>
  </si>
  <si>
    <t>16</t>
  </si>
  <si>
    <t>15</t>
  </si>
  <si>
    <t>14</t>
  </si>
  <si>
    <t>13</t>
  </si>
  <si>
    <t>12</t>
  </si>
  <si>
    <t>11</t>
  </si>
  <si>
    <t>10</t>
  </si>
  <si>
    <t>9</t>
  </si>
  <si>
    <t>8</t>
  </si>
  <si>
    <t>7</t>
  </si>
  <si>
    <t>6</t>
  </si>
  <si>
    <t>5</t>
  </si>
  <si>
    <t>STT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</si>
  <si>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</si>
  <si>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</si>
  <si>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</si>
  <si>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</si>
  <si>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</si>
  <si>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</si>
  <si>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</si>
  <si>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</si>
  <si>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</si>
  <si>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</si>
  <si>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</si>
  <si>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</si>
  <si>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</si>
  <si>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</si>
  <si>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</si>
  <si>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</si>
  <si>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</si>
  <si>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</si>
  <si>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</si>
  <si>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</si>
  <si>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</si>
  <si>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</si>
  <si>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</si>
  <si>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</si>
  <si>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</si>
  <si>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</si>
  <si>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</si>
  <si>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</si>
  <si>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</si>
  <si>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</si>
  <si>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</si>
  <si>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</si>
  <si>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</si>
  <si>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</si>
  <si>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</si>
  <si>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</si>
  <si>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</si>
  <si>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</si>
  <si>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</si>
  <si>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</si>
  <si>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</si>
  <si>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</si>
  <si>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</si>
  <si>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</si>
  <si>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</si>
  <si>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</si>
  <si>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</si>
  <si>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</si>
  <si>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</si>
  <si>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</si>
  <si>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</si>
  <si>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</si>
  <si>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</si>
  <si>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</si>
  <si>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</si>
  <si>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</si>
  <si>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</si>
  <si>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</si>
  <si>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</si>
  <si>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</si>
  <si>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</si>
  <si>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</si>
  <si>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</si>
  <si>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</si>
  <si>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</si>
  <si>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</si>
  <si>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</si>
  <si>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</si>
  <si>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</si>
  <si>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</si>
  <si>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</si>
  <si>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</si>
  <si>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</si>
  <si>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</si>
  <si>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</si>
  <si>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</si>
  <si>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</si>
  <si>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</si>
  <si>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</si>
  <si>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</si>
  <si>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</si>
  <si>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</si>
  <si>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</si>
  <si>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</si>
  <si>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</si>
  <si>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</si>
  <si>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</si>
  <si>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</si>
  <si>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</si>
  <si>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</si>
  <si>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</si>
  <si>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</si>
  <si>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</si>
  <si>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</si>
  <si>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</si>
  <si>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</si>
  <si>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</si>
  <si>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</si>
  <si>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</si>
  <si>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</si>
  <si>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</si>
  <si>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</si>
  <si>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</si>
  <si>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</si>
  <si>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</si>
  <si>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</si>
  <si>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</si>
  <si>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</si>
  <si>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</si>
  <si>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</si>
  <si>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</si>
  <si>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</si>
  <si>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</si>
  <si>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</si>
  <si>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</si>
  <si>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</si>
  <si>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</si>
  <si>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</si>
  <si>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</si>
  <si>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</si>
  <si>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</si>
  <si>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</si>
  <si>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</si>
  <si>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</si>
  <si>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</si>
  <si>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</si>
  <si>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</si>
  <si>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</si>
  <si>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</si>
  <si>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</si>
  <si>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</si>
  <si>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</si>
  <si>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</si>
  <si>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</si>
  <si>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</si>
  <si>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</si>
  <si>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</si>
  <si>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</si>
  <si>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</si>
  <si>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</si>
  <si>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</si>
  <si>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</si>
  <si>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</si>
  <si>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</si>
  <si>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</si>
  <si>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</si>
  <si>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</si>
  <si>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</si>
  <si>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</si>
  <si>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</si>
  <si>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</si>
  <si>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</si>
  <si>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</si>
  <si>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</si>
  <si>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</si>
  <si>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</si>
  <si>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</si>
  <si>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</si>
  <si>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</si>
  <si>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</si>
  <si>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</si>
  <si>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</si>
  <si>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</si>
  <si>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</si>
  <si>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</si>
  <si>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</si>
  <si>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</si>
  <si>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</si>
  <si>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</si>
  <si>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</si>
  <si>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</si>
  <si>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</si>
  <si>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</si>
  <si>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</si>
  <si>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</si>
  <si>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</si>
  <si>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</si>
  <si>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</si>
  <si>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</si>
  <si>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</si>
  <si>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</si>
  <si>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</si>
  <si>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</si>
  <si>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</si>
  <si>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</si>
  <si>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</si>
  <si>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</si>
  <si>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</si>
  <si>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</si>
  <si>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</si>
  <si>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</si>
  <si>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</si>
  <si>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</si>
  <si>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</si>
  <si>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</si>
  <si>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</si>
  <si>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</si>
  <si>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</si>
  <si>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</si>
  <si>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</si>
  <si>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</si>
  <si>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</si>
  <si>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</si>
  <si>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</si>
  <si>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</si>
  <si>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</si>
  <si>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</si>
  <si>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</si>
  <si>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</si>
  <si>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</si>
  <si>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</si>
  <si>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</si>
  <si>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</si>
  <si>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</si>
  <si>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</si>
  <si>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</si>
  <si>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</si>
  <si>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</si>
  <si>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</si>
  <si>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</si>
  <si>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</si>
  <si>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</si>
  <si>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</si>
  <si>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</si>
  <si>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</si>
  <si>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</si>
  <si>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</si>
  <si>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</si>
  <si>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</si>
  <si>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</si>
  <si>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</si>
  <si>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</si>
  <si>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</si>
  <si>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</si>
  <si>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</si>
  <si>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</si>
  <si>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</si>
  <si>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</si>
  <si>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</si>
  <si>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</si>
  <si>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</si>
  <si>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</si>
  <si>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</si>
  <si>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</si>
  <si>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</si>
  <si>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</si>
  <si>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</si>
  <si>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</si>
  <si>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</si>
  <si>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</si>
  <si>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</si>
  <si>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</si>
  <si>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</si>
  <si>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</si>
  <si>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</si>
  <si>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</si>
  <si>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</si>
  <si>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</si>
  <si>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</si>
  <si>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</si>
  <si>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</si>
  <si>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</si>
  <si>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</si>
  <si>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</si>
  <si>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</si>
  <si>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</si>
  <si>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</si>
  <si>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</si>
  <si>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</si>
  <si>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</si>
  <si>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</si>
  <si>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</si>
  <si>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</si>
  <si>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</si>
  <si>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</si>
  <si>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</si>
  <si>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</si>
  <si>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</si>
  <si>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</si>
  <si>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</si>
  <si>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</si>
  <si>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</si>
  <si>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</si>
  <si>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</si>
  <si>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</si>
  <si>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</si>
  <si>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</si>
  <si>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</si>
  <si>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</si>
  <si>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</si>
  <si>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</si>
  <si>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</si>
  <si>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</si>
  <si>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</si>
  <si>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</si>
  <si>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</si>
  <si>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</si>
  <si>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</si>
  <si>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</si>
  <si>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</si>
  <si>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</si>
  <si>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</si>
  <si>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</si>
  <si>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</si>
  <si>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</si>
  <si>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</si>
  <si>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</si>
  <si>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</si>
  <si>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</si>
  <si>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</si>
  <si>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</si>
  <si>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</si>
  <si>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</si>
  <si>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</si>
  <si>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</si>
  <si>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</si>
  <si>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</si>
  <si>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</si>
  <si>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</si>
  <si>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</si>
  <si>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</si>
  <si>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</si>
  <si>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</si>
  <si>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</si>
  <si>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</si>
  <si>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</si>
  <si>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</si>
  <si>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</si>
  <si>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</si>
  <si>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</si>
  <si>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</si>
  <si>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</si>
  <si>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</si>
  <si>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</si>
  <si>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</si>
  <si>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</si>
  <si>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</si>
  <si>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</si>
  <si>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</si>
  <si>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</si>
  <si>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</si>
  <si>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</si>
  <si>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</si>
  <si>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</si>
  <si>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</si>
  <si>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</si>
  <si>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</si>
  <si>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</si>
  <si>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</si>
  <si>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</si>
  <si>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</si>
  <si>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</si>
  <si>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</si>
  <si>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</si>
  <si>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</si>
  <si>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</si>
  <si>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</si>
  <si>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</si>
  <si>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</si>
  <si>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</si>
  <si>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</si>
  <si>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</si>
  <si>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</si>
  <si>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</si>
  <si>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</si>
  <si>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</si>
  <si>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</si>
  <si>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</si>
  <si>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</si>
  <si>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</si>
  <si>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</si>
  <si>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</si>
  <si>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</si>
  <si>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</si>
  <si>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</si>
  <si>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</si>
  <si>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</si>
  <si>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</si>
  <si>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</si>
  <si>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</si>
  <si>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</si>
  <si>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</si>
  <si>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</si>
  <si>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</si>
  <si>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</si>
  <si>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</si>
  <si>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</si>
  <si>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</si>
  <si>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</si>
  <si>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</si>
  <si>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</si>
  <si>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</si>
  <si>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</si>
  <si>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</si>
  <si>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</si>
  <si>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</si>
  <si>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</si>
  <si>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</si>
  <si>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</si>
  <si>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</si>
  <si>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</si>
  <si>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</si>
  <si>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</si>
  <si>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</si>
  <si>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</si>
  <si>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</si>
  <si>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</si>
  <si>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</si>
  <si>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</si>
  <si>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</si>
  <si>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</si>
  <si>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</si>
  <si>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</si>
  <si>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</si>
  <si>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</si>
  <si>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</si>
  <si>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</si>
  <si>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</si>
  <si>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</si>
  <si>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</si>
  <si>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</si>
  <si>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</si>
  <si>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</si>
  <si>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</si>
  <si>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</si>
  <si>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</si>
  <si>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</si>
  <si>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</si>
  <si>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</si>
  <si>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</si>
  <si>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</si>
  <si>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</si>
  <si>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</si>
  <si>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</si>
  <si>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</si>
  <si>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</si>
  <si>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</si>
  <si>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</si>
  <si>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</si>
  <si>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</si>
  <si>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</si>
  <si>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</si>
  <si>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</si>
  <si>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</si>
  <si>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</si>
  <si>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</si>
  <si>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</si>
  <si>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</si>
  <si>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Diện tích tim tường (m2)</t>
  </si>
  <si>
    <t>Diện tích thông thủy (m2)</t>
  </si>
  <si>
    <t>Diện tích sân vườn ở tầng 5 (m2)</t>
  </si>
  <si>
    <t>26</t>
    <phoneticPr fontId="0"/>
  </si>
  <si>
    <t>25</t>
    <phoneticPr fontId="0"/>
  </si>
  <si>
    <t>24</t>
    <phoneticPr fontId="0"/>
  </si>
  <si>
    <t>Bảng giá</t>
  </si>
  <si>
    <t>CHÍNH SÁCH BÁN HÀNG</t>
  </si>
  <si>
    <t>CHÍNH SÁCH BÁN HÀNG:</t>
  </si>
  <si>
    <t>Nhóm khách hàng:</t>
  </si>
  <si>
    <t>Tòa nhà:</t>
  </si>
  <si>
    <t>THỦ TỤC ĐIỀN</t>
  </si>
  <si>
    <t>Phí bảo trì  2% giá bán căn hộ ước tính (không bao gồm VAT)</t>
  </si>
  <si>
    <t>Tiến độ thanh toán</t>
  </si>
  <si>
    <t>Tỷ lệ thanh toán</t>
  </si>
  <si>
    <r>
      <t>Ngày dự kiến thanh toán</t>
    </r>
    <r>
      <rPr>
        <b/>
        <i/>
        <sz val="12"/>
        <color theme="0"/>
        <rFont val="Times New Roman"/>
        <family val="1"/>
      </rPr>
      <t xml:space="preserve"> </t>
    </r>
  </si>
  <si>
    <t xml:space="preserve">Tổng số tiền thanh toán các đợt theo tiến độ </t>
  </si>
  <si>
    <t>Cá nhân</t>
  </si>
  <si>
    <t>Kinh phí bảo trì đóng khi nhận nhà</t>
  </si>
  <si>
    <t>Tổng giá mua đã bao gồm 2% KPBT</t>
  </si>
  <si>
    <t xml:space="preserve">Tổng giá trị căn hộ (đã bao gồm VAT) </t>
  </si>
  <si>
    <t>Tổng giá trị căn hộ (đã bao gồm VAT)</t>
  </si>
  <si>
    <t xml:space="preserve">Khách hàng nộp tiền mặt
</t>
  </si>
  <si>
    <t>Ngân hàng giải Ngân
Chốt chặn lãi suất 9%/năm</t>
  </si>
  <si>
    <t>Ngân hàng giải Ngân 40%
Chốt chặn lãi suất 9%/năm
Khách nộp 5% và 2% kinh phí bảo trì</t>
  </si>
  <si>
    <t>Khách nộp tiền mặt</t>
  </si>
  <si>
    <t>Tổng giá mua đã bao gồmVAT và  2% KPBT</t>
  </si>
  <si>
    <r>
      <t xml:space="preserve">The Minato Residence </t>
    </r>
    <r>
      <rPr>
        <b/>
        <sz val="11"/>
        <color theme="1"/>
        <rFont val="ＭＳ Ｐ明朝"/>
        <family val="1"/>
        <charset val="128"/>
      </rPr>
      <t>（</t>
    </r>
    <r>
      <rPr>
        <b/>
        <sz val="11"/>
        <color theme="1"/>
        <rFont val="Times New Roman"/>
        <family val="1"/>
      </rPr>
      <t>CT-1</t>
    </r>
    <r>
      <rPr>
        <b/>
        <sz val="11"/>
        <color theme="1"/>
        <rFont val="ＭＳ Ｐ明朝"/>
        <family val="1"/>
        <charset val="128"/>
      </rPr>
      <t>）</t>
    </r>
    <r>
      <rPr>
        <b/>
        <sz val="11"/>
        <color theme="1"/>
        <rFont val="Times New Roman"/>
        <family val="1"/>
      </rPr>
      <t xml:space="preserve"> Price List</t>
    </r>
  </si>
  <si>
    <t>GHI CHÚ</t>
  </si>
  <si>
    <t>ĐÃ BÁN</t>
  </si>
  <si>
    <r>
      <t xml:space="preserve">KHÁCH </t>
    </r>
    <r>
      <rPr>
        <b/>
        <u/>
        <sz val="12"/>
        <color rgb="FFFF0000"/>
        <rFont val="Times New Roman"/>
        <family val="1"/>
      </rPr>
      <t>KHÔNG LỰA CHỌN</t>
    </r>
    <r>
      <rPr>
        <b/>
        <sz val="12"/>
        <color rgb="FFFF0000"/>
        <rFont val="Times New Roman"/>
        <family val="1"/>
      </rPr>
      <t xml:space="preserve"> GÓI VAY ƯU ĐÃI LÃI SUẤT TỪ NGÂN HÀNG (TRẢ TIỀN TRỰC TIẾP)</t>
    </r>
  </si>
  <si>
    <t>5% giá bán căn hộ
(đã bao gồm VAT)</t>
  </si>
  <si>
    <t>BẢNG TÍNH LÃI VAY DỰ KIẾN</t>
  </si>
  <si>
    <t>Dự kiến thời gian</t>
  </si>
  <si>
    <t>Khách hàng thanh toán</t>
  </si>
  <si>
    <t>Ngân hàng giải ngân</t>
  </si>
  <si>
    <t xml:space="preserve">Lũy kế VTC </t>
  </si>
  <si>
    <t>Lũy kế vốn vay</t>
  </si>
  <si>
    <t>Tổng lãi suất 1 kỳ</t>
  </si>
  <si>
    <t>Số tháng được HTLS</t>
  </si>
  <si>
    <t>TỔNG</t>
  </si>
  <si>
    <t>Bằng HĐMB</t>
  </si>
  <si>
    <t>LD 01 (THANH TOÁN ĐỢT 3 - 10%)</t>
  </si>
  <si>
    <t>NGÀY</t>
  </si>
  <si>
    <t>SỐ NGÀY</t>
  </si>
  <si>
    <t>DƯ NỢ GỐC</t>
  </si>
  <si>
    <t>GỐC PHẢI TRẢ</t>
  </si>
  <si>
    <t>LD 02 (THANH TOÁN ĐỢT 4 - 10%)</t>
  </si>
  <si>
    <t>LD 03 (THANH TOÁN ĐỢT 5 - 10%)</t>
  </si>
  <si>
    <t xml:space="preserve">(2) Phí bảo trì: 2% giá trị căn hộ </t>
  </si>
  <si>
    <t>Tổng số tiền nộp lần 2 = (1) + (2)</t>
  </si>
  <si>
    <t xml:space="preserve">Tỷ lệ thanh toán </t>
  </si>
  <si>
    <t xml:space="preserve">Ngày dự kiến thanh toán </t>
  </si>
  <si>
    <t>(1) 45% giá bán căn hộ (đã bao gồm VAT)</t>
  </si>
  <si>
    <t>B-2-1</t>
  </si>
  <si>
    <t>B-2-2</t>
  </si>
  <si>
    <t>B-2-3</t>
  </si>
  <si>
    <t>A-3</t>
  </si>
  <si>
    <t>A-2</t>
  </si>
  <si>
    <t>Tặng vàng SJC</t>
  </si>
  <si>
    <t>LD 04 (THANH TOÁN ĐỢT 6 - 45%)</t>
  </si>
  <si>
    <t>Dự kiến quý II/2024</t>
  </si>
  <si>
    <t xml:space="preserve"> HTLS 0% trong vòng 24 tháng</t>
  </si>
  <si>
    <t xml:space="preserve">LÃI SUẤT 10,5%/NĂM TRONG 24 THÁNG </t>
  </si>
  <si>
    <t xml:space="preserve">LÃI SUẤT 10.5%/NĂM TRONG 24 THÁNG </t>
  </si>
  <si>
    <t>Dự kiến quý III/2024</t>
  </si>
  <si>
    <t>Tặng vàng</t>
  </si>
  <si>
    <t>Chiết khấu khi mua nhiều căn hộ</t>
  </si>
  <si>
    <t xml:space="preserve">Tổng số lượng căn hộ đã ký Đơn đăng ký giữ chỗ </t>
  </si>
  <si>
    <t xml:space="preserve">KHÁCH HÀNG CHỌN GÓI HỖ TRỢ VAY ƯU ĐÃI 0% LÃI SUẤT 24 THÁNG </t>
  </si>
  <si>
    <t>Giá bán thuần</t>
  </si>
  <si>
    <t xml:space="preserve">Thuế GTGT </t>
  </si>
  <si>
    <t>Loại</t>
  </si>
  <si>
    <t>2PN</t>
  </si>
  <si>
    <t>3PN</t>
  </si>
  <si>
    <t>1PN</t>
  </si>
  <si>
    <t xml:space="preserve">Loại </t>
  </si>
  <si>
    <t>THỦ TỤC ĐIỀN  NẾU KHÁCH MUA NHIỀU CĂN</t>
  </si>
  <si>
    <t>Lần 7</t>
  </si>
  <si>
    <t>Công ty TNHH Agape Việt Nam - Phòng Kinh Doanh</t>
  </si>
  <si>
    <t>Bảng giá tổng hợp Sentosa Sky Park</t>
  </si>
  <si>
    <t>Bike Parking</t>
  </si>
  <si>
    <t>Car Parking</t>
  </si>
  <si>
    <t>C1</t>
  </si>
  <si>
    <t>S2</t>
  </si>
  <si>
    <t>S3</t>
  </si>
  <si>
    <t>A3</t>
  </si>
  <si>
    <t>B5</t>
  </si>
  <si>
    <t>C3-G</t>
  </si>
  <si>
    <t>B4-G</t>
  </si>
  <si>
    <t>A1-G</t>
  </si>
  <si>
    <t>S1-G</t>
  </si>
  <si>
    <t>DK1-G</t>
  </si>
  <si>
    <t>B4-1</t>
  </si>
  <si>
    <t>Sân vườn</t>
  </si>
  <si>
    <t>−</t>
  </si>
  <si>
    <t>C2</t>
  </si>
  <si>
    <t>A2</t>
  </si>
  <si>
    <t>B3</t>
  </si>
  <si>
    <t>B2</t>
  </si>
  <si>
    <t>C3</t>
  </si>
  <si>
    <t>A1</t>
  </si>
  <si>
    <t>S1</t>
  </si>
  <si>
    <t>DK1</t>
  </si>
  <si>
    <t>Tầng 6 - 24</t>
  </si>
  <si>
    <t>1212A</t>
  </si>
  <si>
    <t>1212B</t>
  </si>
  <si>
    <t>12F</t>
  </si>
  <si>
    <t>13F</t>
  </si>
  <si>
    <t>2212A</t>
  </si>
  <si>
    <t>2212B</t>
  </si>
  <si>
    <t>22F</t>
  </si>
  <si>
    <t>2312A</t>
  </si>
  <si>
    <t>2312B</t>
  </si>
  <si>
    <t>23F</t>
  </si>
  <si>
    <t>P2</t>
  </si>
  <si>
    <t>P4</t>
  </si>
  <si>
    <t>Tầng 25</t>
  </si>
  <si>
    <t>P1</t>
  </si>
  <si>
    <t>P3</t>
  </si>
  <si>
    <t>Tầng 26</t>
  </si>
  <si>
    <t>P8</t>
  </si>
  <si>
    <t>D1</t>
  </si>
  <si>
    <t>P6</t>
  </si>
  <si>
    <t>Tầng 27</t>
  </si>
  <si>
    <t>27F</t>
  </si>
  <si>
    <t>P7</t>
  </si>
  <si>
    <t>P5</t>
  </si>
  <si>
    <t>B4</t>
  </si>
  <si>
    <t>Tầng 28</t>
  </si>
  <si>
    <t>Mã căn hộ (Room)</t>
  </si>
  <si>
    <t>28F</t>
  </si>
  <si>
    <r>
      <t>103.9 m</t>
    </r>
    <r>
      <rPr>
        <vertAlign val="superscript"/>
        <sz val="13"/>
        <color theme="1"/>
        <rFont val="Times New Roman"/>
        <family val="1"/>
      </rPr>
      <t>2</t>
    </r>
  </si>
  <si>
    <r>
      <t>32 m</t>
    </r>
    <r>
      <rPr>
        <vertAlign val="superscript"/>
        <sz val="13"/>
        <color theme="1"/>
        <rFont val="Times New Roman"/>
        <family val="1"/>
      </rPr>
      <t>2</t>
    </r>
  </si>
  <si>
    <r>
      <t>36.5 m</t>
    </r>
    <r>
      <rPr>
        <vertAlign val="superscript"/>
        <sz val="13"/>
        <color theme="1"/>
        <rFont val="Times New Roman"/>
        <family val="1"/>
      </rPr>
      <t>2</t>
    </r>
  </si>
  <si>
    <r>
      <t>52.1 m</t>
    </r>
    <r>
      <rPr>
        <vertAlign val="superscript"/>
        <sz val="13"/>
        <color theme="1"/>
        <rFont val="Times New Roman"/>
        <family val="1"/>
      </rPr>
      <t>2</t>
    </r>
  </si>
  <si>
    <r>
      <t>74.5 m</t>
    </r>
    <r>
      <rPr>
        <vertAlign val="superscript"/>
        <sz val="13"/>
        <color theme="1"/>
        <rFont val="Times New Roman"/>
        <family val="1"/>
      </rPr>
      <t>2</t>
    </r>
  </si>
  <si>
    <r>
      <t>128.0 m</t>
    </r>
    <r>
      <rPr>
        <vertAlign val="superscript"/>
        <sz val="13"/>
        <color theme="1"/>
        <rFont val="Times New Roman"/>
        <family val="1"/>
      </rPr>
      <t>2</t>
    </r>
  </si>
  <si>
    <r>
      <t>71.6 m</t>
    </r>
    <r>
      <rPr>
        <vertAlign val="superscript"/>
        <sz val="13"/>
        <color theme="1"/>
        <rFont val="Times New Roman"/>
        <family val="1"/>
      </rPr>
      <t>2</t>
    </r>
  </si>
  <si>
    <r>
      <t>72.0 m</t>
    </r>
    <r>
      <rPr>
        <vertAlign val="superscript"/>
        <sz val="13"/>
        <color theme="1"/>
        <rFont val="Times New Roman"/>
        <family val="1"/>
      </rPr>
      <t>2</t>
    </r>
  </si>
  <si>
    <r>
      <t>71.8 m</t>
    </r>
    <r>
      <rPr>
        <vertAlign val="superscript"/>
        <sz val="13"/>
        <color theme="1"/>
        <rFont val="Times New Roman"/>
        <family val="1"/>
      </rPr>
      <t>2</t>
    </r>
  </si>
  <si>
    <r>
      <t>46.7 m</t>
    </r>
    <r>
      <rPr>
        <vertAlign val="superscript"/>
        <sz val="13"/>
        <color theme="1"/>
        <rFont val="Times New Roman"/>
        <family val="1"/>
      </rPr>
      <t>2</t>
    </r>
  </si>
  <si>
    <r>
      <t>30.1 m</t>
    </r>
    <r>
      <rPr>
        <vertAlign val="superscript"/>
        <sz val="13"/>
        <color theme="1"/>
        <rFont val="Times New Roman"/>
        <family val="1"/>
      </rPr>
      <t>2</t>
    </r>
  </si>
  <si>
    <r>
      <t>66.3 m</t>
    </r>
    <r>
      <rPr>
        <vertAlign val="superscript"/>
        <sz val="13"/>
        <color theme="1"/>
        <rFont val="Times New Roman"/>
        <family val="1"/>
      </rPr>
      <t>2</t>
    </r>
  </si>
  <si>
    <r>
      <t>71.7 m</t>
    </r>
    <r>
      <rPr>
        <vertAlign val="superscript"/>
        <sz val="13"/>
        <color theme="1"/>
        <rFont val="Times New Roman"/>
        <family val="1"/>
      </rPr>
      <t>2</t>
    </r>
  </si>
  <si>
    <r>
      <t>71.5 m</t>
    </r>
    <r>
      <rPr>
        <vertAlign val="superscript"/>
        <sz val="13"/>
        <color theme="1"/>
        <rFont val="Times New Roman"/>
        <family val="1"/>
      </rPr>
      <t>2</t>
    </r>
  </si>
  <si>
    <r>
      <t>14.0 m</t>
    </r>
    <r>
      <rPr>
        <vertAlign val="superscript"/>
        <sz val="13"/>
        <color theme="1"/>
        <rFont val="Times New Roman"/>
        <family val="1"/>
      </rPr>
      <t>2</t>
    </r>
  </si>
  <si>
    <r>
      <t>16.5 m</t>
    </r>
    <r>
      <rPr>
        <vertAlign val="superscript"/>
        <sz val="13"/>
        <color theme="1"/>
        <rFont val="Times New Roman"/>
        <family val="1"/>
      </rPr>
      <t>2</t>
    </r>
  </si>
  <si>
    <r>
      <t>16.4 m</t>
    </r>
    <r>
      <rPr>
        <vertAlign val="superscript"/>
        <sz val="13"/>
        <color theme="1"/>
        <rFont val="Times New Roman"/>
        <family val="1"/>
      </rPr>
      <t>2</t>
    </r>
  </si>
  <si>
    <r>
      <t>10.5 m</t>
    </r>
    <r>
      <rPr>
        <vertAlign val="superscript"/>
        <sz val="13"/>
        <color theme="1"/>
        <rFont val="Times New Roman"/>
        <family val="1"/>
      </rPr>
      <t>2</t>
    </r>
  </si>
  <si>
    <r>
      <t>7.0 m</t>
    </r>
    <r>
      <rPr>
        <vertAlign val="superscript"/>
        <sz val="13"/>
        <color theme="1"/>
        <rFont val="Times New Roman"/>
        <family val="1"/>
      </rPr>
      <t>2</t>
    </r>
  </si>
  <si>
    <r>
      <t>15.5 m</t>
    </r>
    <r>
      <rPr>
        <vertAlign val="superscript"/>
        <sz val="13"/>
        <color theme="1"/>
        <rFont val="Times New Roman"/>
        <family val="1"/>
      </rPr>
      <t>2</t>
    </r>
  </si>
  <si>
    <r>
      <t>102.9 m</t>
    </r>
    <r>
      <rPr>
        <vertAlign val="superscript"/>
        <sz val="13"/>
        <color theme="1"/>
        <rFont val="Times New Roman"/>
        <family val="1"/>
      </rPr>
      <t>2</t>
    </r>
  </si>
  <si>
    <r>
      <t>31.8 m</t>
    </r>
    <r>
      <rPr>
        <vertAlign val="superscript"/>
        <sz val="13"/>
        <color theme="1"/>
        <rFont val="Times New Roman"/>
        <family val="1"/>
      </rPr>
      <t>2</t>
    </r>
  </si>
  <si>
    <r>
      <t>36.4 m</t>
    </r>
    <r>
      <rPr>
        <vertAlign val="superscript"/>
        <sz val="13"/>
        <color theme="1"/>
        <rFont val="Times New Roman"/>
        <family val="1"/>
      </rPr>
      <t>2</t>
    </r>
  </si>
  <si>
    <r>
      <t>107.3 m</t>
    </r>
    <r>
      <rPr>
        <vertAlign val="superscript"/>
        <sz val="13"/>
        <color theme="1"/>
        <rFont val="Times New Roman"/>
        <family val="1"/>
      </rPr>
      <t>2</t>
    </r>
  </si>
  <si>
    <r>
      <t>48.6 m</t>
    </r>
    <r>
      <rPr>
        <vertAlign val="superscript"/>
        <sz val="13"/>
        <color theme="1"/>
        <rFont val="Times New Roman"/>
        <family val="1"/>
      </rPr>
      <t>2</t>
    </r>
  </si>
  <si>
    <r>
      <t>74 m</t>
    </r>
    <r>
      <rPr>
        <vertAlign val="superscript"/>
        <sz val="13"/>
        <color theme="1"/>
        <rFont val="Times New Roman"/>
        <family val="1"/>
      </rPr>
      <t>2</t>
    </r>
  </si>
  <si>
    <r>
      <t>67.9 m</t>
    </r>
    <r>
      <rPr>
        <vertAlign val="superscript"/>
        <sz val="13"/>
        <color theme="1"/>
        <rFont val="Times New Roman"/>
        <family val="1"/>
      </rPr>
      <t>2</t>
    </r>
  </si>
  <si>
    <r>
      <t>68.2 m</t>
    </r>
    <r>
      <rPr>
        <vertAlign val="superscript"/>
        <sz val="13"/>
        <color theme="1"/>
        <rFont val="Times New Roman"/>
        <family val="1"/>
      </rPr>
      <t>2</t>
    </r>
  </si>
  <si>
    <r>
      <t>52.3 m</t>
    </r>
    <r>
      <rPr>
        <vertAlign val="superscript"/>
        <sz val="13"/>
        <color theme="1"/>
        <rFont val="Times New Roman"/>
        <family val="1"/>
      </rPr>
      <t>2</t>
    </r>
  </si>
  <si>
    <r>
      <t>128.8 m</t>
    </r>
    <r>
      <rPr>
        <vertAlign val="superscript"/>
        <sz val="13"/>
        <color theme="1"/>
        <rFont val="Times New Roman"/>
        <family val="1"/>
      </rPr>
      <t>2</t>
    </r>
  </si>
  <si>
    <r>
      <t>70.9 m</t>
    </r>
    <r>
      <rPr>
        <vertAlign val="superscript"/>
        <sz val="13"/>
        <color theme="1"/>
        <rFont val="Times New Roman"/>
        <family val="1"/>
      </rPr>
      <t>2</t>
    </r>
  </si>
  <si>
    <r>
      <t>46.5 m</t>
    </r>
    <r>
      <rPr>
        <vertAlign val="superscript"/>
        <sz val="13"/>
        <color theme="1"/>
        <rFont val="Times New Roman"/>
        <family val="1"/>
      </rPr>
      <t>2</t>
    </r>
  </si>
  <si>
    <r>
      <t>30.3 m</t>
    </r>
    <r>
      <rPr>
        <vertAlign val="superscript"/>
        <sz val="13"/>
        <color theme="1"/>
        <rFont val="Times New Roman"/>
        <family val="1"/>
      </rPr>
      <t>2</t>
    </r>
  </si>
  <si>
    <r>
      <t>66.2 m</t>
    </r>
    <r>
      <rPr>
        <vertAlign val="superscript"/>
        <sz val="13"/>
        <color theme="1"/>
        <rFont val="Times New Roman"/>
        <family val="1"/>
      </rPr>
      <t>2</t>
    </r>
  </si>
  <si>
    <r>
      <t>70.6 m</t>
    </r>
    <r>
      <rPr>
        <vertAlign val="superscript"/>
        <sz val="13"/>
        <color theme="1"/>
        <rFont val="Times New Roman"/>
        <family val="1"/>
      </rPr>
      <t>2</t>
    </r>
  </si>
  <si>
    <r>
      <t>98.3 m</t>
    </r>
    <r>
      <rPr>
        <vertAlign val="superscript"/>
        <sz val="13"/>
        <color theme="1"/>
        <rFont val="Times New Roman"/>
        <family val="1"/>
      </rPr>
      <t>2</t>
    </r>
  </si>
  <si>
    <r>
      <t>116.1 m</t>
    </r>
    <r>
      <rPr>
        <vertAlign val="superscript"/>
        <sz val="13"/>
        <color theme="1"/>
        <rFont val="Times New Roman"/>
        <family val="1"/>
      </rPr>
      <t>2</t>
    </r>
  </si>
  <si>
    <r>
      <t>35.7 m</t>
    </r>
    <r>
      <rPr>
        <vertAlign val="superscript"/>
        <sz val="13"/>
        <color theme="1"/>
        <rFont val="Times New Roman"/>
        <family val="1"/>
      </rPr>
      <t>2</t>
    </r>
  </si>
  <si>
    <r>
      <t>37.0 m</t>
    </r>
    <r>
      <rPr>
        <vertAlign val="superscript"/>
        <sz val="13"/>
        <color theme="1"/>
        <rFont val="Times New Roman"/>
        <family val="1"/>
      </rPr>
      <t>2</t>
    </r>
  </si>
  <si>
    <r>
      <t>86.4 m</t>
    </r>
    <r>
      <rPr>
        <vertAlign val="superscript"/>
        <sz val="13"/>
        <color theme="1"/>
        <rFont val="Times New Roman"/>
        <family val="1"/>
      </rPr>
      <t>2</t>
    </r>
  </si>
  <si>
    <r>
      <t>114.7 m</t>
    </r>
    <r>
      <rPr>
        <vertAlign val="superscript"/>
        <sz val="13"/>
        <color theme="1"/>
        <rFont val="Times New Roman"/>
        <family val="1"/>
      </rPr>
      <t>2</t>
    </r>
  </si>
  <si>
    <r>
      <t>25.4 m</t>
    </r>
    <r>
      <rPr>
        <vertAlign val="superscript"/>
        <sz val="13"/>
        <color theme="1"/>
        <rFont val="Times New Roman"/>
        <family val="1"/>
      </rPr>
      <t>2</t>
    </r>
  </si>
  <si>
    <r>
      <t>24.6 m</t>
    </r>
    <r>
      <rPr>
        <vertAlign val="superscript"/>
        <sz val="13"/>
        <color theme="1"/>
        <rFont val="Times New Roman"/>
        <family val="1"/>
      </rPr>
      <t>2</t>
    </r>
  </si>
  <si>
    <r>
      <t>48.5 m</t>
    </r>
    <r>
      <rPr>
        <vertAlign val="superscript"/>
        <sz val="13"/>
        <color theme="1"/>
        <rFont val="Times New Roman"/>
        <family val="1"/>
      </rPr>
      <t>2</t>
    </r>
  </si>
  <si>
    <r>
      <t>138.1 m</t>
    </r>
    <r>
      <rPr>
        <vertAlign val="superscript"/>
        <sz val="13"/>
        <color theme="1"/>
        <rFont val="Times New Roman"/>
        <family val="1"/>
      </rPr>
      <t>2</t>
    </r>
  </si>
  <si>
    <r>
      <t>78.9 m</t>
    </r>
    <r>
      <rPr>
        <vertAlign val="superscript"/>
        <sz val="13"/>
        <color theme="1"/>
        <rFont val="Times New Roman"/>
        <family val="1"/>
      </rPr>
      <t>2</t>
    </r>
  </si>
  <si>
    <r>
      <t>132.3 m</t>
    </r>
    <r>
      <rPr>
        <vertAlign val="superscript"/>
        <sz val="13"/>
        <color theme="1"/>
        <rFont val="Times New Roman"/>
        <family val="1"/>
      </rPr>
      <t>2</t>
    </r>
  </si>
  <si>
    <r>
      <t>91.8 m</t>
    </r>
    <r>
      <rPr>
        <vertAlign val="superscript"/>
        <sz val="13"/>
        <color theme="1"/>
        <rFont val="Times New Roman"/>
        <family val="1"/>
      </rPr>
      <t>2</t>
    </r>
  </si>
  <si>
    <r>
      <t>20.6 m</t>
    </r>
    <r>
      <rPr>
        <vertAlign val="superscript"/>
        <sz val="13"/>
        <color theme="1"/>
        <rFont val="Times New Roman"/>
        <family val="1"/>
      </rPr>
      <t>2</t>
    </r>
  </si>
  <si>
    <r>
      <t>37.7 m</t>
    </r>
    <r>
      <rPr>
        <vertAlign val="superscript"/>
        <sz val="13"/>
        <color theme="1"/>
        <rFont val="Times New Roman"/>
        <family val="1"/>
      </rPr>
      <t>2</t>
    </r>
  </si>
  <si>
    <r>
      <t>140.6 m</t>
    </r>
    <r>
      <rPr>
        <vertAlign val="superscript"/>
        <sz val="13"/>
        <color theme="1"/>
        <rFont val="Times New Roman"/>
        <family val="1"/>
      </rPr>
      <t>2</t>
    </r>
  </si>
  <si>
    <r>
      <t>56.2 m</t>
    </r>
    <r>
      <rPr>
        <vertAlign val="superscript"/>
        <sz val="13"/>
        <color theme="1"/>
        <rFont val="Times New Roman"/>
        <family val="1"/>
      </rPr>
      <t>2</t>
    </r>
  </si>
  <si>
    <r>
      <t>127.7 m</t>
    </r>
    <r>
      <rPr>
        <vertAlign val="superscript"/>
        <sz val="13"/>
        <color theme="1"/>
        <rFont val="Times New Roman"/>
        <family val="1"/>
      </rPr>
      <t>2</t>
    </r>
  </si>
  <si>
    <r>
      <t>32.6 m</t>
    </r>
    <r>
      <rPr>
        <vertAlign val="superscript"/>
        <sz val="13"/>
        <color theme="1"/>
        <rFont val="Times New Roman"/>
        <family val="1"/>
      </rPr>
      <t>2</t>
    </r>
  </si>
  <si>
    <r>
      <t>23.6 m</t>
    </r>
    <r>
      <rPr>
        <vertAlign val="superscript"/>
        <sz val="13"/>
        <color theme="1"/>
        <rFont val="Times New Roman"/>
        <family val="1"/>
      </rPr>
      <t>2</t>
    </r>
  </si>
  <si>
    <r>
      <t>31.3 m</t>
    </r>
    <r>
      <rPr>
        <vertAlign val="superscript"/>
        <sz val="13"/>
        <color theme="1"/>
        <rFont val="Times New Roman"/>
        <family val="1"/>
      </rPr>
      <t>2</t>
    </r>
  </si>
  <si>
    <t>Chiết khấu 3% giá bán căn hộ đã bao gồm VAT</t>
  </si>
  <si>
    <t>Tặng chuyến du lịch Nhật Bản</t>
  </si>
  <si>
    <t>20% giá bán căn hộ (đã bao gồm VAT)</t>
  </si>
  <si>
    <t>Khi ký HĐMB (20 ngày kể từ ngày ký đơn ĐKGC)</t>
  </si>
  <si>
    <t>Miễn phí 2 năm phí quản lý chung cư</t>
  </si>
  <si>
    <t>Thời gian áp dụng: Từ ngày 10/02/2023  đến 10/05/2023</t>
  </si>
  <si>
    <t>Tháng 2.2023</t>
  </si>
  <si>
    <t>01/03/2023</t>
  </si>
  <si>
    <t>01/04/2024</t>
  </si>
  <si>
    <t>01/05/2024</t>
  </si>
  <si>
    <t>01/04/2023</t>
  </si>
  <si>
    <t>01/05/2023</t>
  </si>
  <si>
    <t>01/06/2023</t>
  </si>
  <si>
    <t>01/07/2023</t>
  </si>
  <si>
    <t>01/08/2023</t>
  </si>
  <si>
    <t>01/09/2023</t>
  </si>
  <si>
    <t>01/10/2023</t>
  </si>
  <si>
    <t>01/11/2023</t>
  </si>
  <si>
    <t>01/12/2023</t>
  </si>
  <si>
    <t>01/01/2024</t>
  </si>
  <si>
    <t>01/02/2024</t>
  </si>
  <si>
    <t>01/03/2024</t>
  </si>
  <si>
    <t>01/06/2024</t>
  </si>
  <si>
    <t>01/07/2024</t>
  </si>
  <si>
    <t>01/08/2024</t>
  </si>
  <si>
    <t>01/09/2024</t>
  </si>
  <si>
    <t>01/10/2024</t>
  </si>
  <si>
    <t>01/11/2024</t>
  </si>
  <si>
    <t>01/12/2024</t>
  </si>
  <si>
    <t>01/5/2023</t>
  </si>
  <si>
    <t>Vào ngày bàn giao căn hộ - Dự kiến Quý II/2024</t>
  </si>
  <si>
    <t>Khi cấp sổ hồng - Dự kiến Tháng 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</si>
</sst>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(* #,##0_);_(* \(#,##0\);_(* &quot;-&quot;_);_(@_)"/>
    <numFmt numFmtId="43" formatCode="_(* #,##0.00_);_(* \(#,##0.00\);_(* &quot;-&quot;??_);_(@_)"/>
    <numFmt numFmtId="164" formatCode="#&quot;Bed Room&quot;"/>
    <numFmt numFmtId="165" formatCode="_(* #,##0_);_(* \(#,##0\);_(* &quot;-&quot;??_);_(@_)"/>
    <numFmt numFmtId="166" formatCode="0.0%"/>
    <numFmt numFmtId="167" formatCode="@&quot;F&quot;"/>
    <numFmt numFmtId="168" formatCode="_-* #,##0_-;\-* #,##0_-;_-* &quot;-&quot;_-;_-@_-"/>
    <numFmt numFmtId="169" formatCode="##.#00&quot;㎡&quot;"/>
    <numFmt numFmtId="170" formatCode="##.00&quot;㎡&quot;"/>
    <numFmt numFmtId="171" formatCode="##.#0&quot;㎡&quot;"/>
    <numFmt numFmtId="172" formatCode="[$-1010000]d/m/yyyy;@"/>
    <numFmt numFmtId="173" formatCode="_(* #,##0_);_(* \(#,##0\);_(* &quot;-&quot;???_);_(@_)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26"/>
      <color theme="1"/>
      <name val="Times New Roman"/>
      <family val="1"/>
    </font>
    <font>
      <b/>
      <sz val="18"/>
      <color theme="1"/>
      <name val="Times New Roman"/>
      <family val="1"/>
    </font>
    <font>
      <b/>
      <sz val="26"/>
      <color theme="1"/>
      <name val="Times New Roman"/>
      <family val="1"/>
    </font>
    <font>
      <b/>
      <sz val="13"/>
      <name val="Times New Roman"/>
      <family val="1"/>
    </font>
    <font>
      <b/>
      <sz val="13"/>
      <color theme="0"/>
      <name val="Times New Roman"/>
      <family val="1"/>
    </font>
    <font>
      <sz val="13"/>
      <color theme="0"/>
      <name val="Times New Roman"/>
      <family val="1"/>
    </font>
    <font>
      <vertAlign val="superscript"/>
      <sz val="11"/>
      <color theme="0"/>
      <name val="Calibri"/>
      <family val="2"/>
    </font>
    <font>
      <vertAlign val="superscript"/>
      <sz val="11"/>
      <color theme="0"/>
      <name val="Calibri"/>
      <family val="2"/>
      <scheme val="minor"/>
    </font>
    <font>
      <b/>
      <sz val="12"/>
      <color rgb="FF000099"/>
      <name val="Times New Roman"/>
      <family val="1"/>
    </font>
    <font>
      <sz val="12"/>
      <color rgb="FF000099"/>
      <name val="Times New Roman"/>
      <family val="1"/>
    </font>
    <font>
      <b/>
      <sz val="18"/>
      <color rgb="FF000099"/>
      <name val="Times New Roman"/>
      <family val="1"/>
    </font>
    <font>
      <i/>
      <sz val="14"/>
      <color rgb="FF000099"/>
      <name val="Times New Roman"/>
      <family val="1"/>
    </font>
    <font>
      <sz val="14"/>
      <color rgb="FF000099"/>
      <name val="Times New Roman"/>
      <family val="1"/>
    </font>
    <font>
      <i/>
      <sz val="12"/>
      <color rgb="FF000099"/>
      <name val="Times New Roman"/>
      <family val="1"/>
    </font>
    <font>
      <b/>
      <sz val="12"/>
      <color rgb="FFFF0000"/>
      <name val="Times New Roman"/>
      <family val="1"/>
    </font>
    <font>
      <b/>
      <sz val="13"/>
      <color rgb="FFFF0000"/>
      <name val="Times New Roman"/>
      <family val="1"/>
    </font>
    <font>
      <sz val="12"/>
      <color rgb="FFFF0000"/>
      <name val="Times New Roman"/>
      <family val="1"/>
    </font>
    <font>
      <b/>
      <sz val="14"/>
      <color rgb="FFFF0000"/>
      <name val="Times New Roman"/>
      <family val="1"/>
    </font>
    <font>
      <b/>
      <sz val="12"/>
      <color theme="0"/>
      <name val="Times New Roman"/>
      <family val="1"/>
    </font>
    <font>
      <b/>
      <i/>
      <sz val="12"/>
      <color theme="0"/>
      <name val="Times New Roman"/>
      <family val="1"/>
    </font>
    <font>
      <sz val="11"/>
      <color rgb="FF000099"/>
      <name val="Times New Roman"/>
      <family val="1"/>
    </font>
    <font>
      <b/>
      <sz val="11"/>
      <color rgb="FFFF0000"/>
      <name val="Times New Roman"/>
      <family val="1"/>
    </font>
    <font>
      <b/>
      <sz val="13"/>
      <color rgb="FF000099"/>
      <name val="Times New Roman"/>
      <family val="1"/>
    </font>
    <font>
      <b/>
      <sz val="11"/>
      <color theme="1"/>
      <name val="Times New Roman"/>
      <family val="1"/>
    </font>
    <font>
      <sz val="11"/>
      <color theme="2" tint="-0.499984740745262"/>
      <name val="Times New Roman"/>
      <family val="1"/>
    </font>
    <font>
      <b/>
      <sz val="11"/>
      <color rgb="FF000099"/>
      <name val="Times New Roman"/>
      <family val="1"/>
    </font>
    <font>
      <sz val="12"/>
      <name val="Times New Roman"/>
      <family val="1"/>
    </font>
    <font>
      <b/>
      <sz val="11"/>
      <color theme="1"/>
      <name val="ＭＳ Ｐ明朝"/>
      <family val="1"/>
      <charset val="128"/>
    </font>
    <font>
      <b/>
      <u/>
      <sz val="12"/>
      <color rgb="FFFF0000"/>
      <name val="Times New Roman"/>
      <family val="1"/>
    </font>
    <font>
      <sz val="11"/>
      <name val="Times New Roman"/>
      <family val="1"/>
    </font>
    <font>
      <sz val="11"/>
      <color rgb="FFFF0000"/>
      <name val="Times New Roman"/>
      <family val="1"/>
    </font>
    <font>
      <b/>
      <sz val="11"/>
      <color theme="1"/>
      <name val="Calibri"/>
      <family val="2"/>
      <scheme val="minor"/>
    </font>
    <font>
      <b/>
      <sz val="11"/>
      <color rgb="FF000099"/>
      <name val="Calibri"/>
      <family val="2"/>
      <scheme val="minor"/>
    </font>
    <font>
      <sz val="11"/>
      <color theme="0"/>
      <name val="Times New Roman"/>
      <family val="1"/>
    </font>
    <font>
      <b/>
      <sz val="12"/>
      <name val="Times New Roman"/>
      <family val="1"/>
    </font>
    <font>
      <sz val="10"/>
      <name val="Times New Roman"/>
      <family val="1"/>
    </font>
    <font>
      <b/>
      <sz val="11"/>
      <name val="Times New Roman"/>
      <family val="1"/>
    </font>
    <font>
      <sz val="11"/>
      <color theme="4" tint="-0.249977111117893"/>
      <name val="Times New Roman"/>
      <family val="1"/>
    </font>
    <font>
      <sz val="11"/>
      <color rgb="FF0070C0"/>
      <name val="Times New Roman"/>
      <family val="1"/>
    </font>
    <font>
      <b/>
      <i/>
      <sz val="13"/>
      <color theme="1"/>
      <name val="Times New Roman"/>
      <family val="1"/>
    </font>
    <font>
      <sz val="13"/>
      <color rgb="FFFFFF00"/>
      <name val="Times New Roman"/>
      <family val="1"/>
    </font>
    <font>
      <vertAlign val="superscript"/>
      <sz val="13"/>
      <color theme="1"/>
      <name val="Times New Roman"/>
      <family val="1"/>
    </font>
    <font>
      <sz val="13"/>
      <color theme="1"/>
      <name val="Calibri"/>
      <family val="2"/>
    </font>
    <font>
      <sz val="11"/>
      <color theme="8" tint="0.39997558519241921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/>
      <right/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8" fontId="1" fillId="0" borderId="0" applyFont="0" applyFill="0" applyBorder="0" applyAlignment="0" applyProtection="0"/>
  </cellStyleXfs>
  <cellXfs count="388">
    <xf numFmtId="0" fontId="0" fillId="0" borderId="0" xfId="0"/>
    <xf numFmtId="0" fontId="3" fillId="0" borderId="0" xfId="0" applyFont="1"/>
    <xf numFmtId="0" fontId="5" fillId="0" borderId="0" xfId="0" applyFont="1"/>
    <xf numFmtId="0" fontId="10" fillId="4" borderId="1" xfId="0" applyFont="1" applyFill="1" applyBorder="1"/>
    <xf numFmtId="0" fontId="10" fillId="4" borderId="3" xfId="0" applyFont="1" applyFill="1" applyBorder="1"/>
    <xf numFmtId="0" fontId="10" fillId="4" borderId="1" xfId="0" applyFont="1" applyFill="1" applyBorder="1" applyAlignment="1">
      <alignment horizontal="center"/>
    </xf>
    <xf numFmtId="164" fontId="2" fillId="5" borderId="4" xfId="0" applyNumberFormat="1" applyFont="1" applyFill="1" applyBorder="1" applyAlignment="1">
      <alignment horizontal="center" vertical="center"/>
    </xf>
    <xf numFmtId="164" fontId="2" fillId="5" borderId="5" xfId="0" applyNumberFormat="1" applyFont="1" applyFill="1" applyBorder="1" applyAlignment="1">
      <alignment horizontal="center" vertical="center"/>
    </xf>
    <xf numFmtId="164" fontId="2" fillId="5" borderId="6" xfId="0" applyNumberFormat="1" applyFont="1" applyFill="1" applyBorder="1" applyAlignment="1">
      <alignment horizontal="center" vertical="center"/>
    </xf>
    <xf numFmtId="164" fontId="2" fillId="5" borderId="7" xfId="0" applyNumberFormat="1" applyFont="1" applyFill="1" applyBorder="1" applyAlignment="1">
      <alignment horizontal="center" vertical="center"/>
    </xf>
    <xf numFmtId="164" fontId="2" fillId="5" borderId="8" xfId="0" applyNumberFormat="1" applyFont="1" applyFill="1" applyBorder="1" applyAlignment="1">
      <alignment horizontal="center" vertical="center"/>
    </xf>
    <xf numFmtId="164" fontId="2" fillId="5" borderId="9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64" fontId="2" fillId="5" borderId="11" xfId="0" applyNumberFormat="1" applyFont="1" applyFill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9" fillId="4" borderId="12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10" fillId="4" borderId="14" xfId="0" applyFont="1" applyFill="1" applyBorder="1"/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10" fillId="4" borderId="15" xfId="0" applyFont="1" applyFill="1" applyBorder="1" applyAlignment="1">
      <alignment horizontal="center"/>
    </xf>
    <xf numFmtId="0" fontId="10" fillId="4" borderId="16" xfId="0" applyFont="1" applyFill="1" applyBorder="1" applyAlignment="1">
      <alignment horizontal="center"/>
    </xf>
    <xf numFmtId="0" fontId="10" fillId="4" borderId="17" xfId="0" applyFont="1" applyFill="1" applyBorder="1"/>
    <xf numFmtId="0" fontId="10" fillId="4" borderId="18" xfId="0" applyFont="1" applyFill="1" applyBorder="1"/>
    <xf numFmtId="0" fontId="8" fillId="0" borderId="12" xfId="0" applyFont="1" applyBorder="1" applyAlignment="1">
      <alignment horizontal="center"/>
    </xf>
    <xf numFmtId="0" fontId="10" fillId="4" borderId="12" xfId="0" applyFont="1" applyFill="1" applyBorder="1" applyAlignment="1">
      <alignment horizontal="center"/>
    </xf>
    <xf numFmtId="0" fontId="10" fillId="4" borderId="21" xfId="0" applyFont="1" applyFill="1" applyBorder="1"/>
    <xf numFmtId="0" fontId="3" fillId="5" borderId="22" xfId="0" applyFont="1" applyFill="1" applyBorder="1"/>
    <xf numFmtId="0" fontId="8" fillId="0" borderId="26" xfId="0" applyFont="1" applyBorder="1" applyAlignment="1">
      <alignment horizontal="center"/>
    </xf>
    <xf numFmtId="0" fontId="9" fillId="4" borderId="27" xfId="0" applyFont="1" applyFill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4" fillId="6" borderId="27" xfId="0" applyFont="1" applyFill="1" applyBorder="1" applyAlignment="1">
      <alignment horizontal="center" vertical="center"/>
    </xf>
    <xf numFmtId="0" fontId="4" fillId="6" borderId="33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32" xfId="0" applyFont="1" applyFill="1" applyBorder="1" applyAlignment="1">
      <alignment horizontal="center" vertical="center"/>
    </xf>
    <xf numFmtId="0" fontId="3" fillId="7" borderId="31" xfId="0" quotePrefix="1" applyFont="1" applyFill="1" applyBorder="1" applyAlignment="1">
      <alignment horizontal="center" vertical="center"/>
    </xf>
    <xf numFmtId="0" fontId="3" fillId="7" borderId="1" xfId="0" quotePrefix="1" applyFont="1" applyFill="1" applyBorder="1" applyAlignment="1">
      <alignment horizontal="center" vertical="center"/>
    </xf>
    <xf numFmtId="0" fontId="3" fillId="7" borderId="13" xfId="0" quotePrefix="1" applyFont="1" applyFill="1" applyBorder="1" applyAlignment="1">
      <alignment horizontal="center" vertical="center"/>
    </xf>
    <xf numFmtId="0" fontId="3" fillId="7" borderId="3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0" fontId="3" fillId="7" borderId="24" xfId="0" applyFont="1" applyFill="1" applyBorder="1" applyAlignment="1">
      <alignment horizontal="center" vertical="center"/>
    </xf>
    <xf numFmtId="0" fontId="3" fillId="7" borderId="28" xfId="0" applyFont="1" applyFill="1" applyBorder="1" applyAlignment="1">
      <alignment horizontal="center" vertical="center"/>
    </xf>
    <xf numFmtId="0" fontId="3" fillId="7" borderId="19" xfId="0" applyFont="1" applyFill="1" applyBorder="1" applyAlignment="1">
      <alignment horizontal="center" vertical="center"/>
    </xf>
    <xf numFmtId="0" fontId="3" fillId="7" borderId="38" xfId="0" applyFont="1" applyFill="1" applyBorder="1" applyAlignment="1">
      <alignment horizontal="center" vertical="center"/>
    </xf>
    <xf numFmtId="0" fontId="3" fillId="7" borderId="20" xfId="0" applyFont="1" applyFill="1" applyBorder="1" applyAlignment="1">
      <alignment horizontal="center" vertical="center"/>
    </xf>
    <xf numFmtId="0" fontId="3" fillId="7" borderId="24" xfId="0" quotePrefix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14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165" fontId="14" fillId="0" borderId="0" xfId="1" applyNumberFormat="1" applyFont="1" applyAlignment="1">
      <alignment vertical="center"/>
    </xf>
    <xf numFmtId="0" fontId="14" fillId="0" borderId="0" xfId="0" applyFont="1" applyAlignment="1">
      <alignment horizontal="left"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14" fontId="15" fillId="0" borderId="0" xfId="0" applyNumberFormat="1" applyFont="1" applyAlignment="1">
      <alignment vertical="center" wrapText="1"/>
    </xf>
    <xf numFmtId="0" fontId="14" fillId="0" borderId="0" xfId="0" applyFont="1" applyAlignment="1">
      <alignment horizontal="left" vertical="center" wrapText="1"/>
    </xf>
    <xf numFmtId="0" fontId="17" fillId="0" borderId="0" xfId="0" applyFont="1" applyAlignment="1">
      <alignment vertical="center"/>
    </xf>
    <xf numFmtId="165" fontId="13" fillId="0" borderId="0" xfId="0" applyNumberFormat="1" applyFont="1" applyAlignment="1">
      <alignment vertical="center"/>
    </xf>
    <xf numFmtId="43" fontId="13" fillId="0" borderId="0" xfId="0" applyNumberFormat="1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165" fontId="14" fillId="0" borderId="0" xfId="0" applyNumberFormat="1" applyFont="1" applyAlignment="1">
      <alignment vertical="center"/>
    </xf>
    <xf numFmtId="0" fontId="23" fillId="2" borderId="49" xfId="0" applyFont="1" applyFill="1" applyBorder="1" applyAlignment="1">
      <alignment horizontal="center" vertical="center" wrapText="1"/>
    </xf>
    <xf numFmtId="14" fontId="23" fillId="2" borderId="10" xfId="0" applyNumberFormat="1" applyFont="1" applyFill="1" applyBorder="1" applyAlignment="1">
      <alignment horizontal="center" vertical="center" wrapText="1"/>
    </xf>
    <xf numFmtId="9" fontId="23" fillId="2" borderId="10" xfId="2" applyFont="1" applyFill="1" applyBorder="1" applyAlignment="1">
      <alignment horizontal="center" vertical="center" wrapText="1"/>
    </xf>
    <xf numFmtId="9" fontId="23" fillId="2" borderId="10" xfId="0" applyNumberFormat="1" applyFont="1" applyFill="1" applyBorder="1" applyAlignment="1">
      <alignment horizontal="center" vertical="center" wrapText="1"/>
    </xf>
    <xf numFmtId="9" fontId="23" fillId="2" borderId="23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7" fillId="0" borderId="0" xfId="0" applyFont="1" applyAlignment="1">
      <alignment horizontal="center" vertical="center"/>
    </xf>
    <xf numFmtId="14" fontId="27" fillId="0" borderId="0" xfId="0" applyNumberFormat="1" applyFont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0" fontId="27" fillId="0" borderId="0" xfId="0" applyFont="1" applyAlignment="1">
      <alignment horizontal="left" vertical="center"/>
    </xf>
    <xf numFmtId="165" fontId="3" fillId="7" borderId="31" xfId="1" applyNumberFormat="1" applyFont="1" applyFill="1" applyBorder="1" applyAlignment="1">
      <alignment horizontal="center" vertical="center"/>
    </xf>
    <xf numFmtId="0" fontId="3" fillId="0" borderId="1" xfId="0" quotePrefix="1" applyFont="1" applyBorder="1"/>
    <xf numFmtId="0" fontId="9" fillId="10" borderId="1" xfId="0" applyFont="1" applyFill="1" applyBorder="1" applyAlignment="1">
      <alignment horizontal="center" vertical="center"/>
    </xf>
    <xf numFmtId="0" fontId="9" fillId="1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/>
    <xf numFmtId="0" fontId="3" fillId="0" borderId="1" xfId="0" quotePrefix="1" applyFont="1" applyBorder="1" applyAlignment="1">
      <alignment horizontal="center" vertical="center"/>
    </xf>
    <xf numFmtId="165" fontId="9" fillId="10" borderId="0" xfId="0" applyNumberFormat="1" applyFont="1" applyFill="1" applyAlignment="1">
      <alignment horizontal="center" vertical="center"/>
    </xf>
    <xf numFmtId="165" fontId="3" fillId="0" borderId="1" xfId="1" applyNumberFormat="1" applyFont="1" applyBorder="1"/>
    <xf numFmtId="165" fontId="3" fillId="0" borderId="0" xfId="0" applyNumberFormat="1" applyFont="1"/>
    <xf numFmtId="0" fontId="31" fillId="3" borderId="0" xfId="0" applyFont="1" applyFill="1"/>
    <xf numFmtId="0" fontId="25" fillId="11" borderId="15" xfId="0" applyFont="1" applyFill="1" applyBorder="1" applyAlignment="1">
      <alignment horizontal="center" vertical="center" wrapText="1"/>
    </xf>
    <xf numFmtId="14" fontId="25" fillId="11" borderId="1" xfId="0" applyNumberFormat="1" applyFont="1" applyFill="1" applyBorder="1" applyAlignment="1">
      <alignment horizontal="left" vertical="center" wrapText="1"/>
    </xf>
    <xf numFmtId="0" fontId="25" fillId="11" borderId="1" xfId="1" applyNumberFormat="1" applyFont="1" applyFill="1" applyBorder="1" applyAlignment="1">
      <alignment horizontal="left" vertical="center" wrapText="1"/>
    </xf>
    <xf numFmtId="14" fontId="25" fillId="11" borderId="1" xfId="1" applyNumberFormat="1" applyFont="1" applyFill="1" applyBorder="1" applyAlignment="1">
      <alignment horizontal="center" vertical="center" wrapText="1"/>
    </xf>
    <xf numFmtId="41" fontId="25" fillId="11" borderId="16" xfId="0" applyNumberFormat="1" applyFont="1" applyFill="1" applyBorder="1" applyAlignment="1">
      <alignment horizontal="right" vertical="center" wrapText="1"/>
    </xf>
    <xf numFmtId="165" fontId="25" fillId="11" borderId="16" xfId="0" applyNumberFormat="1" applyFont="1" applyFill="1" applyBorder="1" applyAlignment="1">
      <alignment horizontal="right" vertical="center" wrapText="1"/>
    </xf>
    <xf numFmtId="165" fontId="19" fillId="11" borderId="20" xfId="0" applyNumberFormat="1" applyFont="1" applyFill="1" applyBorder="1" applyAlignment="1">
      <alignment horizontal="right" vertical="center" wrapText="1"/>
    </xf>
    <xf numFmtId="0" fontId="14" fillId="0" borderId="0" xfId="0" applyFont="1" applyAlignment="1">
      <alignment horizontal="center" vertical="center"/>
    </xf>
    <xf numFmtId="0" fontId="25" fillId="6" borderId="15" xfId="0" applyFont="1" applyFill="1" applyBorder="1" applyAlignment="1">
      <alignment horizontal="center" vertical="center" wrapText="1"/>
    </xf>
    <xf numFmtId="14" fontId="25" fillId="6" borderId="1" xfId="0" applyNumberFormat="1" applyFont="1" applyFill="1" applyBorder="1" applyAlignment="1">
      <alignment horizontal="left" vertical="center" wrapText="1"/>
    </xf>
    <xf numFmtId="0" fontId="25" fillId="6" borderId="1" xfId="1" applyNumberFormat="1" applyFont="1" applyFill="1" applyBorder="1" applyAlignment="1">
      <alignment horizontal="left" vertical="center" wrapText="1"/>
    </xf>
    <xf numFmtId="14" fontId="26" fillId="6" borderId="1" xfId="1" quotePrefix="1" applyNumberFormat="1" applyFont="1" applyFill="1" applyBorder="1" applyAlignment="1">
      <alignment horizontal="center" vertical="center" wrapText="1"/>
    </xf>
    <xf numFmtId="165" fontId="25" fillId="6" borderId="16" xfId="0" applyNumberFormat="1" applyFont="1" applyFill="1" applyBorder="1" applyAlignment="1">
      <alignment horizontal="right" vertical="center" wrapText="1"/>
    </xf>
    <xf numFmtId="165" fontId="14" fillId="6" borderId="0" xfId="0" applyNumberFormat="1" applyFont="1" applyFill="1" applyAlignment="1">
      <alignment horizontal="center" vertical="center" wrapText="1"/>
    </xf>
    <xf numFmtId="0" fontId="14" fillId="6" borderId="0" xfId="0" applyFont="1" applyFill="1" applyAlignment="1">
      <alignment horizontal="center" vertical="center" wrapText="1"/>
    </xf>
    <xf numFmtId="0" fontId="23" fillId="13" borderId="16" xfId="0" applyFont="1" applyFill="1" applyBorder="1" applyAlignment="1">
      <alignment horizontal="right" vertical="center" wrapText="1"/>
    </xf>
    <xf numFmtId="0" fontId="25" fillId="14" borderId="15" xfId="0" applyFont="1" applyFill="1" applyBorder="1" applyAlignment="1">
      <alignment horizontal="center" vertical="center" wrapText="1"/>
    </xf>
    <xf numFmtId="14" fontId="25" fillId="14" borderId="1" xfId="0" applyNumberFormat="1" applyFont="1" applyFill="1" applyBorder="1" applyAlignment="1">
      <alignment horizontal="left" vertical="center" wrapText="1"/>
    </xf>
    <xf numFmtId="0" fontId="25" fillId="14" borderId="1" xfId="1" applyNumberFormat="1" applyFont="1" applyFill="1" applyBorder="1" applyAlignment="1">
      <alignment horizontal="center" vertical="center" wrapText="1"/>
    </xf>
    <xf numFmtId="14" fontId="26" fillId="14" borderId="1" xfId="1" quotePrefix="1" applyNumberFormat="1" applyFont="1" applyFill="1" applyBorder="1" applyAlignment="1">
      <alignment horizontal="center" vertical="center" wrapText="1"/>
    </xf>
    <xf numFmtId="165" fontId="25" fillId="14" borderId="16" xfId="0" applyNumberFormat="1" applyFont="1" applyFill="1" applyBorder="1" applyAlignment="1">
      <alignment horizontal="right" vertical="center" wrapText="1"/>
    </xf>
    <xf numFmtId="14" fontId="25" fillId="14" borderId="1" xfId="1" applyNumberFormat="1" applyFont="1" applyFill="1" applyBorder="1" applyAlignment="1">
      <alignment horizontal="center" vertical="center" wrapText="1"/>
    </xf>
    <xf numFmtId="41" fontId="25" fillId="14" borderId="16" xfId="0" applyNumberFormat="1" applyFont="1" applyFill="1" applyBorder="1" applyAlignment="1">
      <alignment horizontal="right" vertical="center" wrapText="1"/>
    </xf>
    <xf numFmtId="165" fontId="19" fillId="14" borderId="20" xfId="0" applyNumberFormat="1" applyFont="1" applyFill="1" applyBorder="1" applyAlignment="1">
      <alignment horizontal="right" vertical="center" wrapText="1"/>
    </xf>
    <xf numFmtId="0" fontId="13" fillId="14" borderId="39" xfId="0" applyFont="1" applyFill="1" applyBorder="1" applyAlignment="1">
      <alignment horizontal="center" vertical="center"/>
    </xf>
    <xf numFmtId="165" fontId="13" fillId="14" borderId="42" xfId="1" applyNumberFormat="1" applyFont="1" applyFill="1" applyBorder="1" applyAlignment="1">
      <alignment horizontal="center" vertical="center"/>
    </xf>
    <xf numFmtId="0" fontId="14" fillId="14" borderId="15" xfId="0" applyFont="1" applyFill="1" applyBorder="1" applyAlignment="1">
      <alignment horizontal="center" vertical="center"/>
    </xf>
    <xf numFmtId="165" fontId="14" fillId="14" borderId="1" xfId="1" applyNumberFormat="1" applyFont="1" applyFill="1" applyBorder="1" applyAlignment="1">
      <alignment horizontal="center" vertical="center"/>
    </xf>
    <xf numFmtId="165" fontId="14" fillId="14" borderId="0" xfId="1" applyNumberFormat="1" applyFont="1" applyFill="1" applyBorder="1" applyAlignment="1">
      <alignment vertical="center"/>
    </xf>
    <xf numFmtId="0" fontId="13" fillId="14" borderId="15" xfId="0" applyFont="1" applyFill="1" applyBorder="1" applyAlignment="1">
      <alignment horizontal="center" vertical="center"/>
    </xf>
    <xf numFmtId="165" fontId="13" fillId="14" borderId="1" xfId="1" applyNumberFormat="1" applyFont="1" applyFill="1" applyBorder="1" applyAlignment="1">
      <alignment horizontal="center" vertical="center"/>
    </xf>
    <xf numFmtId="165" fontId="14" fillId="14" borderId="16" xfId="1" applyNumberFormat="1" applyFont="1" applyFill="1" applyBorder="1" applyAlignment="1">
      <alignment horizontal="right" vertical="center" wrapText="1"/>
    </xf>
    <xf numFmtId="39" fontId="14" fillId="14" borderId="16" xfId="1" applyNumberFormat="1" applyFont="1" applyFill="1" applyBorder="1" applyAlignment="1">
      <alignment horizontal="right" vertical="center" wrapText="1"/>
    </xf>
    <xf numFmtId="165" fontId="21" fillId="14" borderId="16" xfId="1" applyNumberFormat="1" applyFont="1" applyFill="1" applyBorder="1" applyAlignment="1">
      <alignment horizontal="right" vertical="center"/>
    </xf>
    <xf numFmtId="0" fontId="19" fillId="14" borderId="43" xfId="0" applyFont="1" applyFill="1" applyBorder="1" applyAlignment="1">
      <alignment horizontal="right" vertical="center" wrapText="1"/>
    </xf>
    <xf numFmtId="0" fontId="21" fillId="14" borderId="1" xfId="1" applyNumberFormat="1" applyFont="1" applyFill="1" applyBorder="1" applyAlignment="1">
      <alignment horizontal="center" vertical="center" wrapText="1"/>
    </xf>
    <xf numFmtId="14" fontId="14" fillId="14" borderId="12" xfId="0" applyNumberFormat="1" applyFont="1" applyFill="1" applyBorder="1" applyAlignment="1">
      <alignment horizontal="left" vertical="center" wrapText="1"/>
    </xf>
    <xf numFmtId="14" fontId="14" fillId="14" borderId="13" xfId="0" applyNumberFormat="1" applyFont="1" applyFill="1" applyBorder="1" applyAlignment="1">
      <alignment horizontal="left" vertical="center" wrapText="1"/>
    </xf>
    <xf numFmtId="165" fontId="14" fillId="14" borderId="16" xfId="0" applyNumberFormat="1" applyFont="1" applyFill="1" applyBorder="1" applyAlignment="1">
      <alignment horizontal="right" vertical="center" wrapText="1"/>
    </xf>
    <xf numFmtId="0" fontId="14" fillId="14" borderId="44" xfId="0" applyFont="1" applyFill="1" applyBorder="1" applyAlignment="1">
      <alignment horizontal="center" vertical="center"/>
    </xf>
    <xf numFmtId="9" fontId="14" fillId="14" borderId="47" xfId="2" applyFont="1" applyFill="1" applyBorder="1" applyAlignment="1">
      <alignment horizontal="center" vertical="center"/>
    </xf>
    <xf numFmtId="9" fontId="14" fillId="14" borderId="1" xfId="2" applyFont="1" applyFill="1" applyBorder="1" applyAlignment="1">
      <alignment horizontal="center" vertical="center"/>
    </xf>
    <xf numFmtId="37" fontId="14" fillId="14" borderId="16" xfId="0" applyNumberFormat="1" applyFont="1" applyFill="1" applyBorder="1" applyAlignment="1">
      <alignment horizontal="right" vertical="center" wrapText="1"/>
    </xf>
    <xf numFmtId="0" fontId="14" fillId="14" borderId="48" xfId="0" applyFont="1" applyFill="1" applyBorder="1" applyAlignment="1">
      <alignment vertical="center"/>
    </xf>
    <xf numFmtId="0" fontId="14" fillId="14" borderId="63" xfId="0" applyFont="1" applyFill="1" applyBorder="1" applyAlignment="1">
      <alignment vertical="center"/>
    </xf>
    <xf numFmtId="165" fontId="14" fillId="14" borderId="64" xfId="0" applyNumberFormat="1" applyFont="1" applyFill="1" applyBorder="1" applyAlignment="1">
      <alignment vertical="center"/>
    </xf>
    <xf numFmtId="0" fontId="13" fillId="15" borderId="15" xfId="0" applyFont="1" applyFill="1" applyBorder="1" applyAlignment="1">
      <alignment horizontal="center" vertical="center"/>
    </xf>
    <xf numFmtId="165" fontId="13" fillId="15" borderId="1" xfId="1" applyNumberFormat="1" applyFont="1" applyFill="1" applyBorder="1" applyAlignment="1">
      <alignment horizontal="center" vertical="center"/>
    </xf>
    <xf numFmtId="165" fontId="19" fillId="15" borderId="16" xfId="0" applyNumberFormat="1" applyFont="1" applyFill="1" applyBorder="1" applyAlignment="1">
      <alignment horizontal="right" vertical="center" wrapText="1"/>
    </xf>
    <xf numFmtId="0" fontId="19" fillId="15" borderId="1" xfId="0" applyFont="1" applyFill="1" applyBorder="1" applyAlignment="1">
      <alignment horizontal="right" vertical="center" wrapText="1"/>
    </xf>
    <xf numFmtId="0" fontId="19" fillId="15" borderId="66" xfId="0" applyFont="1" applyFill="1" applyBorder="1" applyAlignment="1">
      <alignment horizontal="right" vertical="center" wrapText="1"/>
    </xf>
    <xf numFmtId="0" fontId="25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 wrapText="1"/>
    </xf>
    <xf numFmtId="0" fontId="34" fillId="3" borderId="0" xfId="0" applyFont="1" applyFill="1"/>
    <xf numFmtId="0" fontId="30" fillId="0" borderId="0" xfId="0" applyFont="1" applyAlignment="1">
      <alignment horizontal="left" vertical="center" wrapText="1"/>
    </xf>
    <xf numFmtId="0" fontId="35" fillId="0" borderId="0" xfId="0" applyFont="1" applyAlignment="1">
      <alignment horizontal="left" vertical="top" wrapText="1"/>
    </xf>
    <xf numFmtId="165" fontId="25" fillId="0" borderId="0" xfId="0" applyNumberFormat="1" applyFont="1" applyAlignment="1">
      <alignment vertical="center"/>
    </xf>
    <xf numFmtId="0" fontId="30" fillId="0" borderId="0" xfId="0" applyFont="1" applyAlignment="1">
      <alignment horizontal="left" vertical="center"/>
    </xf>
    <xf numFmtId="165" fontId="22" fillId="15" borderId="16" xfId="0" applyNumberFormat="1" applyFont="1" applyFill="1" applyBorder="1" applyAlignment="1">
      <alignment horizontal="right" vertical="center" wrapText="1"/>
    </xf>
    <xf numFmtId="9" fontId="25" fillId="0" borderId="0" xfId="2" applyFont="1" applyBorder="1" applyAlignment="1">
      <alignment horizontal="right" vertical="center" wrapText="1"/>
    </xf>
    <xf numFmtId="9" fontId="14" fillId="0" borderId="0" xfId="0" applyNumberFormat="1" applyFont="1" applyAlignment="1">
      <alignment vertical="center"/>
    </xf>
    <xf numFmtId="0" fontId="2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165" fontId="25" fillId="0" borderId="1" xfId="0" applyNumberFormat="1" applyFont="1" applyBorder="1" applyAlignment="1">
      <alignment horizontal="right" vertical="center" wrapText="1"/>
    </xf>
    <xf numFmtId="0" fontId="14" fillId="0" borderId="1" xfId="0" applyFont="1" applyBorder="1" applyAlignment="1">
      <alignment vertical="center"/>
    </xf>
    <xf numFmtId="165" fontId="14" fillId="0" borderId="1" xfId="0" applyNumberFormat="1" applyFont="1" applyBorder="1" applyAlignment="1">
      <alignment vertical="center"/>
    </xf>
    <xf numFmtId="165" fontId="14" fillId="0" borderId="1" xfId="1" applyNumberFormat="1" applyFont="1" applyBorder="1" applyAlignment="1">
      <alignment vertical="center"/>
    </xf>
    <xf numFmtId="173" fontId="14" fillId="0" borderId="1" xfId="0" applyNumberFormat="1" applyFont="1" applyBorder="1" applyAlignment="1">
      <alignment vertical="center"/>
    </xf>
    <xf numFmtId="0" fontId="14" fillId="3" borderId="0" xfId="0" applyFont="1" applyFill="1" applyAlignment="1">
      <alignment horizontal="left" vertical="center"/>
    </xf>
    <xf numFmtId="165" fontId="14" fillId="3" borderId="0" xfId="0" applyNumberFormat="1" applyFont="1" applyFill="1" applyAlignment="1">
      <alignment vertical="center"/>
    </xf>
    <xf numFmtId="165" fontId="19" fillId="0" borderId="0" xfId="0" applyNumberFormat="1" applyFont="1" applyAlignment="1">
      <alignment vertical="center"/>
    </xf>
    <xf numFmtId="0" fontId="36" fillId="16" borderId="1" xfId="0" applyFont="1" applyFill="1" applyBorder="1"/>
    <xf numFmtId="165" fontId="36" fillId="16" borderId="1" xfId="1" applyNumberFormat="1" applyFont="1" applyFill="1" applyBorder="1"/>
    <xf numFmtId="14" fontId="0" fillId="16" borderId="1" xfId="0" quotePrefix="1" applyNumberFormat="1" applyFill="1" applyBorder="1"/>
    <xf numFmtId="165" fontId="0" fillId="16" borderId="1" xfId="0" applyNumberFormat="1" applyFill="1" applyBorder="1"/>
    <xf numFmtId="165" fontId="0" fillId="16" borderId="1" xfId="1" applyNumberFormat="1" applyFont="1" applyFill="1" applyBorder="1"/>
    <xf numFmtId="14" fontId="0" fillId="16" borderId="1" xfId="0" applyNumberFormat="1" applyFill="1" applyBorder="1"/>
    <xf numFmtId="2" fontId="0" fillId="16" borderId="1" xfId="0" applyNumberFormat="1" applyFill="1" applyBorder="1"/>
    <xf numFmtId="0" fontId="0" fillId="0" borderId="1" xfId="0" applyBorder="1"/>
    <xf numFmtId="165" fontId="0" fillId="0" borderId="0" xfId="0" applyNumberFormat="1"/>
    <xf numFmtId="0" fontId="36" fillId="0" borderId="1" xfId="0" applyFont="1" applyBorder="1" applyAlignment="1">
      <alignment horizontal="center" vertical="center"/>
    </xf>
    <xf numFmtId="165" fontId="36" fillId="16" borderId="1" xfId="1" applyNumberFormat="1" applyFont="1" applyFill="1" applyBorder="1" applyAlignment="1">
      <alignment horizontal="center" vertical="center" wrapText="1"/>
    </xf>
    <xf numFmtId="0" fontId="36" fillId="16" borderId="1" xfId="0" applyFont="1" applyFill="1" applyBorder="1" applyAlignment="1">
      <alignment horizontal="center" vertical="center"/>
    </xf>
    <xf numFmtId="165" fontId="36" fillId="16" borderId="1" xfId="0" applyNumberFormat="1" applyFont="1" applyFill="1" applyBorder="1" applyAlignment="1">
      <alignment horizontal="center" vertical="center"/>
    </xf>
    <xf numFmtId="165" fontId="36" fillId="16" borderId="1" xfId="1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5" fontId="37" fillId="3" borderId="1" xfId="0" applyNumberFormat="1" applyFont="1" applyFill="1" applyBorder="1"/>
    <xf numFmtId="0" fontId="25" fillId="11" borderId="32" xfId="1" applyNumberFormat="1" applyFont="1" applyFill="1" applyBorder="1" applyAlignment="1">
      <alignment horizontal="left" vertical="center" wrapText="1"/>
    </xf>
    <xf numFmtId="0" fontId="25" fillId="11" borderId="69" xfId="1" applyNumberFormat="1" applyFont="1" applyFill="1" applyBorder="1" applyAlignment="1">
      <alignment horizontal="left" vertical="center" wrapText="1"/>
    </xf>
    <xf numFmtId="41" fontId="25" fillId="11" borderId="64" xfId="0" applyNumberFormat="1" applyFont="1" applyFill="1" applyBorder="1" applyAlignment="1">
      <alignment horizontal="right" vertical="center" wrapText="1"/>
    </xf>
    <xf numFmtId="41" fontId="25" fillId="11" borderId="70" xfId="0" applyNumberFormat="1" applyFont="1" applyFill="1" applyBorder="1" applyAlignment="1">
      <alignment horizontal="right" vertical="center" wrapText="1"/>
    </xf>
    <xf numFmtId="41" fontId="25" fillId="11" borderId="71" xfId="0" applyNumberFormat="1" applyFont="1" applyFill="1" applyBorder="1" applyAlignment="1">
      <alignment horizontal="right" vertical="center" wrapText="1"/>
    </xf>
    <xf numFmtId="165" fontId="25" fillId="0" borderId="1" xfId="0" applyNumberFormat="1" applyFont="1" applyBorder="1" applyAlignment="1">
      <alignment horizontal="center" vertical="center" wrapText="1"/>
    </xf>
    <xf numFmtId="9" fontId="25" fillId="0" borderId="1" xfId="2" applyFont="1" applyBorder="1" applyAlignment="1">
      <alignment horizontal="center" vertical="center" wrapText="1"/>
    </xf>
    <xf numFmtId="9" fontId="14" fillId="0" borderId="1" xfId="0" applyNumberFormat="1" applyFont="1" applyBorder="1" applyAlignment="1">
      <alignment horizontal="center" vertical="center"/>
    </xf>
    <xf numFmtId="172" fontId="14" fillId="0" borderId="1" xfId="0" applyNumberFormat="1" applyFont="1" applyBorder="1" applyAlignment="1">
      <alignment horizontal="center" vertical="center" wrapText="1"/>
    </xf>
    <xf numFmtId="166" fontId="14" fillId="3" borderId="0" xfId="0" applyNumberFormat="1" applyFont="1" applyFill="1" applyAlignment="1">
      <alignment horizontal="center" vertical="center"/>
    </xf>
    <xf numFmtId="14" fontId="13" fillId="14" borderId="13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14" fontId="13" fillId="14" borderId="12" xfId="0" applyNumberFormat="1" applyFont="1" applyFill="1" applyBorder="1" applyAlignment="1">
      <alignment horizontal="left" vertical="center" wrapText="1"/>
    </xf>
    <xf numFmtId="0" fontId="13" fillId="6" borderId="0" xfId="0" applyFont="1" applyFill="1" applyAlignment="1">
      <alignment horizontal="center" vertical="top" wrapText="1"/>
    </xf>
    <xf numFmtId="165" fontId="19" fillId="0" borderId="1" xfId="0" applyNumberFormat="1" applyFont="1" applyBorder="1" applyAlignment="1">
      <alignment vertical="center"/>
    </xf>
    <xf numFmtId="0" fontId="19" fillId="0" borderId="0" xfId="0" applyFont="1" applyAlignment="1">
      <alignment vertical="center"/>
    </xf>
    <xf numFmtId="14" fontId="25" fillId="17" borderId="1" xfId="1" applyNumberFormat="1" applyFont="1" applyFill="1" applyBorder="1" applyAlignment="1">
      <alignment horizontal="center" vertical="center" wrapText="1"/>
    </xf>
    <xf numFmtId="0" fontId="13" fillId="14" borderId="0" xfId="0" applyFont="1" applyFill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 wrapText="1"/>
    </xf>
    <xf numFmtId="165" fontId="14" fillId="14" borderId="76" xfId="0" applyNumberFormat="1" applyFont="1" applyFill="1" applyBorder="1" applyAlignment="1">
      <alignment vertical="center" wrapText="1"/>
    </xf>
    <xf numFmtId="167" fontId="2" fillId="0" borderId="0" xfId="0" applyNumberFormat="1" applyFont="1" applyAlignment="1" applyProtection="1">
      <alignment vertical="center"/>
      <protection locked="0"/>
    </xf>
    <xf numFmtId="0" fontId="28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12" borderId="0" xfId="0" applyFont="1" applyFill="1" applyAlignment="1" applyProtection="1">
      <alignment vertical="center"/>
      <protection locked="0"/>
    </xf>
    <xf numFmtId="164" fontId="2" fillId="5" borderId="8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5" xfId="0" applyNumberFormat="1" applyFont="1" applyFill="1" applyBorder="1" applyAlignment="1" applyProtection="1">
      <alignment horizontal="center" vertical="center"/>
      <protection locked="0"/>
    </xf>
    <xf numFmtId="164" fontId="2" fillId="5" borderId="6" xfId="0" applyNumberFormat="1" applyFont="1" applyFill="1" applyBorder="1" applyAlignment="1" applyProtection="1">
      <alignment horizontal="center" vertical="center"/>
      <protection locked="0"/>
    </xf>
    <xf numFmtId="164" fontId="2" fillId="5" borderId="7" xfId="0" applyNumberFormat="1" applyFont="1" applyFill="1" applyBorder="1" applyAlignment="1" applyProtection="1">
      <alignment horizontal="center" vertical="center"/>
      <protection locked="0"/>
    </xf>
    <xf numFmtId="164" fontId="2" fillId="0" borderId="0" xfId="0" applyNumberFormat="1" applyFont="1" applyAlignment="1" applyProtection="1">
      <alignment horizontal="center" vertical="center"/>
      <protection locked="0"/>
    </xf>
    <xf numFmtId="167" fontId="2" fillId="5" borderId="51" xfId="0" applyNumberFormat="1" applyFont="1" applyFill="1" applyBorder="1" applyAlignment="1" applyProtection="1">
      <alignment vertical="center" shrinkToFit="1"/>
      <protection locked="0"/>
    </xf>
    <xf numFmtId="0" fontId="2" fillId="9" borderId="52" xfId="0" applyFont="1" applyFill="1" applyBorder="1" applyAlignment="1" applyProtection="1">
      <alignment horizontal="left" vertical="center" shrinkToFit="1"/>
      <protection locked="0"/>
    </xf>
    <xf numFmtId="0" fontId="2" fillId="9" borderId="53" xfId="0" applyFont="1" applyFill="1" applyBorder="1" applyAlignment="1" applyProtection="1">
      <alignment horizontal="left" vertical="center" shrinkToFit="1"/>
      <protection locked="0"/>
    </xf>
    <xf numFmtId="0" fontId="2" fillId="9" borderId="54" xfId="0" applyFont="1" applyFill="1" applyBorder="1" applyAlignment="1" applyProtection="1">
      <alignment horizontal="left" vertical="center" shrinkToFit="1"/>
      <protection locked="0"/>
    </xf>
    <xf numFmtId="0" fontId="2" fillId="0" borderId="0" xfId="0" applyFont="1" applyAlignment="1" applyProtection="1">
      <alignment vertical="center" shrinkToFit="1"/>
      <protection locked="0"/>
    </xf>
    <xf numFmtId="167" fontId="2" fillId="5" borderId="55" xfId="0" applyNumberFormat="1" applyFont="1" applyFill="1" applyBorder="1" applyAlignment="1" applyProtection="1">
      <alignment vertical="center" shrinkToFit="1"/>
      <protection locked="0"/>
    </xf>
    <xf numFmtId="0" fontId="2" fillId="0" borderId="56" xfId="0" applyFont="1" applyBorder="1" applyAlignment="1" applyProtection="1">
      <alignment vertical="center" shrinkToFit="1"/>
      <protection locked="0"/>
    </xf>
    <xf numFmtId="0" fontId="2" fillId="0" borderId="57" xfId="0" applyFont="1" applyBorder="1" applyAlignment="1" applyProtection="1">
      <alignment vertical="center" shrinkToFit="1"/>
      <protection locked="0"/>
    </xf>
    <xf numFmtId="0" fontId="2" fillId="0" borderId="58" xfId="0" applyFont="1" applyBorder="1" applyAlignment="1" applyProtection="1">
      <alignment vertical="center" shrinkToFit="1"/>
      <protection locked="0"/>
    </xf>
    <xf numFmtId="167" fontId="28" fillId="5" borderId="55" xfId="0" applyNumberFormat="1" applyFont="1" applyFill="1" applyBorder="1" applyAlignment="1" applyProtection="1">
      <alignment vertical="center" shrinkToFit="1"/>
      <protection locked="0"/>
    </xf>
    <xf numFmtId="168" fontId="28" fillId="0" borderId="56" xfId="3" applyFont="1" applyBorder="1" applyAlignment="1" applyProtection="1">
      <alignment vertical="center" shrinkToFit="1"/>
      <protection locked="0"/>
    </xf>
    <xf numFmtId="168" fontId="28" fillId="0" borderId="57" xfId="3" applyFont="1" applyBorder="1" applyAlignment="1" applyProtection="1">
      <alignment vertical="center" shrinkToFit="1"/>
      <protection locked="0"/>
    </xf>
    <xf numFmtId="168" fontId="28" fillId="0" borderId="58" xfId="3" applyFont="1" applyBorder="1" applyAlignment="1" applyProtection="1">
      <alignment vertical="center" shrinkToFit="1"/>
      <protection locked="0"/>
    </xf>
    <xf numFmtId="0" fontId="28" fillId="0" borderId="0" xfId="0" applyFont="1" applyAlignment="1" applyProtection="1">
      <alignment vertical="center" shrinkToFit="1"/>
      <protection locked="0"/>
    </xf>
    <xf numFmtId="169" fontId="29" fillId="0" borderId="56" xfId="0" applyNumberFormat="1" applyFont="1" applyBorder="1" applyAlignment="1" applyProtection="1">
      <alignment vertical="center" shrinkToFit="1"/>
      <protection locked="0"/>
    </xf>
    <xf numFmtId="169" fontId="29" fillId="0" borderId="57" xfId="0" applyNumberFormat="1" applyFont="1" applyBorder="1" applyAlignment="1" applyProtection="1">
      <alignment vertical="center" shrinkToFit="1"/>
      <protection locked="0"/>
    </xf>
    <xf numFmtId="169" fontId="29" fillId="0" borderId="58" xfId="0" applyNumberFormat="1" applyFont="1" applyBorder="1" applyAlignment="1" applyProtection="1">
      <alignment vertical="center" shrinkToFit="1"/>
      <protection locked="0"/>
    </xf>
    <xf numFmtId="167" fontId="2" fillId="5" borderId="59" xfId="0" applyNumberFormat="1" applyFont="1" applyFill="1" applyBorder="1" applyAlignment="1" applyProtection="1">
      <alignment vertical="center" shrinkToFit="1"/>
      <protection locked="0"/>
    </xf>
    <xf numFmtId="170" fontId="28" fillId="0" borderId="60" xfId="0" applyNumberFormat="1" applyFont="1" applyBorder="1" applyAlignment="1" applyProtection="1">
      <alignment vertical="center" shrinkToFit="1"/>
      <protection locked="0"/>
    </xf>
    <xf numFmtId="170" fontId="28" fillId="0" borderId="61" xfId="0" applyNumberFormat="1" applyFont="1" applyBorder="1" applyAlignment="1" applyProtection="1">
      <alignment vertical="center" shrinkToFit="1"/>
      <protection locked="0"/>
    </xf>
    <xf numFmtId="170" fontId="28" fillId="0" borderId="62" xfId="0" applyNumberFormat="1" applyFont="1" applyBorder="1" applyAlignment="1" applyProtection="1">
      <alignment vertical="center" shrinkToFit="1"/>
      <protection locked="0"/>
    </xf>
    <xf numFmtId="171" fontId="28" fillId="0" borderId="60" xfId="0" applyNumberFormat="1" applyFont="1" applyBorder="1" applyAlignment="1" applyProtection="1">
      <alignment vertical="center" shrinkToFit="1"/>
      <protection locked="0"/>
    </xf>
    <xf numFmtId="171" fontId="28" fillId="0" borderId="61" xfId="0" applyNumberFormat="1" applyFont="1" applyBorder="1" applyAlignment="1" applyProtection="1">
      <alignment vertical="center" shrinkToFit="1"/>
      <protection locked="0"/>
    </xf>
    <xf numFmtId="169" fontId="28" fillId="0" borderId="62" xfId="0" applyNumberFormat="1" applyFont="1" applyBorder="1" applyAlignment="1" applyProtection="1">
      <alignment vertical="center" shrinkToFit="1"/>
      <protection locked="0"/>
    </xf>
    <xf numFmtId="0" fontId="2" fillId="12" borderId="53" xfId="0" applyFont="1" applyFill="1" applyBorder="1" applyAlignment="1" applyProtection="1">
      <alignment horizontal="left" vertical="center" shrinkToFit="1"/>
      <protection locked="0"/>
    </xf>
    <xf numFmtId="0" fontId="2" fillId="12" borderId="54" xfId="0" applyFont="1" applyFill="1" applyBorder="1" applyAlignment="1" applyProtection="1">
      <alignment horizontal="left" vertical="center" shrinkToFit="1"/>
      <protection locked="0"/>
    </xf>
    <xf numFmtId="0" fontId="2" fillId="12" borderId="52" xfId="0" applyFont="1" applyFill="1" applyBorder="1" applyAlignment="1" applyProtection="1">
      <alignment horizontal="left" vertical="center" shrinkToFit="1"/>
      <protection locked="0"/>
    </xf>
    <xf numFmtId="0" fontId="2" fillId="12" borderId="57" xfId="0" applyFont="1" applyFill="1" applyBorder="1" applyAlignment="1" applyProtection="1">
      <alignment vertical="center" shrinkToFit="1"/>
      <protection locked="0"/>
    </xf>
    <xf numFmtId="0" fontId="2" fillId="12" borderId="58" xfId="0" applyFont="1" applyFill="1" applyBorder="1" applyAlignment="1" applyProtection="1">
      <alignment vertical="center" shrinkToFit="1"/>
      <protection locked="0"/>
    </xf>
    <xf numFmtId="0" fontId="2" fillId="12" borderId="56" xfId="0" applyFont="1" applyFill="1" applyBorder="1" applyAlignment="1" applyProtection="1">
      <alignment vertical="center" shrinkToFit="1"/>
      <protection locked="0"/>
    </xf>
    <xf numFmtId="168" fontId="28" fillId="12" borderId="57" xfId="3" applyFont="1" applyFill="1" applyBorder="1" applyAlignment="1" applyProtection="1">
      <alignment vertical="center" shrinkToFit="1"/>
      <protection locked="0"/>
    </xf>
    <xf numFmtId="168" fontId="28" fillId="12" borderId="58" xfId="3" applyFont="1" applyFill="1" applyBorder="1" applyAlignment="1" applyProtection="1">
      <alignment vertical="center" shrinkToFit="1"/>
      <protection locked="0"/>
    </xf>
    <xf numFmtId="168" fontId="28" fillId="12" borderId="56" xfId="3" applyFont="1" applyFill="1" applyBorder="1" applyAlignment="1" applyProtection="1">
      <alignment vertical="center" shrinkToFit="1"/>
      <protection locked="0"/>
    </xf>
    <xf numFmtId="169" fontId="29" fillId="12" borderId="57" xfId="0" applyNumberFormat="1" applyFont="1" applyFill="1" applyBorder="1" applyAlignment="1" applyProtection="1">
      <alignment vertical="center" shrinkToFit="1"/>
      <protection locked="0"/>
    </xf>
    <xf numFmtId="169" fontId="29" fillId="12" borderId="58" xfId="0" applyNumberFormat="1" applyFont="1" applyFill="1" applyBorder="1" applyAlignment="1" applyProtection="1">
      <alignment vertical="center" shrinkToFit="1"/>
      <protection locked="0"/>
    </xf>
    <xf numFmtId="169" fontId="29" fillId="12" borderId="56" xfId="0" applyNumberFormat="1" applyFont="1" applyFill="1" applyBorder="1" applyAlignment="1" applyProtection="1">
      <alignment vertical="center" shrinkToFit="1"/>
      <protection locked="0"/>
    </xf>
    <xf numFmtId="170" fontId="28" fillId="12" borderId="61" xfId="0" applyNumberFormat="1" applyFont="1" applyFill="1" applyBorder="1" applyAlignment="1" applyProtection="1">
      <alignment vertical="center" shrinkToFit="1"/>
      <protection locked="0"/>
    </xf>
    <xf numFmtId="170" fontId="28" fillId="12" borderId="62" xfId="0" applyNumberFormat="1" applyFont="1" applyFill="1" applyBorder="1" applyAlignment="1" applyProtection="1">
      <alignment vertical="center" shrinkToFit="1"/>
      <protection locked="0"/>
    </xf>
    <xf numFmtId="170" fontId="28" fillId="12" borderId="60" xfId="0" applyNumberFormat="1" applyFont="1" applyFill="1" applyBorder="1" applyAlignment="1" applyProtection="1">
      <alignment vertical="center" shrinkToFit="1"/>
      <protection locked="0"/>
    </xf>
    <xf numFmtId="171" fontId="28" fillId="12" borderId="60" xfId="0" applyNumberFormat="1" applyFont="1" applyFill="1" applyBorder="1" applyAlignment="1" applyProtection="1">
      <alignment vertical="center" shrinkToFit="1"/>
      <protection locked="0"/>
    </xf>
    <xf numFmtId="169" fontId="28" fillId="12" borderId="62" xfId="0" applyNumberFormat="1" applyFont="1" applyFill="1" applyBorder="1" applyAlignment="1" applyProtection="1">
      <alignment vertical="center" shrinkToFit="1"/>
      <protection locked="0"/>
    </xf>
    <xf numFmtId="171" fontId="28" fillId="12" borderId="61" xfId="0" applyNumberFormat="1" applyFont="1" applyFill="1" applyBorder="1" applyAlignment="1" applyProtection="1">
      <alignment vertical="center" shrinkToFit="1"/>
      <protection locked="0"/>
    </xf>
    <xf numFmtId="0" fontId="2" fillId="0" borderId="60" xfId="0" applyFont="1" applyBorder="1" applyAlignment="1" applyProtection="1">
      <alignment vertical="center" shrinkToFit="1"/>
      <protection locked="0"/>
    </xf>
    <xf numFmtId="0" fontId="2" fillId="0" borderId="61" xfId="0" applyFont="1" applyBorder="1" applyAlignment="1" applyProtection="1">
      <alignment vertical="center" shrinkToFit="1"/>
      <protection locked="0"/>
    </xf>
    <xf numFmtId="0" fontId="2" fillId="0" borderId="62" xfId="0" applyFont="1" applyBorder="1" applyAlignment="1" applyProtection="1">
      <alignment vertical="center" shrinkToFit="1"/>
      <protection locked="0"/>
    </xf>
    <xf numFmtId="171" fontId="2" fillId="8" borderId="60" xfId="0" applyNumberFormat="1" applyFont="1" applyFill="1" applyBorder="1" applyAlignment="1" applyProtection="1">
      <alignment vertical="center" shrinkToFit="1"/>
      <protection locked="0"/>
    </xf>
    <xf numFmtId="171" fontId="2" fillId="8" borderId="61" xfId="0" applyNumberFormat="1" applyFont="1" applyFill="1" applyBorder="1" applyAlignment="1" applyProtection="1">
      <alignment vertical="center" shrinkToFit="1"/>
      <protection locked="0"/>
    </xf>
    <xf numFmtId="171" fontId="2" fillId="8" borderId="62" xfId="0" applyNumberFormat="1" applyFont="1" applyFill="1" applyBorder="1" applyAlignment="1" applyProtection="1">
      <alignment vertical="center" shrinkToFit="1"/>
      <protection locked="0"/>
    </xf>
    <xf numFmtId="171" fontId="2" fillId="0" borderId="61" xfId="0" applyNumberFormat="1" applyFont="1" applyBorder="1" applyAlignment="1" applyProtection="1">
      <alignment vertical="center" shrinkToFit="1"/>
      <protection locked="0"/>
    </xf>
    <xf numFmtId="165" fontId="25" fillId="0" borderId="0" xfId="2" applyNumberFormat="1" applyFont="1" applyBorder="1" applyAlignment="1">
      <alignment horizontal="right" vertical="center" wrapText="1"/>
    </xf>
    <xf numFmtId="0" fontId="25" fillId="14" borderId="15" xfId="0" applyFont="1" applyFill="1" applyBorder="1" applyAlignment="1">
      <alignment horizontal="center" vertical="center"/>
    </xf>
    <xf numFmtId="14" fontId="25" fillId="14" borderId="12" xfId="0" applyNumberFormat="1" applyFont="1" applyFill="1" applyBorder="1" applyAlignment="1">
      <alignment horizontal="left" vertical="center" wrapText="1"/>
    </xf>
    <xf numFmtId="14" fontId="25" fillId="14" borderId="13" xfId="0" applyNumberFormat="1" applyFont="1" applyFill="1" applyBorder="1" applyAlignment="1">
      <alignment horizontal="left" vertical="center" wrapText="1"/>
    </xf>
    <xf numFmtId="165" fontId="25" fillId="14" borderId="1" xfId="1" applyNumberFormat="1" applyFont="1" applyFill="1" applyBorder="1" applyAlignment="1">
      <alignment horizontal="center" vertical="center"/>
    </xf>
    <xf numFmtId="165" fontId="22" fillId="14" borderId="16" xfId="0" applyNumberFormat="1" applyFont="1" applyFill="1" applyBorder="1" applyAlignment="1">
      <alignment horizontal="right" vertical="center" wrapText="1"/>
    </xf>
    <xf numFmtId="0" fontId="18" fillId="0" borderId="0" xfId="0" applyFont="1" applyAlignment="1">
      <alignment horizontal="center" vertical="center"/>
    </xf>
    <xf numFmtId="0" fontId="38" fillId="12" borderId="53" xfId="0" applyFont="1" applyFill="1" applyBorder="1" applyAlignment="1" applyProtection="1">
      <alignment horizontal="left" vertical="center" shrinkToFit="1"/>
      <protection locked="0"/>
    </xf>
    <xf numFmtId="0" fontId="38" fillId="12" borderId="52" xfId="0" applyFont="1" applyFill="1" applyBorder="1" applyAlignment="1" applyProtection="1">
      <alignment horizontal="left" vertical="center" shrinkToFit="1"/>
      <protection locked="0"/>
    </xf>
    <xf numFmtId="0" fontId="38" fillId="12" borderId="54" xfId="0" applyFont="1" applyFill="1" applyBorder="1" applyAlignment="1" applyProtection="1">
      <alignment horizontal="left" vertical="center" shrinkToFit="1"/>
      <protection locked="0"/>
    </xf>
    <xf numFmtId="0" fontId="14" fillId="14" borderId="75" xfId="0" applyFont="1" applyFill="1" applyBorder="1" applyAlignment="1">
      <alignment horizontal="center" vertical="center"/>
    </xf>
    <xf numFmtId="0" fontId="9" fillId="10" borderId="0" xfId="0" applyFont="1" applyFill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4" fillId="0" borderId="0" xfId="0" applyFont="1"/>
    <xf numFmtId="0" fontId="31" fillId="0" borderId="1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40" fillId="3" borderId="0" xfId="0" applyFont="1" applyFill="1" applyAlignment="1">
      <alignment wrapText="1"/>
    </xf>
    <xf numFmtId="0" fontId="34" fillId="12" borderId="56" xfId="0" applyFont="1" applyFill="1" applyBorder="1" applyAlignment="1" applyProtection="1">
      <alignment vertical="center" shrinkToFit="1"/>
      <protection locked="0"/>
    </xf>
    <xf numFmtId="168" fontId="41" fillId="12" borderId="56" xfId="3" applyFont="1" applyFill="1" applyBorder="1" applyAlignment="1" applyProtection="1">
      <alignment vertical="center" shrinkToFit="1"/>
      <protection locked="0"/>
    </xf>
    <xf numFmtId="169" fontId="34" fillId="12" borderId="56" xfId="0" applyNumberFormat="1" applyFont="1" applyFill="1" applyBorder="1" applyAlignment="1" applyProtection="1">
      <alignment vertical="center" shrinkToFit="1"/>
      <protection locked="0"/>
    </xf>
    <xf numFmtId="170" fontId="41" fillId="12" borderId="60" xfId="0" applyNumberFormat="1" applyFont="1" applyFill="1" applyBorder="1" applyAlignment="1" applyProtection="1">
      <alignment vertical="center" shrinkToFit="1"/>
      <protection locked="0"/>
    </xf>
    <xf numFmtId="0" fontId="42" fillId="12" borderId="53" xfId="0" applyFont="1" applyFill="1" applyBorder="1" applyAlignment="1" applyProtection="1">
      <alignment horizontal="left" vertical="center" shrinkToFit="1"/>
      <protection locked="0"/>
    </xf>
    <xf numFmtId="165" fontId="25" fillId="0" borderId="0" xfId="0" applyNumberFormat="1" applyFont="1" applyAlignment="1">
      <alignment horizontal="left" vertical="center" wrapText="1"/>
    </xf>
    <xf numFmtId="170" fontId="2" fillId="0" borderId="0" xfId="0" applyNumberFormat="1" applyFont="1" applyAlignment="1" applyProtection="1">
      <alignment vertical="center" shrinkToFit="1"/>
      <protection locked="0"/>
    </xf>
    <xf numFmtId="43" fontId="2" fillId="0" borderId="0" xfId="1" applyFont="1" applyAlignment="1" applyProtection="1">
      <alignment vertical="center" shrinkToFit="1"/>
      <protection locked="0"/>
    </xf>
    <xf numFmtId="0" fontId="43" fillId="12" borderId="53" xfId="0" applyFont="1" applyFill="1" applyBorder="1" applyAlignment="1" applyProtection="1">
      <alignment horizontal="left" vertical="center" shrinkToFit="1"/>
      <protection locked="0"/>
    </xf>
    <xf numFmtId="0" fontId="1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4" fillId="0" borderId="77" xfId="0" applyFont="1" applyBorder="1" applyAlignment="1">
      <alignment vertical="center"/>
    </xf>
    <xf numFmtId="0" fontId="44" fillId="0" borderId="0" xfId="0" applyFont="1" applyAlignment="1">
      <alignment vertical="center"/>
    </xf>
    <xf numFmtId="0" fontId="4" fillId="0" borderId="77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46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3" fillId="20" borderId="1" xfId="0" applyFont="1" applyFill="1" applyBorder="1"/>
    <xf numFmtId="0" fontId="3" fillId="20" borderId="1" xfId="0" applyFont="1" applyFill="1" applyBorder="1" applyAlignment="1">
      <alignment horizontal="center" vertical="center"/>
    </xf>
    <xf numFmtId="0" fontId="45" fillId="20" borderId="1" xfId="0" applyFont="1" applyFill="1" applyBorder="1" applyAlignment="1">
      <alignment horizontal="right"/>
    </xf>
    <xf numFmtId="0" fontId="3" fillId="20" borderId="1" xfId="0" applyFont="1" applyFill="1" applyBorder="1" applyAlignment="1">
      <alignment horizontal="right" vertical="center"/>
    </xf>
    <xf numFmtId="0" fontId="3" fillId="20" borderId="1" xfId="0" applyFont="1" applyFill="1" applyBorder="1" applyAlignment="1">
      <alignment horizontal="right"/>
    </xf>
    <xf numFmtId="0" fontId="47" fillId="20" borderId="1" xfId="0" applyFont="1" applyFill="1" applyBorder="1" applyAlignment="1">
      <alignment horizontal="right" vertical="center"/>
    </xf>
    <xf numFmtId="0" fontId="3" fillId="21" borderId="1" xfId="0" applyFont="1" applyFill="1" applyBorder="1" applyAlignment="1">
      <alignment horizontal="center"/>
    </xf>
    <xf numFmtId="0" fontId="3" fillId="21" borderId="0" xfId="0" applyFont="1" applyFill="1"/>
    <xf numFmtId="0" fontId="3" fillId="0" borderId="1" xfId="0" applyFont="1" applyBorder="1"/>
    <xf numFmtId="0" fontId="47" fillId="20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21" borderId="0" xfId="0" applyFont="1" applyFill="1" applyAlignment="1">
      <alignment horizontal="center" vertical="center"/>
    </xf>
    <xf numFmtId="168" fontId="28" fillId="0" borderId="56" xfId="3" applyFont="1" applyBorder="1" applyAlignment="1">
      <alignment vertical="center" shrinkToFit="1"/>
    </xf>
    <xf numFmtId="168" fontId="28" fillId="12" borderId="57" xfId="3" applyFont="1" applyFill="1" applyBorder="1" applyAlignment="1">
      <alignment vertical="center" shrinkToFit="1"/>
    </xf>
    <xf numFmtId="168" fontId="28" fillId="0" borderId="57" xfId="3" applyFont="1" applyBorder="1" applyAlignment="1">
      <alignment vertical="center" shrinkToFit="1"/>
    </xf>
    <xf numFmtId="168" fontId="28" fillId="0" borderId="58" xfId="3" applyFont="1" applyBorder="1" applyAlignment="1">
      <alignment vertical="center" shrinkToFit="1"/>
    </xf>
    <xf numFmtId="168" fontId="28" fillId="0" borderId="56" xfId="3" applyFont="1" applyFill="1" applyBorder="1" applyAlignment="1">
      <alignment vertical="center" shrinkToFit="1"/>
    </xf>
    <xf numFmtId="168" fontId="28" fillId="12" borderId="56" xfId="3" applyFont="1" applyFill="1" applyBorder="1" applyAlignment="1">
      <alignment vertical="center" shrinkToFit="1"/>
    </xf>
    <xf numFmtId="168" fontId="28" fillId="0" borderId="57" xfId="3" applyFont="1" applyFill="1" applyBorder="1" applyAlignment="1">
      <alignment vertical="center" shrinkToFit="1"/>
    </xf>
    <xf numFmtId="172" fontId="14" fillId="0" borderId="1" xfId="0" quotePrefix="1" applyNumberFormat="1" applyFont="1" applyBorder="1" applyAlignment="1">
      <alignment horizontal="center" vertical="center" wrapText="1"/>
    </xf>
    <xf numFmtId="14" fontId="25" fillId="17" borderId="1" xfId="0" applyNumberFormat="1" applyFont="1" applyFill="1" applyBorder="1" applyAlignment="1">
      <alignment horizontal="left" vertical="center" wrapText="1"/>
    </xf>
    <xf numFmtId="0" fontId="48" fillId="12" borderId="54" xfId="0" applyFont="1" applyFill="1" applyBorder="1" applyAlignment="1" applyProtection="1">
      <alignment horizontal="left" vertical="center" shrinkToFit="1"/>
      <protection locked="0"/>
    </xf>
    <xf numFmtId="165" fontId="13" fillId="14" borderId="28" xfId="1" applyNumberFormat="1" applyFont="1" applyFill="1" applyBorder="1" applyAlignment="1">
      <alignment horizontal="center" vertical="center"/>
    </xf>
    <xf numFmtId="165" fontId="13" fillId="14" borderId="29" xfId="1" applyNumberFormat="1" applyFont="1" applyFill="1" applyBorder="1" applyAlignment="1">
      <alignment horizontal="center" vertical="center"/>
    </xf>
    <xf numFmtId="165" fontId="13" fillId="14" borderId="38" xfId="1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14" fontId="14" fillId="14" borderId="12" xfId="0" applyNumberFormat="1" applyFont="1" applyFill="1" applyBorder="1" applyAlignment="1">
      <alignment horizontal="left" vertical="center" wrapText="1"/>
    </xf>
    <xf numFmtId="14" fontId="14" fillId="14" borderId="13" xfId="0" applyNumberFormat="1" applyFont="1" applyFill="1" applyBorder="1" applyAlignment="1">
      <alignment horizontal="left" vertical="center" wrapText="1"/>
    </xf>
    <xf numFmtId="14" fontId="14" fillId="18" borderId="12" xfId="0" applyNumberFormat="1" applyFont="1" applyFill="1" applyBorder="1" applyAlignment="1">
      <alignment horizontal="left" vertical="center" wrapText="1"/>
    </xf>
    <xf numFmtId="14" fontId="14" fillId="18" borderId="13" xfId="0" applyNumberFormat="1" applyFont="1" applyFill="1" applyBorder="1" applyAlignment="1">
      <alignment horizontal="left" vertical="center" wrapText="1"/>
    </xf>
    <xf numFmtId="14" fontId="13" fillId="15" borderId="1" xfId="0" applyNumberFormat="1" applyFont="1" applyFill="1" applyBorder="1" applyAlignment="1">
      <alignment horizontal="left" vertical="center" wrapText="1"/>
    </xf>
    <xf numFmtId="14" fontId="14" fillId="14" borderId="45" xfId="0" applyNumberFormat="1" applyFont="1" applyFill="1" applyBorder="1" applyAlignment="1">
      <alignment horizontal="left" vertical="center" wrapText="1"/>
    </xf>
    <xf numFmtId="14" fontId="14" fillId="14" borderId="46" xfId="0" applyNumberFormat="1" applyFont="1" applyFill="1" applyBorder="1" applyAlignment="1">
      <alignment horizontal="left" vertical="center" wrapText="1"/>
    </xf>
    <xf numFmtId="0" fontId="30" fillId="0" borderId="0" xfId="0" applyFont="1" applyAlignment="1">
      <alignment horizontal="left" vertical="center" wrapText="1"/>
    </xf>
    <xf numFmtId="14" fontId="13" fillId="15" borderId="12" xfId="0" applyNumberFormat="1" applyFont="1" applyFill="1" applyBorder="1" applyAlignment="1">
      <alignment horizontal="left" vertical="center" wrapText="1"/>
    </xf>
    <xf numFmtId="14" fontId="13" fillId="15" borderId="13" xfId="0" applyNumberFormat="1" applyFont="1" applyFill="1" applyBorder="1" applyAlignment="1">
      <alignment horizontal="left" vertical="center" wrapText="1"/>
    </xf>
    <xf numFmtId="0" fontId="30" fillId="0" borderId="0" xfId="0" applyFont="1" applyAlignment="1">
      <alignment horizontal="center" vertical="center" wrapText="1"/>
    </xf>
    <xf numFmtId="14" fontId="13" fillId="14" borderId="12" xfId="0" applyNumberFormat="1" applyFont="1" applyFill="1" applyBorder="1" applyAlignment="1">
      <alignment horizontal="left" vertical="center" wrapText="1"/>
    </xf>
    <xf numFmtId="14" fontId="13" fillId="14" borderId="13" xfId="0" applyNumberFormat="1" applyFont="1" applyFill="1" applyBorder="1" applyAlignment="1">
      <alignment horizontal="left" vertical="center" wrapText="1"/>
    </xf>
    <xf numFmtId="14" fontId="13" fillId="14" borderId="40" xfId="0" applyNumberFormat="1" applyFont="1" applyFill="1" applyBorder="1" applyAlignment="1">
      <alignment horizontal="left" vertical="center" wrapText="1"/>
    </xf>
    <xf numFmtId="14" fontId="13" fillId="14" borderId="41" xfId="0" applyNumberFormat="1" applyFont="1" applyFill="1" applyBorder="1" applyAlignment="1">
      <alignment horizontal="left" vertical="center" wrapText="1"/>
    </xf>
    <xf numFmtId="14" fontId="15" fillId="0" borderId="0" xfId="0" applyNumberFormat="1" applyFont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165" fontId="14" fillId="0" borderId="12" xfId="1" applyNumberFormat="1" applyFont="1" applyBorder="1" applyAlignment="1">
      <alignment horizontal="center" vertical="center"/>
    </xf>
    <xf numFmtId="165" fontId="14" fillId="0" borderId="25" xfId="1" applyNumberFormat="1" applyFont="1" applyBorder="1" applyAlignment="1">
      <alignment horizontal="center" vertical="center"/>
    </xf>
    <xf numFmtId="165" fontId="14" fillId="0" borderId="13" xfId="1" applyNumberFormat="1" applyFont="1" applyBorder="1" applyAlignment="1">
      <alignment horizontal="center" vertical="center"/>
    </xf>
    <xf numFmtId="165" fontId="14" fillId="0" borderId="32" xfId="1" applyNumberFormat="1" applyFont="1" applyBorder="1" applyAlignment="1">
      <alignment horizontal="center" vertical="center"/>
    </xf>
    <xf numFmtId="165" fontId="14" fillId="0" borderId="63" xfId="1" applyNumberFormat="1" applyFont="1" applyBorder="1" applyAlignment="1">
      <alignment horizontal="center" vertical="center"/>
    </xf>
    <xf numFmtId="165" fontId="14" fillId="0" borderId="65" xfId="1" applyNumberFormat="1" applyFont="1" applyBorder="1" applyAlignment="1">
      <alignment horizontal="center" vertical="center"/>
    </xf>
    <xf numFmtId="0" fontId="19" fillId="15" borderId="67" xfId="0" applyFont="1" applyFill="1" applyBorder="1" applyAlignment="1">
      <alignment horizontal="center" vertical="center"/>
    </xf>
    <xf numFmtId="0" fontId="19" fillId="15" borderId="29" xfId="0" applyFont="1" applyFill="1" applyBorder="1" applyAlignment="1">
      <alignment horizontal="center" vertical="center"/>
    </xf>
    <xf numFmtId="0" fontId="19" fillId="15" borderId="38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165" fontId="13" fillId="11" borderId="28" xfId="1" applyNumberFormat="1" applyFont="1" applyFill="1" applyBorder="1" applyAlignment="1">
      <alignment horizontal="center" vertical="center"/>
    </xf>
    <xf numFmtId="165" fontId="13" fillId="11" borderId="29" xfId="1" applyNumberFormat="1" applyFont="1" applyFill="1" applyBorder="1" applyAlignment="1">
      <alignment horizontal="center" vertical="center"/>
    </xf>
    <xf numFmtId="165" fontId="13" fillId="11" borderId="38" xfId="1" applyNumberFormat="1" applyFont="1" applyFill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25" fillId="11" borderId="75" xfId="0" applyFont="1" applyFill="1" applyBorder="1" applyAlignment="1">
      <alignment horizontal="center" vertical="center" wrapText="1"/>
    </xf>
    <xf numFmtId="0" fontId="25" fillId="11" borderId="44" xfId="0" applyFont="1" applyFill="1" applyBorder="1" applyAlignment="1">
      <alignment horizontal="center" vertical="center" wrapText="1"/>
    </xf>
    <xf numFmtId="0" fontId="25" fillId="11" borderId="49" xfId="0" applyFont="1" applyFill="1" applyBorder="1" applyAlignment="1">
      <alignment horizontal="center" vertical="center" wrapText="1"/>
    </xf>
    <xf numFmtId="14" fontId="25" fillId="11" borderId="66" xfId="0" applyNumberFormat="1" applyFont="1" applyFill="1" applyBorder="1" applyAlignment="1">
      <alignment horizontal="left" vertical="center" wrapText="1"/>
    </xf>
    <xf numFmtId="14" fontId="25" fillId="11" borderId="47" xfId="0" applyNumberFormat="1" applyFont="1" applyFill="1" applyBorder="1" applyAlignment="1">
      <alignment horizontal="left" vertical="center" wrapText="1"/>
    </xf>
    <xf numFmtId="14" fontId="25" fillId="11" borderId="10" xfId="0" applyNumberFormat="1" applyFont="1" applyFill="1" applyBorder="1" applyAlignment="1">
      <alignment horizontal="left" vertical="center" wrapText="1"/>
    </xf>
    <xf numFmtId="14" fontId="25" fillId="11" borderId="66" xfId="1" applyNumberFormat="1" applyFont="1" applyFill="1" applyBorder="1" applyAlignment="1">
      <alignment horizontal="center" vertical="center" wrapText="1"/>
    </xf>
    <xf numFmtId="14" fontId="25" fillId="11" borderId="74" xfId="1" applyNumberFormat="1" applyFont="1" applyFill="1" applyBorder="1" applyAlignment="1">
      <alignment horizontal="center" vertical="center" wrapText="1"/>
    </xf>
    <xf numFmtId="0" fontId="25" fillId="11" borderId="72" xfId="1" applyNumberFormat="1" applyFont="1" applyFill="1" applyBorder="1" applyAlignment="1">
      <alignment horizontal="center" vertical="center" wrapText="1"/>
    </xf>
    <xf numFmtId="0" fontId="25" fillId="11" borderId="73" xfId="1" applyNumberFormat="1" applyFont="1" applyFill="1" applyBorder="1" applyAlignment="1">
      <alignment horizontal="center" vertical="center" wrapText="1"/>
    </xf>
    <xf numFmtId="0" fontId="14" fillId="14" borderId="48" xfId="0" applyFont="1" applyFill="1" applyBorder="1" applyAlignment="1">
      <alignment horizontal="left" vertical="center"/>
    </xf>
    <xf numFmtId="0" fontId="14" fillId="14" borderId="63" xfId="0" applyFont="1" applyFill="1" applyBorder="1" applyAlignment="1">
      <alignment horizontal="left" vertical="center"/>
    </xf>
    <xf numFmtId="0" fontId="14" fillId="14" borderId="64" xfId="0" applyFont="1" applyFill="1" applyBorder="1" applyAlignment="1">
      <alignment horizontal="left" vertical="center"/>
    </xf>
    <xf numFmtId="165" fontId="14" fillId="0" borderId="1" xfId="1" applyNumberFormat="1" applyFont="1" applyBorder="1" applyAlignment="1">
      <alignment horizontal="center" vertical="center"/>
    </xf>
    <xf numFmtId="0" fontId="20" fillId="15" borderId="50" xfId="0" applyFont="1" applyFill="1" applyBorder="1" applyAlignment="1">
      <alignment horizontal="center" vertical="center"/>
    </xf>
    <xf numFmtId="0" fontId="36" fillId="16" borderId="0" xfId="0" applyFont="1" applyFill="1" applyAlignment="1">
      <alignment horizontal="left" vertical="top" wrapText="1"/>
    </xf>
    <xf numFmtId="0" fontId="36" fillId="16" borderId="68" xfId="0" applyFont="1" applyFill="1" applyBorder="1" applyAlignment="1">
      <alignment horizontal="left" vertical="top" wrapText="1"/>
    </xf>
    <xf numFmtId="0" fontId="36" fillId="16" borderId="2" xfId="0" applyFont="1" applyFill="1" applyBorder="1" applyAlignment="1">
      <alignment horizontal="left" vertical="top" wrapText="1"/>
    </xf>
    <xf numFmtId="0" fontId="36" fillId="16" borderId="46" xfId="0" applyFont="1" applyFill="1" applyBorder="1" applyAlignment="1">
      <alignment horizontal="left" vertical="top" wrapText="1"/>
    </xf>
    <xf numFmtId="0" fontId="9" fillId="4" borderId="12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6" borderId="34" xfId="0" applyFont="1" applyFill="1" applyBorder="1" applyAlignment="1">
      <alignment horizontal="center"/>
    </xf>
    <xf numFmtId="0" fontId="3" fillId="6" borderId="35" xfId="0" applyFont="1" applyFill="1" applyBorder="1" applyAlignment="1">
      <alignment horizontal="center"/>
    </xf>
    <xf numFmtId="0" fontId="3" fillId="6" borderId="36" xfId="0" applyFont="1" applyFill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31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19" borderId="12" xfId="0" applyFont="1" applyFill="1" applyBorder="1" applyAlignment="1">
      <alignment horizontal="center"/>
    </xf>
    <xf numFmtId="0" fontId="3" fillId="19" borderId="25" xfId="0" applyFont="1" applyFill="1" applyBorder="1" applyAlignment="1">
      <alignment horizontal="center"/>
    </xf>
    <xf numFmtId="0" fontId="3" fillId="19" borderId="13" xfId="0" applyFont="1" applyFill="1" applyBorder="1" applyAlignment="1">
      <alignment horizontal="center"/>
    </xf>
    <xf numFmtId="168" fontId="28" fillId="12" borderId="58" xfId="3" applyFont="1" applyFill="1" applyBorder="1" applyAlignment="1">
      <alignment vertical="center" shrinkToFit="1"/>
    </xf>
  </cellXfs>
  <cellStyles count="4">
    <cellStyle name="Comma" xfId="1" builtinId="3"/>
    <cellStyle name="Comma [0] 2" xfId="3" xr:uid="{00000000-0005-0000-0000-000001000000}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000099"/>
      <color rgb="FFDDDDDD"/>
      <color rgb="FFC0C0C0"/>
      <color rgb="FFFFDDDD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1</xdr:col>
      <xdr:colOff>66674</xdr:colOff>
      <xdr:row>2</xdr:row>
      <xdr:rowOff>142291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57150"/>
          <a:ext cx="1209674" cy="78999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58080</xdr:colOff>
      <xdr:row>0</xdr:row>
      <xdr:rowOff>1</xdr:rowOff>
    </xdr:from>
    <xdr:to>
      <xdr:col>0</xdr:col>
      <xdr:colOff>940884</xdr:colOff>
      <xdr:row>2</xdr:row>
      <xdr:rowOff>116160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080" y="1"/>
          <a:ext cx="882804" cy="67813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nato%20t&#242;a%20B&#7855;c\CT1_Minato_Gia%20dot%201\2022-05-26_1031\Minato%20Price%20List&#20078;CT-1&#20079;Pre%20sale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壁芯面積（事業計算）"/>
      <sheetName val="有効面積（販売価格USD）"/>
      <sheetName val="住戸割合表"/>
      <sheetName val="広さ補正縮小2（VN）（A1384~C1865）"/>
      <sheetName val="広さ補正縮小3（A1467~C1758）"/>
      <sheetName val="計算用"/>
      <sheetName val="海外枠"/>
      <sheetName val="Input"/>
      <sheetName val="㎡ per Creater"/>
      <sheetName val="Residence info"/>
      <sheetName val="Phase"/>
      <sheetName val="2棟比較"/>
      <sheetName val="CT-2price list"/>
      <sheetName val="Price list（VND）"/>
      <sheetName val="Price list （USA）"/>
      <sheetName val="Price list（㎡ per）VND"/>
      <sheetName val="Price list（㎡ per）USD"/>
      <sheetName val="1期（価格表）"/>
      <sheetName val="現地価格表"/>
      <sheetName val="新面積"/>
      <sheetName val="新面積契約者"/>
      <sheetName val="ナイトブリッジ"/>
      <sheetName val="knightbridge用価格表"/>
      <sheetName val="202005_新価格表"/>
      <sheetName val="USD"/>
      <sheetName val="Sheet3"/>
      <sheetName val="Sheet2"/>
      <sheetName val="販売価格値引き枠"/>
      <sheetName val="Graph1"/>
      <sheetName val="商業エリア価格表広さ補正3"/>
      <sheetName val="商業エリア価格表広さ補正４"/>
      <sheetName val="商業エリア価格表広さ補正5"/>
      <sheetName val="Sheet1"/>
      <sheetName val="商業施設"/>
      <sheetName val="広さ補正なし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5">
          <cell r="D5">
            <v>2601</v>
          </cell>
          <cell r="E5">
            <v>2602</v>
          </cell>
          <cell r="F5">
            <v>2603</v>
          </cell>
          <cell r="G5">
            <v>2604</v>
          </cell>
          <cell r="H5">
            <v>2605</v>
          </cell>
          <cell r="I5">
            <v>2606</v>
          </cell>
          <cell r="J5">
            <v>2607</v>
          </cell>
          <cell r="K5">
            <v>2608</v>
          </cell>
          <cell r="L5">
            <v>2609</v>
          </cell>
          <cell r="M5">
            <v>2610</v>
          </cell>
          <cell r="N5">
            <v>2611</v>
          </cell>
          <cell r="U5">
            <v>2614</v>
          </cell>
          <cell r="V5">
            <v>2615</v>
          </cell>
          <cell r="W5">
            <v>2616</v>
          </cell>
          <cell r="X5">
            <v>2617</v>
          </cell>
          <cell r="Y5">
            <v>2618</v>
          </cell>
          <cell r="AA5">
            <v>2619</v>
          </cell>
          <cell r="AB5">
            <v>2620</v>
          </cell>
          <cell r="AC5">
            <v>2621</v>
          </cell>
        </row>
        <row r="110">
          <cell r="D110">
            <v>501</v>
          </cell>
          <cell r="E110">
            <v>502</v>
          </cell>
          <cell r="F110">
            <v>503</v>
          </cell>
          <cell r="G110">
            <v>504</v>
          </cell>
          <cell r="H110">
            <v>505</v>
          </cell>
          <cell r="I110">
            <v>506</v>
          </cell>
          <cell r="J110">
            <v>507</v>
          </cell>
          <cell r="K110">
            <v>508</v>
          </cell>
          <cell r="L110">
            <v>509</v>
          </cell>
          <cell r="M110">
            <v>510</v>
          </cell>
          <cell r="N110">
            <v>511</v>
          </cell>
          <cell r="U110">
            <v>514</v>
          </cell>
          <cell r="V110">
            <v>515</v>
          </cell>
          <cell r="W110">
            <v>516</v>
          </cell>
          <cell r="X110">
            <v>517</v>
          </cell>
          <cell r="Y110">
            <v>518</v>
          </cell>
          <cell r="AA110">
            <v>519</v>
          </cell>
          <cell r="AB110">
            <v>520</v>
          </cell>
          <cell r="AC110">
            <v>521</v>
          </cell>
        </row>
        <row r="142">
          <cell r="D142" t="str">
            <v>B-5</v>
          </cell>
          <cell r="E142" t="str">
            <v>B-4</v>
          </cell>
          <cell r="F142" t="str">
            <v>B-7</v>
          </cell>
          <cell r="G142" t="str">
            <v>A-1</v>
          </cell>
          <cell r="H142" t="str">
            <v>C-2</v>
          </cell>
          <cell r="I142" t="str">
            <v>B-6</v>
          </cell>
          <cell r="J142" t="str">
            <v>B-2-1</v>
          </cell>
          <cell r="K142" t="str">
            <v>B-2-1</v>
          </cell>
          <cell r="L142" t="str">
            <v>B-2-1</v>
          </cell>
          <cell r="M142" t="str">
            <v>B-2-2</v>
          </cell>
          <cell r="N142" t="str">
            <v>B-2-3</v>
          </cell>
          <cell r="O142" t="str">
            <v>B-1</v>
          </cell>
          <cell r="S142" t="str">
            <v>A-3</v>
          </cell>
          <cell r="U142" t="str">
            <v>B-8</v>
          </cell>
          <cell r="V142" t="str">
            <v>B-3</v>
          </cell>
          <cell r="W142" t="str">
            <v>B-3</v>
          </cell>
          <cell r="X142" t="str">
            <v>B-3</v>
          </cell>
          <cell r="Y142" t="str">
            <v>C-1</v>
          </cell>
          <cell r="AA142" t="str">
            <v>C-3</v>
          </cell>
          <cell r="AB142" t="str">
            <v>B-9</v>
          </cell>
          <cell r="AC142" t="str">
            <v>A-2</v>
          </cell>
        </row>
        <row r="247">
          <cell r="D247" t="str">
            <v>B-5</v>
          </cell>
          <cell r="E247" t="str">
            <v>B-4</v>
          </cell>
          <cell r="F247" t="str">
            <v>B-7</v>
          </cell>
          <cell r="G247" t="str">
            <v>A-1</v>
          </cell>
          <cell r="H247" t="str">
            <v>C-2</v>
          </cell>
          <cell r="I247" t="str">
            <v>B-6</v>
          </cell>
          <cell r="J247" t="str">
            <v>B-2-1</v>
          </cell>
          <cell r="K247" t="str">
            <v>B-2-1</v>
          </cell>
          <cell r="L247" t="str">
            <v>B-2-1</v>
          </cell>
          <cell r="M247" t="str">
            <v>B-2-2</v>
          </cell>
          <cell r="N247" t="str">
            <v>B-2-3</v>
          </cell>
          <cell r="O247" t="str">
            <v>B-1</v>
          </cell>
          <cell r="U247" t="str">
            <v>B-8-G</v>
          </cell>
          <cell r="V247" t="str">
            <v>B-3-G</v>
          </cell>
          <cell r="W247" t="str">
            <v>B-3-G</v>
          </cell>
          <cell r="X247" t="str">
            <v>B-3-G</v>
          </cell>
          <cell r="Y247" t="str">
            <v>C-1-G</v>
          </cell>
          <cell r="AA247" t="str">
            <v>C-3-G</v>
          </cell>
          <cell r="AB247" t="str">
            <v>B-9-G</v>
          </cell>
          <cell r="AC247" t="str">
            <v>A-2</v>
          </cell>
        </row>
        <row r="416">
          <cell r="D416">
            <v>82.52</v>
          </cell>
          <cell r="E416">
            <v>81.55</v>
          </cell>
          <cell r="F416">
            <v>78.72</v>
          </cell>
          <cell r="G416">
            <v>109.67</v>
          </cell>
          <cell r="H416">
            <v>51</v>
          </cell>
          <cell r="I416">
            <v>78.11</v>
          </cell>
          <cell r="J416">
            <v>82.2</v>
          </cell>
          <cell r="K416">
            <v>82.2</v>
          </cell>
          <cell r="L416">
            <v>82.2</v>
          </cell>
          <cell r="M416">
            <v>82.24</v>
          </cell>
          <cell r="N416">
            <v>83.24</v>
          </cell>
          <cell r="O416">
            <v>88.5</v>
          </cell>
          <cell r="S416">
            <v>106.7</v>
          </cell>
          <cell r="U416">
            <v>96.35</v>
          </cell>
          <cell r="V416">
            <v>84.25</v>
          </cell>
          <cell r="W416">
            <v>84.25</v>
          </cell>
          <cell r="X416">
            <v>84.25</v>
          </cell>
          <cell r="Y416">
            <v>52.52</v>
          </cell>
          <cell r="AA416">
            <v>45.73</v>
          </cell>
          <cell r="AB416">
            <v>73.709999999999994</v>
          </cell>
          <cell r="AC416">
            <v>115.2</v>
          </cell>
        </row>
        <row r="521">
          <cell r="D521">
            <v>82.52</v>
          </cell>
          <cell r="E521">
            <v>81.55</v>
          </cell>
          <cell r="F521">
            <v>78.72</v>
          </cell>
          <cell r="G521">
            <v>109.67</v>
          </cell>
          <cell r="H521">
            <v>51</v>
          </cell>
          <cell r="I521">
            <v>78.11</v>
          </cell>
          <cell r="J521">
            <v>82.2</v>
          </cell>
          <cell r="K521">
            <v>82.2</v>
          </cell>
          <cell r="L521">
            <v>82.2</v>
          </cell>
          <cell r="M521">
            <v>82.24</v>
          </cell>
          <cell r="N521">
            <v>83.24</v>
          </cell>
          <cell r="O521">
            <v>88.5</v>
          </cell>
          <cell r="S521">
            <v>106.7</v>
          </cell>
          <cell r="U521">
            <v>96.35</v>
          </cell>
          <cell r="V521">
            <v>84.25</v>
          </cell>
          <cell r="W521">
            <v>84.25</v>
          </cell>
          <cell r="X521">
            <v>84.25</v>
          </cell>
          <cell r="Y521">
            <v>52.52</v>
          </cell>
          <cell r="AA521">
            <v>45.73</v>
          </cell>
          <cell r="AB521">
            <v>73.709999999999994</v>
          </cell>
          <cell r="AC521">
            <v>115.2</v>
          </cell>
        </row>
        <row r="553">
          <cell r="D553">
            <v>73.400000000000006</v>
          </cell>
          <cell r="E553">
            <v>74.3</v>
          </cell>
          <cell r="F553">
            <v>72</v>
          </cell>
          <cell r="G553">
            <v>99.58</v>
          </cell>
          <cell r="H553">
            <v>45.8</v>
          </cell>
          <cell r="I553">
            <v>70.7</v>
          </cell>
          <cell r="J553">
            <v>74.400000000000006</v>
          </cell>
          <cell r="K553">
            <v>74.400000000000006</v>
          </cell>
          <cell r="L553">
            <v>74.400000000000006</v>
          </cell>
          <cell r="M553">
            <v>74.5</v>
          </cell>
          <cell r="N553">
            <v>74.7</v>
          </cell>
          <cell r="O553">
            <v>80.8</v>
          </cell>
          <cell r="S553">
            <v>97.1</v>
          </cell>
          <cell r="U553">
            <v>88</v>
          </cell>
          <cell r="V553">
            <v>76.599999999999994</v>
          </cell>
          <cell r="W553">
            <v>76.599999999999994</v>
          </cell>
          <cell r="X553">
            <v>76.7</v>
          </cell>
          <cell r="Y553">
            <v>46</v>
          </cell>
          <cell r="AA553">
            <v>40.4</v>
          </cell>
          <cell r="AB553">
            <v>66.099999999999994</v>
          </cell>
          <cell r="AC553">
            <v>111.3</v>
          </cell>
        </row>
        <row r="658">
          <cell r="D658">
            <v>73.400000000000006</v>
          </cell>
          <cell r="E658">
            <v>74.3</v>
          </cell>
          <cell r="F658">
            <v>72</v>
          </cell>
          <cell r="G658">
            <v>99.58</v>
          </cell>
          <cell r="H658">
            <v>45.8</v>
          </cell>
          <cell r="I658">
            <v>70.7</v>
          </cell>
          <cell r="J658">
            <v>74.400000000000006</v>
          </cell>
          <cell r="K658">
            <v>74.400000000000006</v>
          </cell>
          <cell r="L658">
            <v>74.400000000000006</v>
          </cell>
          <cell r="M658">
            <v>74.5</v>
          </cell>
          <cell r="N658">
            <v>74.7</v>
          </cell>
          <cell r="O658">
            <v>80.8</v>
          </cell>
          <cell r="S658">
            <v>97.1</v>
          </cell>
          <cell r="U658">
            <v>159</v>
          </cell>
          <cell r="V658">
            <v>160.5</v>
          </cell>
          <cell r="W658">
            <v>160.5</v>
          </cell>
          <cell r="X658">
            <v>160.60000000000002</v>
          </cell>
          <cell r="Y658">
            <v>98.2</v>
          </cell>
          <cell r="AA658">
            <v>56.9</v>
          </cell>
          <cell r="AB658">
            <v>75.3</v>
          </cell>
          <cell r="AC658">
            <v>111.3</v>
          </cell>
        </row>
        <row r="795">
          <cell r="U795">
            <v>71</v>
          </cell>
          <cell r="V795">
            <v>83.9</v>
          </cell>
          <cell r="W795">
            <v>83.9</v>
          </cell>
          <cell r="X795">
            <v>83.9</v>
          </cell>
          <cell r="Y795">
            <v>52.2</v>
          </cell>
          <cell r="AA795">
            <v>16.5</v>
          </cell>
          <cell r="AB795">
            <v>9.1999999999999993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58"/>
  <sheetViews>
    <sheetView zoomScaleNormal="100" workbookViewId="0">
      <selection sqref="A1:G41"/>
    </sheetView>
  </sheetViews>
  <sheetFormatPr defaultColWidth="9.140625" defaultRowHeight="15.75" x14ac:dyDescent="0.25"/>
  <cols>
    <col min="1" max="1" width="1.85546875" style="55" customWidth="1"/>
    <col min="2" max="2" width="9.42578125" style="55" customWidth="1"/>
    <col min="3" max="3" width="41" style="51" customWidth="1"/>
    <col min="4" max="4" width="20.140625" style="51" customWidth="1"/>
    <col min="5" max="5" width="22.140625" style="52" customWidth="1"/>
    <col min="6" max="6" width="28.85546875" style="53" customWidth="1"/>
    <col min="7" max="7" width="1.85546875" style="52" customWidth="1"/>
    <col min="8" max="12" width="35.140625" style="137" customWidth="1"/>
    <col min="13" max="13" width="18.85546875" style="55" bestFit="1" customWidth="1"/>
    <col min="14" max="14" width="21.140625" style="55" customWidth="1"/>
    <col min="15" max="15" width="9.140625" style="55" hidden="1" customWidth="1"/>
    <col min="16" max="16" width="10.7109375" style="55" hidden="1" customWidth="1"/>
    <col min="17" max="19" width="18.28515625" style="55" hidden="1" customWidth="1"/>
    <col min="20" max="16384" width="9.140625" style="55"/>
  </cols>
  <sheetData>
    <row r="1" spans="1:17" ht="15.75" customHeight="1" x14ac:dyDescent="0.25">
      <c r="A1" s="50"/>
      <c r="B1" s="50" t="s">
        <v>562</v>
      </c>
    </row>
    <row r="2" spans="1:17" x14ac:dyDescent="0.25">
      <c r="A2" s="50"/>
    </row>
    <row r="3" spans="1:17" s="52" customFormat="1" ht="15.75" customHeight="1" x14ac:dyDescent="0.25">
      <c r="B3" s="56"/>
      <c r="C3" s="330" t="s">
        <v>563</v>
      </c>
      <c r="D3" s="330"/>
      <c r="E3" s="330"/>
      <c r="F3" s="330"/>
      <c r="G3" s="57"/>
      <c r="H3" s="138"/>
      <c r="I3" s="138"/>
      <c r="J3" s="138"/>
      <c r="K3" s="138"/>
      <c r="L3" s="138"/>
    </row>
    <row r="4" spans="1:17" ht="9.9499999999999993" customHeight="1" x14ac:dyDescent="0.25">
      <c r="C4" s="330"/>
      <c r="D4" s="330"/>
      <c r="E4" s="330"/>
      <c r="F4" s="330"/>
      <c r="G4" s="57"/>
    </row>
    <row r="5" spans="1:17" ht="15" customHeight="1" x14ac:dyDescent="0.25">
      <c r="C5" s="331" t="s">
        <v>1254</v>
      </c>
      <c r="D5" s="331"/>
      <c r="E5" s="331"/>
      <c r="F5" s="331"/>
      <c r="G5" s="59"/>
    </row>
    <row r="6" spans="1:17" ht="13.5" customHeight="1" x14ac:dyDescent="0.25">
      <c r="N6" s="52"/>
      <c r="O6" s="52"/>
      <c r="P6" s="52"/>
      <c r="Q6" s="52"/>
    </row>
    <row r="7" spans="1:17" ht="17.45" customHeight="1" x14ac:dyDescent="0.25">
      <c r="C7" s="332" t="s">
        <v>1070</v>
      </c>
      <c r="D7" s="333"/>
      <c r="E7" s="334"/>
      <c r="F7" s="135" t="s">
        <v>1078</v>
      </c>
    </row>
    <row r="8" spans="1:17" ht="17.25" customHeight="1" x14ac:dyDescent="0.25">
      <c r="C8" s="335" t="s">
        <v>1071</v>
      </c>
      <c r="D8" s="336"/>
      <c r="E8" s="337"/>
      <c r="F8" s="136" t="s">
        <v>564</v>
      </c>
    </row>
    <row r="9" spans="1:17" ht="24.95" customHeight="1" thickBot="1" x14ac:dyDescent="0.3">
      <c r="B9" s="338" t="s">
        <v>1091</v>
      </c>
      <c r="C9" s="339"/>
      <c r="D9" s="339"/>
      <c r="E9" s="339"/>
      <c r="F9" s="340"/>
    </row>
    <row r="10" spans="1:17" s="50" customFormat="1" ht="24" customHeight="1" x14ac:dyDescent="0.25">
      <c r="B10" s="110">
        <v>1</v>
      </c>
      <c r="C10" s="328" t="s">
        <v>565</v>
      </c>
      <c r="D10" s="329"/>
      <c r="E10" s="111"/>
      <c r="F10" s="120"/>
      <c r="H10" s="137"/>
      <c r="I10" s="137"/>
      <c r="J10" s="137"/>
      <c r="K10" s="137"/>
      <c r="L10" s="137"/>
      <c r="M10" s="55"/>
    </row>
    <row r="11" spans="1:17" ht="24" customHeight="1" x14ac:dyDescent="0.25">
      <c r="B11" s="112">
        <v>2</v>
      </c>
      <c r="C11" s="315" t="s">
        <v>566</v>
      </c>
      <c r="D11" s="316"/>
      <c r="E11" s="113"/>
      <c r="F11" s="101">
        <v>619</v>
      </c>
      <c r="G11" s="55"/>
      <c r="H11" s="139" t="s">
        <v>1072</v>
      </c>
      <c r="I11" s="267"/>
      <c r="J11" s="267"/>
      <c r="K11" s="267"/>
      <c r="L11" s="267"/>
    </row>
    <row r="12" spans="1:17" ht="24" customHeight="1" x14ac:dyDescent="0.25">
      <c r="B12" s="112">
        <v>3</v>
      </c>
      <c r="C12" s="315" t="s">
        <v>567</v>
      </c>
      <c r="D12" s="316"/>
      <c r="E12" s="114"/>
      <c r="F12" s="117" t="str">
        <f>IF(LEFT(F11,3)="12A","12A",IF(LEFT(F11,3)="12B","12B",IF(LEFT(F11,3)="22A","22A",IF(LEFT(F11,3)="22B","22B",IF(LEN(F11)=5,LEFT(F11,2),IF(AND(LEN(F11)=4,VALUE(LEFT(F11,3))&gt;500),LEFT(F11,1),IF(AND(LEN(F11)=4,VALUE(LEFT(F11,3))&lt;500),LEFT(F11,2),LEFT(F11,1))))))))</f>
        <v>6</v>
      </c>
      <c r="G12" s="55"/>
    </row>
    <row r="13" spans="1:17" ht="24" customHeight="1" x14ac:dyDescent="0.25">
      <c r="B13" s="112">
        <v>4</v>
      </c>
      <c r="C13" s="315" t="s">
        <v>568</v>
      </c>
      <c r="D13" s="316"/>
      <c r="E13" s="113"/>
      <c r="F13" s="118">
        <f>VLOOKUP(F11,Sheet2!B3:E464,2,0)</f>
        <v>45.73</v>
      </c>
      <c r="G13" s="55"/>
    </row>
    <row r="14" spans="1:17" ht="24" customHeight="1" x14ac:dyDescent="0.25">
      <c r="B14" s="112">
        <v>5</v>
      </c>
      <c r="C14" s="315" t="s">
        <v>569</v>
      </c>
      <c r="D14" s="316"/>
      <c r="E14" s="113"/>
      <c r="F14" s="118">
        <f>VLOOKUP(F11,Sheet2!B3:E464,3,0)</f>
        <v>40.9</v>
      </c>
      <c r="G14" s="55"/>
    </row>
    <row r="15" spans="1:17" ht="24" customHeight="1" x14ac:dyDescent="0.25">
      <c r="B15" s="112">
        <v>6</v>
      </c>
      <c r="C15" s="315" t="s">
        <v>570</v>
      </c>
      <c r="D15" s="316"/>
      <c r="E15" s="113"/>
      <c r="F15" s="119" t="str">
        <f>VLOOKUP(F11,Sheet2!B3:F464,5,0)</f>
        <v>C-3</v>
      </c>
      <c r="G15" s="55"/>
    </row>
    <row r="16" spans="1:17" ht="24" hidden="1" customHeight="1" x14ac:dyDescent="0.25">
      <c r="B16" s="112"/>
      <c r="C16" s="122" t="s">
        <v>1137</v>
      </c>
      <c r="D16" s="123"/>
      <c r="E16" s="113"/>
      <c r="F16" s="119" t="str">
        <f>VLOOKUP(F11,Sheet2!B3:J464,9,0)</f>
        <v>1PN</v>
      </c>
      <c r="G16" s="55"/>
    </row>
    <row r="17" spans="2:19" s="50" customFormat="1" ht="23.25" customHeight="1" x14ac:dyDescent="0.25">
      <c r="B17" s="115">
        <v>7</v>
      </c>
      <c r="C17" s="326" t="s">
        <v>1082</v>
      </c>
      <c r="D17" s="327"/>
      <c r="E17" s="116"/>
      <c r="F17" s="259">
        <f>VLOOKUP(F11,Sheet2!B3:G464,6,0)</f>
        <v>2358900000</v>
      </c>
      <c r="G17" s="60"/>
      <c r="H17" s="140" t="s">
        <v>571</v>
      </c>
      <c r="I17" s="140"/>
      <c r="J17" s="140"/>
      <c r="K17" s="140"/>
      <c r="L17" s="140"/>
      <c r="M17" s="55"/>
    </row>
    <row r="18" spans="2:19" s="50" customFormat="1" ht="24.75" customHeight="1" x14ac:dyDescent="0.25">
      <c r="B18" s="255">
        <v>7.1</v>
      </c>
      <c r="C18" s="256" t="s">
        <v>1131</v>
      </c>
      <c r="D18" s="257"/>
      <c r="E18" s="258"/>
      <c r="F18" s="106">
        <f>(((F17-(1454064*F14))/1.1+(1454064*F14)))</f>
        <v>2149861019.7818179</v>
      </c>
      <c r="G18" s="60"/>
      <c r="H18" s="140"/>
      <c r="I18" s="140"/>
      <c r="J18" s="140"/>
      <c r="K18" s="140"/>
      <c r="L18" s="140"/>
      <c r="M18" s="55"/>
    </row>
    <row r="19" spans="2:19" s="50" customFormat="1" ht="25.5" customHeight="1" x14ac:dyDescent="0.25">
      <c r="B19" s="255">
        <v>7.2</v>
      </c>
      <c r="C19" s="256" t="s">
        <v>1132</v>
      </c>
      <c r="D19" s="257"/>
      <c r="E19" s="258"/>
      <c r="F19" s="106">
        <f>F17-F18</f>
        <v>209038980.21818209</v>
      </c>
      <c r="G19" s="60"/>
      <c r="H19" s="140"/>
      <c r="I19" s="140"/>
      <c r="J19" s="140"/>
      <c r="K19" s="140"/>
      <c r="L19" s="140"/>
      <c r="M19" s="55"/>
    </row>
    <row r="20" spans="2:19" s="50" customFormat="1" ht="24" customHeight="1" x14ac:dyDescent="0.25">
      <c r="B20" s="132">
        <v>8</v>
      </c>
      <c r="C20" s="323" t="s">
        <v>1068</v>
      </c>
      <c r="D20" s="324"/>
      <c r="E20" s="133"/>
      <c r="F20" s="144">
        <f>F21+F22+F23+F25</f>
        <v>180767000</v>
      </c>
      <c r="H20" s="140" t="s">
        <v>572</v>
      </c>
      <c r="I20" s="140"/>
      <c r="J20" s="140"/>
      <c r="K20" s="140"/>
      <c r="L20" s="140"/>
      <c r="P20" s="78"/>
      <c r="Q20" s="78" t="s">
        <v>1136</v>
      </c>
      <c r="R20" s="78" t="s">
        <v>1134</v>
      </c>
      <c r="S20" s="78" t="s">
        <v>1135</v>
      </c>
    </row>
    <row r="21" spans="2:19" s="50" customFormat="1" ht="16.5" customHeight="1" x14ac:dyDescent="0.25">
      <c r="B21" s="264">
        <v>8.1</v>
      </c>
      <c r="C21" s="315" t="s">
        <v>1249</v>
      </c>
      <c r="D21" s="316"/>
      <c r="E21" s="191"/>
      <c r="F21" s="194">
        <f>F17*3%</f>
        <v>70767000</v>
      </c>
      <c r="H21" s="140"/>
      <c r="I21" s="140"/>
      <c r="J21" s="140"/>
      <c r="K21" s="140"/>
      <c r="L21" s="140"/>
      <c r="M21" s="189"/>
      <c r="N21" s="189"/>
      <c r="P21" s="78">
        <v>1</v>
      </c>
      <c r="Q21" s="266">
        <v>0</v>
      </c>
      <c r="R21" s="266">
        <v>0</v>
      </c>
      <c r="S21" s="266">
        <v>0</v>
      </c>
    </row>
    <row r="22" spans="2:19" s="50" customFormat="1" ht="24" customHeight="1" x14ac:dyDescent="0.25">
      <c r="B22" s="112">
        <v>8.1999999999999993</v>
      </c>
      <c r="C22" s="122" t="s">
        <v>1120</v>
      </c>
      <c r="D22" s="184"/>
      <c r="E22" s="116"/>
      <c r="F22" s="124">
        <f>VLOOKUP(F15,Sheet2!F3:H464,3,0)</f>
        <v>70000000</v>
      </c>
      <c r="M22" s="325"/>
      <c r="N22" s="325"/>
      <c r="P22" s="78">
        <v>2</v>
      </c>
      <c r="Q22" s="266">
        <v>20000000</v>
      </c>
      <c r="R22" s="266">
        <v>20000000</v>
      </c>
      <c r="S22" s="266">
        <v>25000000</v>
      </c>
    </row>
    <row r="23" spans="2:19" ht="24" customHeight="1" x14ac:dyDescent="0.25">
      <c r="B23" s="112">
        <v>8.3000000000000007</v>
      </c>
      <c r="C23" s="122" t="s">
        <v>1250</v>
      </c>
      <c r="D23" s="123"/>
      <c r="E23" s="121"/>
      <c r="F23" s="124">
        <f>VLOOKUP(F15,Sheet2!F3:I464,4,0)</f>
        <v>40000000</v>
      </c>
      <c r="G23" s="55"/>
      <c r="H23" s="138"/>
      <c r="I23" s="138"/>
      <c r="J23" s="138"/>
      <c r="K23" s="138"/>
      <c r="L23" s="138"/>
      <c r="P23" s="78">
        <v>3</v>
      </c>
      <c r="Q23" s="266">
        <v>35000000</v>
      </c>
      <c r="R23" s="266">
        <v>35000000</v>
      </c>
      <c r="S23" s="266">
        <v>45000000</v>
      </c>
    </row>
    <row r="24" spans="2:19" ht="24" customHeight="1" x14ac:dyDescent="0.2">
      <c r="B24" s="112">
        <v>8.4</v>
      </c>
      <c r="C24" s="317" t="s">
        <v>1129</v>
      </c>
      <c r="D24" s="318"/>
      <c r="E24" s="121"/>
      <c r="F24" s="124">
        <v>1</v>
      </c>
      <c r="G24" s="55"/>
      <c r="H24" s="270" t="s">
        <v>1138</v>
      </c>
      <c r="I24" s="138"/>
      <c r="J24" s="138"/>
      <c r="K24" s="138"/>
      <c r="L24" s="138"/>
      <c r="P24" s="78">
        <v>4</v>
      </c>
      <c r="Q24" s="266">
        <v>50000000</v>
      </c>
      <c r="R24" s="266">
        <v>50000000</v>
      </c>
      <c r="S24" s="266">
        <v>70000000</v>
      </c>
    </row>
    <row r="25" spans="2:19" ht="24" customHeight="1" x14ac:dyDescent="0.25">
      <c r="B25" s="112">
        <v>8.5</v>
      </c>
      <c r="C25" s="317" t="s">
        <v>1128</v>
      </c>
      <c r="D25" s="318"/>
      <c r="E25" s="121"/>
      <c r="F25" s="124">
        <f>IF(F16="1PN",VLOOKUP(F24,P20:Q28,2,0), IF(F16="2PN",VLOOKUP(F24,P20:R28,3,0),IF(F16="3PN",VLOOKUP(F24,P20:S28,4,0))))</f>
        <v>0</v>
      </c>
      <c r="G25" s="55"/>
      <c r="H25" s="138"/>
      <c r="I25" s="138"/>
      <c r="J25" s="138"/>
      <c r="K25" s="138"/>
      <c r="L25" s="138"/>
      <c r="P25" s="268">
        <v>5</v>
      </c>
      <c r="Q25" s="266">
        <v>70000000</v>
      </c>
      <c r="R25" s="266">
        <v>70000000</v>
      </c>
      <c r="S25" s="266">
        <v>90000000</v>
      </c>
    </row>
    <row r="26" spans="2:19" s="50" customFormat="1" ht="24" customHeight="1" x14ac:dyDescent="0.25">
      <c r="B26" s="132">
        <v>9</v>
      </c>
      <c r="C26" s="319" t="s">
        <v>573</v>
      </c>
      <c r="D26" s="319"/>
      <c r="E26" s="133"/>
      <c r="F26" s="144">
        <f>F17-F20</f>
        <v>2178133000</v>
      </c>
      <c r="H26" s="140" t="s">
        <v>574</v>
      </c>
      <c r="I26" s="140"/>
      <c r="J26" s="140"/>
      <c r="K26" s="140"/>
      <c r="L26" s="140"/>
      <c r="P26" s="269">
        <v>6</v>
      </c>
      <c r="Q26" s="266">
        <v>70000000</v>
      </c>
      <c r="R26" s="266">
        <v>70000000</v>
      </c>
      <c r="S26" s="266">
        <v>90000000</v>
      </c>
    </row>
    <row r="27" spans="2:19" s="50" customFormat="1" ht="24" customHeight="1" x14ac:dyDescent="0.25">
      <c r="B27" s="255">
        <v>9.1</v>
      </c>
      <c r="C27" s="256" t="s">
        <v>1131</v>
      </c>
      <c r="D27" s="257"/>
      <c r="E27" s="258"/>
      <c r="F27" s="106">
        <f>(((F26-(1454064*F14))/1.1+(1454064*F14)))</f>
        <v>1985527383.4181817</v>
      </c>
      <c r="H27" s="140"/>
      <c r="I27" s="140"/>
      <c r="J27" s="140"/>
      <c r="K27" s="140"/>
      <c r="L27" s="140"/>
      <c r="P27" s="268">
        <v>7</v>
      </c>
      <c r="Q27" s="266">
        <v>70000000</v>
      </c>
      <c r="R27" s="266">
        <v>70000000</v>
      </c>
      <c r="S27" s="266">
        <v>90000000</v>
      </c>
    </row>
    <row r="28" spans="2:19" s="50" customFormat="1" ht="24" customHeight="1" x14ac:dyDescent="0.25">
      <c r="B28" s="255">
        <v>9.1999999999999993</v>
      </c>
      <c r="C28" s="256" t="s">
        <v>1132</v>
      </c>
      <c r="D28" s="257"/>
      <c r="E28" s="258"/>
      <c r="F28" s="106">
        <f>F26-F27</f>
        <v>192605616.58181834</v>
      </c>
      <c r="H28" s="140"/>
      <c r="I28" s="140"/>
      <c r="J28" s="140"/>
      <c r="K28" s="140"/>
      <c r="L28" s="140"/>
      <c r="P28" s="268">
        <v>8</v>
      </c>
      <c r="Q28" s="266">
        <v>70000000</v>
      </c>
      <c r="R28" s="266">
        <v>70000000</v>
      </c>
      <c r="S28" s="266">
        <v>90000000</v>
      </c>
    </row>
    <row r="29" spans="2:19" ht="24" customHeight="1" x14ac:dyDescent="0.25">
      <c r="B29" s="125">
        <v>10</v>
      </c>
      <c r="C29" s="320" t="s">
        <v>1073</v>
      </c>
      <c r="D29" s="321"/>
      <c r="E29" s="126">
        <v>0.02</v>
      </c>
      <c r="F29" s="106">
        <f>F27*2%</f>
        <v>39710547.668363631</v>
      </c>
      <c r="G29" s="63"/>
      <c r="H29" s="138" t="s">
        <v>1079</v>
      </c>
      <c r="I29" s="138"/>
      <c r="J29" s="138"/>
      <c r="K29" s="138"/>
      <c r="L29" s="138"/>
    </row>
    <row r="30" spans="2:19" ht="24" customHeight="1" x14ac:dyDescent="0.25">
      <c r="B30" s="112">
        <v>11</v>
      </c>
      <c r="C30" s="315" t="s">
        <v>1253</v>
      </c>
      <c r="D30" s="316"/>
      <c r="E30" s="127"/>
      <c r="F30" s="128">
        <f>F14*19000*24</f>
        <v>18650400</v>
      </c>
      <c r="G30" s="63"/>
      <c r="H30" s="322" t="s">
        <v>576</v>
      </c>
      <c r="I30" s="140"/>
      <c r="J30" s="140"/>
      <c r="K30" s="140"/>
      <c r="L30" s="140"/>
    </row>
    <row r="31" spans="2:19" ht="15" customHeight="1" x14ac:dyDescent="0.25">
      <c r="B31" s="129" t="s">
        <v>575</v>
      </c>
      <c r="C31" s="130"/>
      <c r="D31" s="130"/>
      <c r="E31" s="130"/>
      <c r="F31" s="131"/>
      <c r="G31" s="55"/>
      <c r="H31" s="322"/>
      <c r="I31" s="140"/>
      <c r="J31" s="140"/>
      <c r="K31" s="140"/>
      <c r="L31" s="140"/>
    </row>
    <row r="32" spans="2:19" ht="31.5" x14ac:dyDescent="0.25">
      <c r="B32" s="64" t="s">
        <v>612</v>
      </c>
      <c r="C32" s="65" t="s">
        <v>1074</v>
      </c>
      <c r="D32" s="66" t="s">
        <v>1075</v>
      </c>
      <c r="E32" s="67" t="s">
        <v>1076</v>
      </c>
      <c r="F32" s="68" t="s">
        <v>1077</v>
      </c>
      <c r="H32" s="141"/>
      <c r="I32" s="141"/>
      <c r="J32" s="141"/>
      <c r="K32" s="141"/>
      <c r="L32" s="141"/>
    </row>
    <row r="33" spans="2:12" ht="34.5" customHeight="1" x14ac:dyDescent="0.25">
      <c r="B33" s="102" t="s">
        <v>578</v>
      </c>
      <c r="C33" s="103" t="s">
        <v>579</v>
      </c>
      <c r="D33" s="104" t="s">
        <v>580</v>
      </c>
      <c r="E33" s="105"/>
      <c r="F33" s="106">
        <v>100000000</v>
      </c>
      <c r="H33" s="138"/>
      <c r="I33" s="138"/>
      <c r="J33" s="138"/>
      <c r="K33" s="138"/>
      <c r="L33" s="138"/>
    </row>
    <row r="34" spans="2:12" ht="39.75" customHeight="1" x14ac:dyDescent="0.25">
      <c r="B34" s="102" t="s">
        <v>581</v>
      </c>
      <c r="C34" s="103" t="s">
        <v>1252</v>
      </c>
      <c r="D34" s="104" t="s">
        <v>1251</v>
      </c>
      <c r="E34" s="105"/>
      <c r="F34" s="106">
        <f>F26*20%-F33</f>
        <v>335626600</v>
      </c>
      <c r="H34" s="276"/>
      <c r="I34" s="138"/>
      <c r="J34" s="138"/>
      <c r="K34" s="138"/>
      <c r="L34" s="138"/>
    </row>
    <row r="35" spans="2:12" ht="34.5" customHeight="1" x14ac:dyDescent="0.25">
      <c r="B35" s="102" t="s">
        <v>583</v>
      </c>
      <c r="C35" s="103" t="s">
        <v>584</v>
      </c>
      <c r="D35" s="104" t="s">
        <v>585</v>
      </c>
      <c r="E35" s="107"/>
      <c r="F35" s="108">
        <f>F26*10%</f>
        <v>217813300</v>
      </c>
      <c r="H35" s="142"/>
      <c r="I35" s="142"/>
      <c r="J35" s="142"/>
      <c r="K35" s="142"/>
      <c r="L35" s="142"/>
    </row>
    <row r="36" spans="2:12" ht="34.5" customHeight="1" x14ac:dyDescent="0.25">
      <c r="B36" s="102" t="s">
        <v>586</v>
      </c>
      <c r="C36" s="103" t="s">
        <v>587</v>
      </c>
      <c r="D36" s="104" t="s">
        <v>585</v>
      </c>
      <c r="E36" s="107"/>
      <c r="F36" s="108">
        <f>F26*10%</f>
        <v>217813300</v>
      </c>
      <c r="H36" s="138"/>
      <c r="I36" s="138"/>
      <c r="J36" s="138"/>
      <c r="K36" s="138"/>
      <c r="L36" s="138"/>
    </row>
    <row r="37" spans="2:12" ht="34.5" customHeight="1" x14ac:dyDescent="0.25">
      <c r="B37" s="102" t="s">
        <v>588</v>
      </c>
      <c r="C37" s="103" t="s">
        <v>589</v>
      </c>
      <c r="D37" s="104" t="s">
        <v>585</v>
      </c>
      <c r="E37" s="107"/>
      <c r="F37" s="108">
        <f>F26*10%</f>
        <v>217813300</v>
      </c>
      <c r="H37" s="138"/>
      <c r="I37" s="138"/>
      <c r="J37" s="138"/>
      <c r="K37" s="138"/>
      <c r="L37" s="138"/>
    </row>
    <row r="38" spans="2:12" ht="70.5" customHeight="1" x14ac:dyDescent="0.25">
      <c r="B38" s="102" t="s">
        <v>590</v>
      </c>
      <c r="C38" s="103" t="s">
        <v>1279</v>
      </c>
      <c r="D38" s="104" t="s">
        <v>591</v>
      </c>
      <c r="E38" s="107"/>
      <c r="F38" s="108">
        <f>F26*45%+F29</f>
        <v>1019870397.6683636</v>
      </c>
      <c r="H38" s="138"/>
      <c r="I38" s="138"/>
      <c r="J38" s="138"/>
      <c r="K38" s="138"/>
      <c r="L38" s="138"/>
    </row>
    <row r="39" spans="2:12" ht="30" x14ac:dyDescent="0.25">
      <c r="B39" s="102" t="s">
        <v>1139</v>
      </c>
      <c r="C39" s="103" t="s">
        <v>1280</v>
      </c>
      <c r="D39" s="104" t="s">
        <v>1092</v>
      </c>
      <c r="E39" s="107"/>
      <c r="F39" s="106">
        <f>F26*5%</f>
        <v>108906650</v>
      </c>
    </row>
    <row r="40" spans="2:12" ht="31.5" customHeight="1" thickBot="1" x14ac:dyDescent="0.3">
      <c r="B40" s="311" t="s">
        <v>592</v>
      </c>
      <c r="C40" s="312"/>
      <c r="D40" s="312"/>
      <c r="E40" s="313"/>
      <c r="F40" s="109">
        <f>SUM(F33:F39)</f>
        <v>2217843547.6683636</v>
      </c>
      <c r="H40" s="138" t="s">
        <v>1080</v>
      </c>
      <c r="I40" s="138"/>
      <c r="J40" s="138"/>
      <c r="K40" s="138"/>
      <c r="L40" s="138"/>
    </row>
    <row r="42" spans="2:12" x14ac:dyDescent="0.25">
      <c r="F42" s="53">
        <v>4060231077</v>
      </c>
    </row>
    <row r="44" spans="2:12" x14ac:dyDescent="0.25">
      <c r="G44" s="53"/>
    </row>
    <row r="45" spans="2:12" x14ac:dyDescent="0.25">
      <c r="G45" s="53"/>
    </row>
    <row r="46" spans="2:12" x14ac:dyDescent="0.25">
      <c r="G46" s="53"/>
    </row>
    <row r="47" spans="2:12" x14ac:dyDescent="0.25">
      <c r="G47" s="53"/>
    </row>
    <row r="48" spans="2:12" x14ac:dyDescent="0.25">
      <c r="G48" s="53"/>
    </row>
    <row r="49" spans="1:17" s="70" customFormat="1" ht="16.5" x14ac:dyDescent="0.25">
      <c r="C49" s="71"/>
      <c r="D49" s="71"/>
      <c r="E49" s="72"/>
      <c r="F49" s="53"/>
      <c r="G49" s="53"/>
      <c r="H49" s="143"/>
      <c r="I49" s="143"/>
      <c r="J49" s="143"/>
      <c r="K49" s="143"/>
      <c r="L49" s="143"/>
    </row>
    <row r="50" spans="1:17" x14ac:dyDescent="0.25">
      <c r="G50" s="53"/>
    </row>
    <row r="51" spans="1:17" x14ac:dyDescent="0.25">
      <c r="G51" s="53"/>
    </row>
    <row r="52" spans="1:17" x14ac:dyDescent="0.25">
      <c r="G52" s="53"/>
    </row>
    <row r="53" spans="1:17" x14ac:dyDescent="0.25">
      <c r="G53" s="53"/>
    </row>
    <row r="54" spans="1:17" x14ac:dyDescent="0.25">
      <c r="G54" s="53"/>
    </row>
    <row r="55" spans="1:17" s="54" customFormat="1" x14ac:dyDescent="0.25">
      <c r="A55" s="55"/>
      <c r="B55" s="55"/>
      <c r="C55" s="51"/>
      <c r="D55" s="51"/>
      <c r="E55" s="52"/>
      <c r="F55" s="53"/>
      <c r="G55" s="53"/>
      <c r="H55" s="137"/>
      <c r="I55" s="137"/>
      <c r="J55" s="137"/>
      <c r="K55" s="137"/>
      <c r="L55" s="137"/>
      <c r="M55" s="55"/>
      <c r="N55" s="55"/>
      <c r="O55" s="55"/>
      <c r="P55" s="55"/>
      <c r="Q55" s="55"/>
    </row>
    <row r="56" spans="1:17" s="54" customFormat="1" x14ac:dyDescent="0.25">
      <c r="A56" s="55"/>
      <c r="B56" s="55"/>
      <c r="C56" s="51"/>
      <c r="D56" s="51"/>
      <c r="E56" s="52"/>
      <c r="F56" s="53"/>
      <c r="G56" s="53"/>
      <c r="H56" s="137"/>
      <c r="I56" s="137"/>
      <c r="J56" s="137"/>
      <c r="K56" s="137"/>
      <c r="L56" s="137"/>
      <c r="M56" s="55"/>
      <c r="N56" s="55"/>
      <c r="O56" s="55"/>
      <c r="P56" s="55"/>
      <c r="Q56" s="55"/>
    </row>
    <row r="57" spans="1:17" s="54" customFormat="1" x14ac:dyDescent="0.25">
      <c r="A57" s="314"/>
      <c r="B57" s="314"/>
      <c r="C57" s="314"/>
      <c r="D57" s="314"/>
      <c r="E57" s="314"/>
      <c r="F57" s="314"/>
      <c r="G57" s="314"/>
      <c r="H57" s="137"/>
      <c r="I57" s="137"/>
      <c r="J57" s="137"/>
      <c r="K57" s="137"/>
      <c r="L57" s="137"/>
      <c r="M57" s="55"/>
      <c r="N57" s="55"/>
      <c r="O57" s="55"/>
      <c r="P57" s="55"/>
      <c r="Q57" s="55"/>
    </row>
    <row r="58" spans="1:17" s="54" customFormat="1" x14ac:dyDescent="0.25">
      <c r="A58" s="314"/>
      <c r="B58" s="314"/>
      <c r="C58" s="314"/>
      <c r="D58" s="314"/>
      <c r="E58" s="314"/>
      <c r="F58" s="314"/>
      <c r="G58" s="314"/>
      <c r="H58" s="137"/>
      <c r="I58" s="137"/>
      <c r="J58" s="137"/>
      <c r="K58" s="137"/>
      <c r="L58" s="137"/>
      <c r="M58" s="55"/>
      <c r="N58" s="55"/>
      <c r="O58" s="55"/>
      <c r="P58" s="55"/>
      <c r="Q58" s="55"/>
    </row>
  </sheetData>
  <mergeCells count="24">
    <mergeCell ref="C10:D10"/>
    <mergeCell ref="C3:F4"/>
    <mergeCell ref="C5:F5"/>
    <mergeCell ref="C7:E7"/>
    <mergeCell ref="C8:E8"/>
    <mergeCell ref="B9:F9"/>
    <mergeCell ref="H30:H31"/>
    <mergeCell ref="C20:D20"/>
    <mergeCell ref="M22:N22"/>
    <mergeCell ref="C11:D11"/>
    <mergeCell ref="C12:D12"/>
    <mergeCell ref="C13:D13"/>
    <mergeCell ref="C14:D14"/>
    <mergeCell ref="C15:D15"/>
    <mergeCell ref="C17:D17"/>
    <mergeCell ref="B40:E40"/>
    <mergeCell ref="A57:G57"/>
    <mergeCell ref="A58:G58"/>
    <mergeCell ref="C21:D21"/>
    <mergeCell ref="C24:D24"/>
    <mergeCell ref="C25:D25"/>
    <mergeCell ref="C26:D26"/>
    <mergeCell ref="C29:D29"/>
    <mergeCell ref="C30:D30"/>
  </mergeCells>
  <dataValidations count="2">
    <dataValidation type="list" allowBlank="1" showInputMessage="1" showErrorMessage="1" sqref="F7" xr:uid="{00000000-0002-0000-0000-000000000000}">
      <formula1>"Cá nhân, Doanh nghiệp"</formula1>
    </dataValidation>
    <dataValidation type="list" allowBlank="1" showInputMessage="1" showErrorMessage="1" sqref="F8" xr:uid="{00000000-0002-0000-0000-000001000000}">
      <formula1>"CT1,CT2"</formula1>
    </dataValidation>
  </dataValidations>
  <pageMargins left="0.7" right="0.7" top="0.75" bottom="0.75" header="0.3" footer="0.3"/>
  <pageSetup paperSize="9" scale="65" orientation="portrait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M466"/>
  <sheetViews>
    <sheetView workbookViewId="0">
      <selection sqref="A1:XFD1048576"/>
    </sheetView>
  </sheetViews>
  <sheetFormatPr defaultRowHeight="16.5" x14ac:dyDescent="0.25"/>
  <cols>
    <col min="1" max="1" width="9.140625" style="1"/>
    <col min="2" max="2" width="12.42578125" style="1" customWidth="1"/>
    <col min="3" max="5" width="12.7109375" style="1" customWidth="1"/>
    <col min="6" max="6" width="16.42578125" style="1" customWidth="1"/>
    <col min="7" max="7" width="27.28515625" style="84" customWidth="1"/>
    <col min="8" max="8" width="18.28515625" style="1" customWidth="1"/>
    <col min="9" max="9" width="21" style="1" customWidth="1"/>
    <col min="10" max="10" width="16.42578125" style="1" customWidth="1"/>
    <col min="11" max="16384" width="9.140625" style="1"/>
  </cols>
  <sheetData>
    <row r="2" spans="1:13" ht="66" x14ac:dyDescent="0.25">
      <c r="A2" s="76" t="s">
        <v>612</v>
      </c>
      <c r="B2" s="76" t="s">
        <v>71</v>
      </c>
      <c r="C2" s="77" t="s">
        <v>1061</v>
      </c>
      <c r="D2" s="77" t="s">
        <v>1062</v>
      </c>
      <c r="E2" s="77" t="s">
        <v>1063</v>
      </c>
      <c r="F2" s="76" t="s">
        <v>570</v>
      </c>
      <c r="G2" s="82" t="s">
        <v>1067</v>
      </c>
      <c r="H2" s="192" t="s">
        <v>1127</v>
      </c>
      <c r="I2" s="193" t="s">
        <v>1250</v>
      </c>
      <c r="J2" s="265" t="s">
        <v>1133</v>
      </c>
      <c r="K2" s="1" t="s">
        <v>1136</v>
      </c>
      <c r="L2" s="1" t="s">
        <v>1134</v>
      </c>
      <c r="M2" s="1" t="s">
        <v>1135</v>
      </c>
    </row>
    <row r="3" spans="1:13" x14ac:dyDescent="0.25">
      <c r="A3" s="75" t="s">
        <v>613</v>
      </c>
      <c r="B3" s="81">
        <v>501</v>
      </c>
      <c r="C3" s="79">
        <v>81.97</v>
      </c>
      <c r="D3" s="79">
        <v>73.400000000000006</v>
      </c>
      <c r="E3" s="79"/>
      <c r="F3" s="78" t="s">
        <v>5</v>
      </c>
      <c r="G3" s="83">
        <f>'Bảng Giá CT1_TÒA BẮC'!B112</f>
        <v>0</v>
      </c>
      <c r="H3" s="83">
        <v>105000000</v>
      </c>
      <c r="I3" s="83">
        <v>40000000</v>
      </c>
      <c r="J3" s="78" t="s">
        <v>1134</v>
      </c>
      <c r="K3" s="1">
        <v>3</v>
      </c>
      <c r="L3" s="1">
        <v>5</v>
      </c>
      <c r="M3" s="1">
        <v>8</v>
      </c>
    </row>
    <row r="4" spans="1:13" x14ac:dyDescent="0.25">
      <c r="A4" s="75" t="s">
        <v>614</v>
      </c>
      <c r="B4" s="81">
        <v>502</v>
      </c>
      <c r="C4" s="79">
        <v>81.540000000000006</v>
      </c>
      <c r="D4" s="79">
        <v>74.3</v>
      </c>
      <c r="E4" s="79"/>
      <c r="F4" s="78" t="s">
        <v>6</v>
      </c>
      <c r="G4" s="83">
        <f>'Bảng Giá CT1_TÒA BẮC'!C112</f>
        <v>0</v>
      </c>
      <c r="H4" s="83">
        <v>105000000</v>
      </c>
      <c r="I4" s="83">
        <v>40000000</v>
      </c>
      <c r="J4" s="78" t="s">
        <v>1134</v>
      </c>
    </row>
    <row r="5" spans="1:13" x14ac:dyDescent="0.25">
      <c r="A5" s="75" t="s">
        <v>615</v>
      </c>
      <c r="B5" s="81">
        <v>503</v>
      </c>
      <c r="C5" s="79">
        <v>78.72</v>
      </c>
      <c r="D5" s="79">
        <v>72</v>
      </c>
      <c r="E5" s="79"/>
      <c r="F5" s="78" t="s">
        <v>7</v>
      </c>
      <c r="G5" s="83">
        <f>'Bảng Giá CT1_TÒA BẮC'!D112</f>
        <v>0</v>
      </c>
      <c r="H5" s="83">
        <v>105000000</v>
      </c>
      <c r="I5" s="83">
        <v>40000000</v>
      </c>
      <c r="J5" s="78" t="s">
        <v>1134</v>
      </c>
    </row>
    <row r="6" spans="1:13" x14ac:dyDescent="0.25">
      <c r="A6" s="75" t="s">
        <v>616</v>
      </c>
      <c r="B6" s="81">
        <v>504</v>
      </c>
      <c r="C6" s="79">
        <v>109.67</v>
      </c>
      <c r="D6" s="79">
        <v>99.58</v>
      </c>
      <c r="E6" s="79"/>
      <c r="F6" s="78" t="s">
        <v>8</v>
      </c>
      <c r="G6" s="83">
        <f>'Bảng Giá CT1_TÒA BẮC'!E112</f>
        <v>0</v>
      </c>
      <c r="H6" s="83">
        <v>140000000</v>
      </c>
      <c r="I6" s="83">
        <v>40000000</v>
      </c>
      <c r="J6" s="78" t="s">
        <v>1135</v>
      </c>
    </row>
    <row r="7" spans="1:13" x14ac:dyDescent="0.25">
      <c r="A7" s="75" t="s">
        <v>617</v>
      </c>
      <c r="B7" s="81">
        <v>505</v>
      </c>
      <c r="C7" s="79">
        <v>50.99</v>
      </c>
      <c r="D7" s="79">
        <v>45.8</v>
      </c>
      <c r="E7" s="79"/>
      <c r="F7" s="78" t="s">
        <v>9</v>
      </c>
      <c r="G7" s="83">
        <f>'Bảng Giá CT1_TÒA BẮC'!F112</f>
        <v>0</v>
      </c>
      <c r="H7" s="83">
        <v>70000000</v>
      </c>
      <c r="I7" s="83">
        <v>40000000</v>
      </c>
      <c r="J7" s="78" t="s">
        <v>1136</v>
      </c>
    </row>
    <row r="8" spans="1:13" x14ac:dyDescent="0.25">
      <c r="A8" s="75" t="s">
        <v>618</v>
      </c>
      <c r="B8" s="81">
        <v>506</v>
      </c>
      <c r="C8" s="79">
        <v>78.11</v>
      </c>
      <c r="D8" s="79">
        <v>70.7</v>
      </c>
      <c r="E8" s="79"/>
      <c r="F8" s="78" t="s">
        <v>10</v>
      </c>
      <c r="G8" s="83">
        <f>'Bảng Giá CT1_TÒA BẮC'!G112</f>
        <v>0</v>
      </c>
      <c r="H8" s="83">
        <v>105000000</v>
      </c>
      <c r="I8" s="83">
        <v>40000000</v>
      </c>
      <c r="J8" s="78" t="s">
        <v>1134</v>
      </c>
    </row>
    <row r="9" spans="1:13" x14ac:dyDescent="0.25">
      <c r="A9" s="75" t="s">
        <v>619</v>
      </c>
      <c r="B9" s="81">
        <v>507</v>
      </c>
      <c r="C9" s="79">
        <v>82.18</v>
      </c>
      <c r="D9" s="79">
        <v>74.400000000000006</v>
      </c>
      <c r="E9" s="79"/>
      <c r="F9" s="78" t="s">
        <v>11</v>
      </c>
      <c r="G9" s="83">
        <f>'Bảng Giá CT1_TÒA BẮC'!H112</f>
        <v>0</v>
      </c>
      <c r="H9" s="83">
        <v>105000000</v>
      </c>
      <c r="I9" s="83">
        <v>40000000</v>
      </c>
      <c r="J9" s="78" t="s">
        <v>1134</v>
      </c>
    </row>
    <row r="10" spans="1:13" x14ac:dyDescent="0.25">
      <c r="A10" s="75" t="s">
        <v>620</v>
      </c>
      <c r="B10" s="81">
        <v>508</v>
      </c>
      <c r="C10" s="79">
        <v>82.18</v>
      </c>
      <c r="D10" s="79">
        <v>74.400000000000006</v>
      </c>
      <c r="E10" s="79"/>
      <c r="F10" s="78" t="s">
        <v>11</v>
      </c>
      <c r="G10" s="83">
        <f>'Bảng Giá CT1_TÒA BẮC'!I112</f>
        <v>0</v>
      </c>
      <c r="H10" s="83">
        <v>105000000</v>
      </c>
      <c r="I10" s="83">
        <v>40000000</v>
      </c>
      <c r="J10" s="78" t="s">
        <v>1134</v>
      </c>
    </row>
    <row r="11" spans="1:13" x14ac:dyDescent="0.25">
      <c r="A11" s="75" t="s">
        <v>621</v>
      </c>
      <c r="B11" s="81">
        <v>509</v>
      </c>
      <c r="C11" s="79">
        <v>82.18</v>
      </c>
      <c r="D11" s="79">
        <v>74.400000000000006</v>
      </c>
      <c r="E11" s="79"/>
      <c r="F11" s="78" t="s">
        <v>11</v>
      </c>
      <c r="G11" s="83">
        <f>'Bảng Giá CT1_TÒA BẮC'!J112</f>
        <v>0</v>
      </c>
      <c r="H11" s="83">
        <v>105000000</v>
      </c>
      <c r="I11" s="83">
        <v>40000000</v>
      </c>
      <c r="J11" s="78" t="s">
        <v>1134</v>
      </c>
    </row>
    <row r="12" spans="1:13" x14ac:dyDescent="0.25">
      <c r="A12" s="75" t="s">
        <v>606</v>
      </c>
      <c r="B12" s="81">
        <v>510</v>
      </c>
      <c r="C12" s="79">
        <v>82.24</v>
      </c>
      <c r="D12" s="79">
        <v>74.5</v>
      </c>
      <c r="E12" s="79"/>
      <c r="F12" s="78" t="s">
        <v>12</v>
      </c>
      <c r="G12" s="83">
        <f>'Bảng Giá CT1_TÒA BẮC'!K112</f>
        <v>0</v>
      </c>
      <c r="H12" s="83">
        <v>105000000</v>
      </c>
      <c r="I12" s="83">
        <v>40000000</v>
      </c>
      <c r="J12" s="78" t="s">
        <v>1134</v>
      </c>
    </row>
    <row r="13" spans="1:13" x14ac:dyDescent="0.25">
      <c r="A13" s="75" t="s">
        <v>605</v>
      </c>
      <c r="B13" s="81">
        <v>511</v>
      </c>
      <c r="C13" s="79">
        <v>83.24</v>
      </c>
      <c r="D13" s="79">
        <v>74.7</v>
      </c>
      <c r="E13" s="79"/>
      <c r="F13" s="78" t="s">
        <v>13</v>
      </c>
      <c r="G13" s="83">
        <f>'Bảng Giá CT1_TÒA BẮC'!L112</f>
        <v>0</v>
      </c>
      <c r="H13" s="83">
        <v>105000000</v>
      </c>
      <c r="I13" s="83">
        <v>40000000</v>
      </c>
      <c r="J13" s="78" t="s">
        <v>1134</v>
      </c>
    </row>
    <row r="14" spans="1:13" x14ac:dyDescent="0.25">
      <c r="A14" s="75" t="s">
        <v>604</v>
      </c>
      <c r="B14" s="81" t="s">
        <v>540</v>
      </c>
      <c r="C14" s="79">
        <v>87.87</v>
      </c>
      <c r="D14" s="79">
        <v>80.8</v>
      </c>
      <c r="E14" s="79"/>
      <c r="F14" s="78" t="s">
        <v>14</v>
      </c>
      <c r="G14" s="83">
        <f>'Bảng Giá CT1_TÒA BẮC'!M112</f>
        <v>0</v>
      </c>
      <c r="H14" s="83">
        <v>105000000</v>
      </c>
      <c r="I14" s="83">
        <v>40000000</v>
      </c>
      <c r="J14" s="78" t="s">
        <v>1134</v>
      </c>
    </row>
    <row r="15" spans="1:13" x14ac:dyDescent="0.25">
      <c r="A15" s="75" t="s">
        <v>603</v>
      </c>
      <c r="B15" s="81" t="s">
        <v>541</v>
      </c>
      <c r="C15" s="79">
        <v>107.58</v>
      </c>
      <c r="D15" s="79">
        <v>97.1</v>
      </c>
      <c r="E15" s="79"/>
      <c r="F15" s="78" t="s">
        <v>15</v>
      </c>
      <c r="G15" s="83">
        <f>'Bảng Giá CT1_TÒA BẮC'!N112</f>
        <v>0</v>
      </c>
      <c r="H15" s="83">
        <v>140000000</v>
      </c>
      <c r="I15" s="83">
        <v>40000000</v>
      </c>
      <c r="J15" s="78" t="s">
        <v>1135</v>
      </c>
    </row>
    <row r="16" spans="1:13" x14ac:dyDescent="0.25">
      <c r="A16" s="75" t="s">
        <v>602</v>
      </c>
      <c r="B16" s="81">
        <v>514</v>
      </c>
      <c r="C16" s="79">
        <v>96.86</v>
      </c>
      <c r="D16" s="79">
        <v>88.1</v>
      </c>
      <c r="E16" s="79">
        <v>71</v>
      </c>
      <c r="F16" s="78" t="s">
        <v>16</v>
      </c>
      <c r="G16" s="83">
        <f>'Bảng Giá CT1_TÒA BẮC'!O112</f>
        <v>0</v>
      </c>
      <c r="H16" s="83">
        <v>105000000</v>
      </c>
      <c r="I16" s="83">
        <v>40000000</v>
      </c>
      <c r="J16" s="78" t="s">
        <v>1134</v>
      </c>
    </row>
    <row r="17" spans="1:10" x14ac:dyDescent="0.25">
      <c r="A17" s="75" t="s">
        <v>601</v>
      </c>
      <c r="B17" s="81">
        <v>515</v>
      </c>
      <c r="C17" s="79">
        <v>84.24</v>
      </c>
      <c r="D17" s="79">
        <v>76.459999999999994</v>
      </c>
      <c r="E17" s="79">
        <v>83.9</v>
      </c>
      <c r="F17" s="78" t="s">
        <v>17</v>
      </c>
      <c r="G17" s="83">
        <f>'Bảng Giá CT1_TÒA BẮC'!P112</f>
        <v>0</v>
      </c>
      <c r="H17" s="83">
        <v>105000000</v>
      </c>
      <c r="I17" s="83">
        <v>40000000</v>
      </c>
      <c r="J17" s="78" t="s">
        <v>1134</v>
      </c>
    </row>
    <row r="18" spans="1:10" x14ac:dyDescent="0.25">
      <c r="A18" s="75" t="s">
        <v>600</v>
      </c>
      <c r="B18" s="81">
        <v>516</v>
      </c>
      <c r="C18" s="79">
        <v>84.24</v>
      </c>
      <c r="D18" s="79">
        <v>76.459999999999994</v>
      </c>
      <c r="E18" s="79">
        <v>83.9</v>
      </c>
      <c r="F18" s="78" t="s">
        <v>17</v>
      </c>
      <c r="G18" s="83">
        <f>'Bảng Giá CT1_TÒA BẮC'!Q112</f>
        <v>0</v>
      </c>
      <c r="H18" s="83">
        <v>105000000</v>
      </c>
      <c r="I18" s="83">
        <v>40000000</v>
      </c>
      <c r="J18" s="78" t="s">
        <v>1134</v>
      </c>
    </row>
    <row r="19" spans="1:10" x14ac:dyDescent="0.25">
      <c r="A19" s="75" t="s">
        <v>599</v>
      </c>
      <c r="B19" s="81">
        <v>517</v>
      </c>
      <c r="C19" s="79">
        <v>84.24</v>
      </c>
      <c r="D19" s="79">
        <v>76.459999999999994</v>
      </c>
      <c r="E19" s="79">
        <v>83.9</v>
      </c>
      <c r="F19" s="78" t="s">
        <v>17</v>
      </c>
      <c r="G19" s="83">
        <f>'Bảng Giá CT1_TÒA BẮC'!R112</f>
        <v>0</v>
      </c>
      <c r="H19" s="83">
        <v>105000000</v>
      </c>
      <c r="I19" s="83">
        <v>40000000</v>
      </c>
      <c r="J19" s="78" t="s">
        <v>1134</v>
      </c>
    </row>
    <row r="20" spans="1:10" x14ac:dyDescent="0.25">
      <c r="A20" s="75" t="s">
        <v>598</v>
      </c>
      <c r="B20" s="81">
        <v>518</v>
      </c>
      <c r="C20" s="79">
        <v>51.47</v>
      </c>
      <c r="D20" s="79">
        <v>46</v>
      </c>
      <c r="E20" s="79">
        <v>52.2</v>
      </c>
      <c r="F20" s="78" t="s">
        <v>20</v>
      </c>
      <c r="G20" s="83">
        <f>'Bảng Giá CT1_TÒA BẮC'!S112</f>
        <v>0</v>
      </c>
      <c r="H20" s="83">
        <v>70000000</v>
      </c>
      <c r="I20" s="83">
        <v>40000000</v>
      </c>
      <c r="J20" s="78" t="s">
        <v>1136</v>
      </c>
    </row>
    <row r="21" spans="1:10" x14ac:dyDescent="0.25">
      <c r="A21" s="75" t="s">
        <v>597</v>
      </c>
      <c r="B21" s="81">
        <v>519</v>
      </c>
      <c r="C21" s="79">
        <v>45.73</v>
      </c>
      <c r="D21" s="79">
        <v>40.9</v>
      </c>
      <c r="E21" s="79">
        <v>16.5</v>
      </c>
      <c r="F21" s="78" t="s">
        <v>62</v>
      </c>
      <c r="G21" s="83">
        <f>'Bảng Giá CT1_TÒA BẮC'!T112</f>
        <v>0</v>
      </c>
      <c r="H21" s="83">
        <v>70000000</v>
      </c>
      <c r="I21" s="83">
        <v>40000000</v>
      </c>
      <c r="J21" s="78" t="s">
        <v>1136</v>
      </c>
    </row>
    <row r="22" spans="1:10" x14ac:dyDescent="0.25">
      <c r="A22" s="75" t="s">
        <v>596</v>
      </c>
      <c r="B22" s="81">
        <v>520</v>
      </c>
      <c r="C22" s="79">
        <v>73.8</v>
      </c>
      <c r="D22" s="79">
        <v>66.099999999999994</v>
      </c>
      <c r="E22" s="79">
        <v>9.1999999999999993</v>
      </c>
      <c r="F22" s="78" t="s">
        <v>19</v>
      </c>
      <c r="G22" s="83">
        <f>'Bảng Giá CT1_TÒA BẮC'!U112</f>
        <v>0</v>
      </c>
      <c r="H22" s="83">
        <v>105000000</v>
      </c>
      <c r="I22" s="83">
        <v>40000000</v>
      </c>
      <c r="J22" s="78" t="s">
        <v>1134</v>
      </c>
    </row>
    <row r="23" spans="1:10" x14ac:dyDescent="0.25">
      <c r="A23" s="75" t="s">
        <v>595</v>
      </c>
      <c r="B23" s="81">
        <v>521</v>
      </c>
      <c r="C23" s="79">
        <v>121.16</v>
      </c>
      <c r="D23" s="79">
        <v>111.3</v>
      </c>
      <c r="E23" s="79"/>
      <c r="F23" s="78" t="s">
        <v>18</v>
      </c>
      <c r="G23" s="83">
        <f>'Bảng Giá CT1_TÒA BẮC'!V112</f>
        <v>0</v>
      </c>
      <c r="H23" s="83">
        <v>140000000</v>
      </c>
      <c r="I23" s="83">
        <v>40000000</v>
      </c>
      <c r="J23" s="78" t="s">
        <v>1135</v>
      </c>
    </row>
    <row r="24" spans="1:10" x14ac:dyDescent="0.25">
      <c r="A24" s="75" t="s">
        <v>594</v>
      </c>
      <c r="B24" s="81">
        <v>601</v>
      </c>
      <c r="C24" s="79">
        <v>81.97</v>
      </c>
      <c r="D24" s="79">
        <v>73.400000000000006</v>
      </c>
      <c r="E24" s="80"/>
      <c r="F24" s="78" t="s">
        <v>5</v>
      </c>
      <c r="G24" s="83">
        <f>'Bảng Giá CT1_TÒA BẮC'!B107</f>
        <v>4105200000</v>
      </c>
      <c r="H24" s="83">
        <v>105000000</v>
      </c>
      <c r="I24" s="83">
        <v>40000000</v>
      </c>
      <c r="J24" s="78" t="s">
        <v>1134</v>
      </c>
    </row>
    <row r="25" spans="1:10" x14ac:dyDescent="0.25">
      <c r="A25" s="75" t="s">
        <v>593</v>
      </c>
      <c r="B25" s="81">
        <v>602</v>
      </c>
      <c r="C25" s="79">
        <v>81.540000000000006</v>
      </c>
      <c r="D25" s="79">
        <v>74.3</v>
      </c>
      <c r="E25" s="80"/>
      <c r="F25" s="78" t="s">
        <v>6</v>
      </c>
      <c r="G25" s="83">
        <f>'Bảng Giá CT1_TÒA BẮC'!C107</f>
        <v>4150600000</v>
      </c>
      <c r="H25" s="83">
        <v>105000000</v>
      </c>
      <c r="I25" s="83">
        <v>40000000</v>
      </c>
      <c r="J25" s="78" t="s">
        <v>1134</v>
      </c>
    </row>
    <row r="26" spans="1:10" x14ac:dyDescent="0.25">
      <c r="A26" s="75" t="s">
        <v>622</v>
      </c>
      <c r="B26" s="81">
        <v>603</v>
      </c>
      <c r="C26" s="79">
        <v>78.72</v>
      </c>
      <c r="D26" s="79">
        <v>72</v>
      </c>
      <c r="E26" s="80"/>
      <c r="F26" s="78" t="s">
        <v>7</v>
      </c>
      <c r="G26" s="83">
        <f>'Bảng Giá CT1_TÒA BẮC'!D107</f>
        <v>4034400000</v>
      </c>
      <c r="H26" s="83">
        <v>105000000</v>
      </c>
      <c r="I26" s="83">
        <v>40000000</v>
      </c>
      <c r="J26" s="78" t="s">
        <v>1134</v>
      </c>
    </row>
    <row r="27" spans="1:10" x14ac:dyDescent="0.25">
      <c r="A27" s="75" t="s">
        <v>623</v>
      </c>
      <c r="B27" s="81">
        <v>604</v>
      </c>
      <c r="C27" s="79">
        <v>109.67</v>
      </c>
      <c r="D27" s="79">
        <v>99.58</v>
      </c>
      <c r="E27" s="80"/>
      <c r="F27" s="78" t="s">
        <v>8</v>
      </c>
      <c r="G27" s="83">
        <f>'Bảng Giá CT1_TÒA BẮC'!E107</f>
        <v>5379100000</v>
      </c>
      <c r="H27" s="83">
        <v>105000000</v>
      </c>
      <c r="I27" s="83">
        <v>40000000</v>
      </c>
      <c r="J27" s="78" t="s">
        <v>1135</v>
      </c>
    </row>
    <row r="28" spans="1:10" x14ac:dyDescent="0.25">
      <c r="A28" s="75" t="s">
        <v>624</v>
      </c>
      <c r="B28" s="81">
        <v>605</v>
      </c>
      <c r="C28" s="79">
        <v>50.99</v>
      </c>
      <c r="D28" s="79">
        <v>45.8</v>
      </c>
      <c r="E28" s="80"/>
      <c r="F28" s="78" t="s">
        <v>9</v>
      </c>
      <c r="G28" s="83">
        <f>'Bảng Giá CT1_TÒA BẮC'!F107</f>
        <v>2655600000</v>
      </c>
      <c r="H28" s="83">
        <v>35000000</v>
      </c>
      <c r="I28" s="83">
        <v>40000000</v>
      </c>
      <c r="J28" s="78" t="s">
        <v>1136</v>
      </c>
    </row>
    <row r="29" spans="1:10" x14ac:dyDescent="0.25">
      <c r="A29" s="75" t="s">
        <v>625</v>
      </c>
      <c r="B29" s="81">
        <v>606</v>
      </c>
      <c r="C29" s="79">
        <v>78.11</v>
      </c>
      <c r="D29" s="79">
        <v>70.7</v>
      </c>
      <c r="E29" s="80"/>
      <c r="F29" s="78" t="s">
        <v>10</v>
      </c>
      <c r="G29" s="83">
        <f>'Bảng Giá CT1_TÒA BẮC'!G107</f>
        <v>3968300000</v>
      </c>
      <c r="H29" s="83">
        <v>105000000</v>
      </c>
      <c r="I29" s="83">
        <v>40000000</v>
      </c>
      <c r="J29" s="78" t="s">
        <v>1134</v>
      </c>
    </row>
    <row r="30" spans="1:10" x14ac:dyDescent="0.25">
      <c r="A30" s="75" t="s">
        <v>626</v>
      </c>
      <c r="B30" s="81">
        <v>607</v>
      </c>
      <c r="C30" s="79">
        <v>82.18</v>
      </c>
      <c r="D30" s="79">
        <v>74.400000000000006</v>
      </c>
      <c r="E30" s="80"/>
      <c r="F30" s="78" t="s">
        <v>11</v>
      </c>
      <c r="G30" s="83">
        <f>'Bảng Giá CT1_TÒA BẮC'!H107</f>
        <v>4155800000</v>
      </c>
      <c r="H30" s="83">
        <v>105000000</v>
      </c>
      <c r="I30" s="83">
        <v>40000000</v>
      </c>
      <c r="J30" s="78" t="s">
        <v>1134</v>
      </c>
    </row>
    <row r="31" spans="1:10" x14ac:dyDescent="0.25">
      <c r="A31" s="75" t="s">
        <v>627</v>
      </c>
      <c r="B31" s="81">
        <v>608</v>
      </c>
      <c r="C31" s="79">
        <v>82.18</v>
      </c>
      <c r="D31" s="79">
        <v>74.400000000000006</v>
      </c>
      <c r="E31" s="80"/>
      <c r="F31" s="78" t="s">
        <v>11</v>
      </c>
      <c r="G31" s="83">
        <f>'Bảng Giá CT1_TÒA BẮC'!I107</f>
        <v>4155800000</v>
      </c>
      <c r="H31" s="83">
        <v>105000000</v>
      </c>
      <c r="I31" s="83">
        <v>40000000</v>
      </c>
      <c r="J31" s="78" t="s">
        <v>1134</v>
      </c>
    </row>
    <row r="32" spans="1:10" x14ac:dyDescent="0.25">
      <c r="A32" s="75" t="s">
        <v>628</v>
      </c>
      <c r="B32" s="81">
        <v>609</v>
      </c>
      <c r="C32" s="79">
        <v>82.18</v>
      </c>
      <c r="D32" s="79">
        <v>74.400000000000006</v>
      </c>
      <c r="E32" s="80"/>
      <c r="F32" s="78" t="s">
        <v>11</v>
      </c>
      <c r="G32" s="83">
        <f>'Bảng Giá CT1_TÒA BẮC'!J107</f>
        <v>4155800000</v>
      </c>
      <c r="H32" s="83">
        <v>105000000</v>
      </c>
      <c r="I32" s="83">
        <v>40000000</v>
      </c>
      <c r="J32" s="78" t="s">
        <v>1134</v>
      </c>
    </row>
    <row r="33" spans="1:10" x14ac:dyDescent="0.25">
      <c r="A33" s="75" t="s">
        <v>629</v>
      </c>
      <c r="B33" s="81">
        <v>610</v>
      </c>
      <c r="C33" s="79">
        <v>82.24</v>
      </c>
      <c r="D33" s="79">
        <v>74.5</v>
      </c>
      <c r="E33" s="80"/>
      <c r="F33" s="78" t="s">
        <v>12</v>
      </c>
      <c r="G33" s="83">
        <f>'Bảng Giá CT1_TÒA BẮC'!K107</f>
        <v>4160800000</v>
      </c>
      <c r="H33" s="83">
        <v>105000000</v>
      </c>
      <c r="I33" s="83">
        <v>40000000</v>
      </c>
      <c r="J33" s="78" t="s">
        <v>1134</v>
      </c>
    </row>
    <row r="34" spans="1:10" x14ac:dyDescent="0.25">
      <c r="A34" s="75" t="s">
        <v>630</v>
      </c>
      <c r="B34" s="81">
        <v>611</v>
      </c>
      <c r="C34" s="79">
        <v>83.24</v>
      </c>
      <c r="D34" s="79">
        <v>74.7</v>
      </c>
      <c r="E34" s="80"/>
      <c r="F34" s="78" t="s">
        <v>13</v>
      </c>
      <c r="G34" s="83">
        <f>'Bảng Giá CT1_TÒA BẮC'!L107</f>
        <v>4170800000</v>
      </c>
      <c r="H34" s="83">
        <v>105000000</v>
      </c>
      <c r="I34" s="83">
        <v>40000000</v>
      </c>
      <c r="J34" s="78" t="s">
        <v>1134</v>
      </c>
    </row>
    <row r="35" spans="1:10" x14ac:dyDescent="0.25">
      <c r="A35" s="75" t="s">
        <v>631</v>
      </c>
      <c r="B35" s="81" t="s">
        <v>539</v>
      </c>
      <c r="C35" s="79">
        <v>87.87</v>
      </c>
      <c r="D35" s="79">
        <v>80.8</v>
      </c>
      <c r="E35" s="80"/>
      <c r="F35" s="78" t="s">
        <v>14</v>
      </c>
      <c r="G35" s="83">
        <f>'Bảng Giá CT1_TÒA BẮC'!M107</f>
        <v>4475200000</v>
      </c>
      <c r="H35" s="83">
        <v>105000000</v>
      </c>
      <c r="I35" s="83">
        <v>40000000</v>
      </c>
      <c r="J35" s="78" t="s">
        <v>1134</v>
      </c>
    </row>
    <row r="36" spans="1:10" x14ac:dyDescent="0.25">
      <c r="A36" s="75" t="s">
        <v>632</v>
      </c>
      <c r="B36" s="81" t="s">
        <v>542</v>
      </c>
      <c r="C36" s="79">
        <v>107.58</v>
      </c>
      <c r="D36" s="79">
        <v>97.1</v>
      </c>
      <c r="E36" s="80"/>
      <c r="F36" s="78" t="s">
        <v>15</v>
      </c>
      <c r="G36" s="83">
        <f>'Bảng Giá CT1_TÒA BẮC'!N107</f>
        <v>5262600000</v>
      </c>
      <c r="H36" s="83">
        <v>105000000</v>
      </c>
      <c r="I36" s="83">
        <v>40000000</v>
      </c>
      <c r="J36" s="78" t="s">
        <v>1135</v>
      </c>
    </row>
    <row r="37" spans="1:10" x14ac:dyDescent="0.25">
      <c r="A37" s="75" t="s">
        <v>633</v>
      </c>
      <c r="B37" s="81">
        <v>614</v>
      </c>
      <c r="C37" s="79">
        <v>96.86</v>
      </c>
      <c r="D37" s="79">
        <v>88.1</v>
      </c>
      <c r="E37" s="80"/>
      <c r="F37" s="78" t="s">
        <v>16</v>
      </c>
      <c r="G37" s="83">
        <f>'Bảng Giá CT1_TÒA BẮC'!O107</f>
        <v>4827700000</v>
      </c>
      <c r="H37" s="83">
        <v>105000000</v>
      </c>
      <c r="I37" s="83">
        <v>40000000</v>
      </c>
      <c r="J37" s="78" t="s">
        <v>1134</v>
      </c>
    </row>
    <row r="38" spans="1:10" x14ac:dyDescent="0.25">
      <c r="A38" s="75" t="s">
        <v>634</v>
      </c>
      <c r="B38" s="81">
        <v>615</v>
      </c>
      <c r="C38" s="79">
        <v>84.24</v>
      </c>
      <c r="D38" s="79">
        <v>76.459999999999994</v>
      </c>
      <c r="E38" s="80"/>
      <c r="F38" s="78" t="s">
        <v>17</v>
      </c>
      <c r="G38" s="83">
        <f>'Bảng Giá CT1_TÒA BẮC'!P107</f>
        <v>4266200000</v>
      </c>
      <c r="H38" s="83">
        <v>105000000</v>
      </c>
      <c r="I38" s="83">
        <v>40000000</v>
      </c>
      <c r="J38" s="78" t="s">
        <v>1134</v>
      </c>
    </row>
    <row r="39" spans="1:10" x14ac:dyDescent="0.25">
      <c r="A39" s="75" t="s">
        <v>635</v>
      </c>
      <c r="B39" s="81">
        <v>616</v>
      </c>
      <c r="C39" s="79">
        <v>84.24</v>
      </c>
      <c r="D39" s="79">
        <v>76.459999999999994</v>
      </c>
      <c r="E39" s="80"/>
      <c r="F39" s="78" t="s">
        <v>17</v>
      </c>
      <c r="G39" s="83">
        <f>'Bảng Giá CT1_TÒA BẮC'!Q107</f>
        <v>4266200000</v>
      </c>
      <c r="H39" s="83">
        <v>105000000</v>
      </c>
      <c r="I39" s="83">
        <v>40000000</v>
      </c>
      <c r="J39" s="78" t="s">
        <v>1134</v>
      </c>
    </row>
    <row r="40" spans="1:10" x14ac:dyDescent="0.25">
      <c r="A40" s="75" t="s">
        <v>636</v>
      </c>
      <c r="B40" s="81">
        <v>617</v>
      </c>
      <c r="C40" s="79">
        <v>84.24</v>
      </c>
      <c r="D40" s="79">
        <v>76.459999999999994</v>
      </c>
      <c r="E40" s="80"/>
      <c r="F40" s="78" t="s">
        <v>17</v>
      </c>
      <c r="G40" s="83">
        <f>'Bảng Giá CT1_TÒA BẮC'!R107</f>
        <v>4271200000</v>
      </c>
      <c r="H40" s="83">
        <v>105000000</v>
      </c>
      <c r="I40" s="83">
        <v>40000000</v>
      </c>
      <c r="J40" s="78" t="s">
        <v>1134</v>
      </c>
    </row>
    <row r="41" spans="1:10" x14ac:dyDescent="0.25">
      <c r="A41" s="75" t="s">
        <v>637</v>
      </c>
      <c r="B41" s="81">
        <v>618</v>
      </c>
      <c r="C41" s="79">
        <v>51.47</v>
      </c>
      <c r="D41" s="79">
        <v>46</v>
      </c>
      <c r="E41" s="80"/>
      <c r="F41" s="78" t="s">
        <v>20</v>
      </c>
      <c r="G41" s="83">
        <f>'Bảng Giá CT1_TÒA BẮC'!S107</f>
        <v>2666500000</v>
      </c>
      <c r="H41" s="83">
        <v>35000000</v>
      </c>
      <c r="I41" s="83">
        <v>40000000</v>
      </c>
      <c r="J41" s="78" t="s">
        <v>1136</v>
      </c>
    </row>
    <row r="42" spans="1:10" x14ac:dyDescent="0.25">
      <c r="A42" s="75" t="s">
        <v>638</v>
      </c>
      <c r="B42" s="81">
        <v>619</v>
      </c>
      <c r="C42" s="79">
        <v>45.73</v>
      </c>
      <c r="D42" s="79">
        <v>40.9</v>
      </c>
      <c r="E42" s="80"/>
      <c r="F42" s="78" t="s">
        <v>62</v>
      </c>
      <c r="G42" s="83">
        <f>'Bảng Giá CT1_TÒA BẮC'!T107</f>
        <v>2358900000</v>
      </c>
      <c r="H42" s="83">
        <v>35000000</v>
      </c>
      <c r="I42" s="83">
        <v>40000000</v>
      </c>
      <c r="J42" s="78" t="s">
        <v>1136</v>
      </c>
    </row>
    <row r="43" spans="1:10" x14ac:dyDescent="0.25">
      <c r="A43" s="75" t="s">
        <v>639</v>
      </c>
      <c r="B43" s="81">
        <v>620</v>
      </c>
      <c r="C43" s="79">
        <v>73.8</v>
      </c>
      <c r="D43" s="79">
        <v>66.099999999999994</v>
      </c>
      <c r="E43" s="80"/>
      <c r="F43" s="78" t="s">
        <v>19</v>
      </c>
      <c r="G43" s="83">
        <f>'Bảng Giá CT1_TÒA BẮC'!U107</f>
        <v>3732600000</v>
      </c>
      <c r="H43" s="83">
        <v>105000000</v>
      </c>
      <c r="I43" s="83">
        <v>40000000</v>
      </c>
      <c r="J43" s="78" t="s">
        <v>1134</v>
      </c>
    </row>
    <row r="44" spans="1:10" x14ac:dyDescent="0.25">
      <c r="A44" s="75" t="s">
        <v>640</v>
      </c>
      <c r="B44" s="81">
        <v>621</v>
      </c>
      <c r="C44" s="79">
        <v>121.16</v>
      </c>
      <c r="D44" s="79">
        <v>111.3</v>
      </c>
      <c r="E44" s="80"/>
      <c r="F44" s="78" t="s">
        <v>18</v>
      </c>
      <c r="G44" s="83">
        <f>'Bảng Giá CT1_TÒA BẮC'!V107</f>
        <v>5918100000</v>
      </c>
      <c r="H44" s="83">
        <v>105000000</v>
      </c>
      <c r="I44" s="83">
        <v>40000000</v>
      </c>
      <c r="J44" s="78" t="s">
        <v>1135</v>
      </c>
    </row>
    <row r="45" spans="1:10" x14ac:dyDescent="0.25">
      <c r="A45" s="75" t="s">
        <v>641</v>
      </c>
      <c r="B45" s="81">
        <v>701</v>
      </c>
      <c r="C45" s="79">
        <v>81.97</v>
      </c>
      <c r="D45" s="79">
        <v>73.400000000000006</v>
      </c>
      <c r="E45" s="80"/>
      <c r="F45" s="78" t="s">
        <v>5</v>
      </c>
      <c r="G45" s="83">
        <f>'Bảng Giá CT1_TÒA BẮC'!B102</f>
        <v>0</v>
      </c>
      <c r="H45" s="83">
        <v>105000000</v>
      </c>
      <c r="I45" s="83">
        <v>40000000</v>
      </c>
      <c r="J45" s="78" t="s">
        <v>1134</v>
      </c>
    </row>
    <row r="46" spans="1:10" x14ac:dyDescent="0.25">
      <c r="A46" s="75" t="s">
        <v>642</v>
      </c>
      <c r="B46" s="81">
        <v>702</v>
      </c>
      <c r="C46" s="79">
        <v>81.540000000000006</v>
      </c>
      <c r="D46" s="79">
        <v>74.3</v>
      </c>
      <c r="E46" s="80"/>
      <c r="F46" s="78" t="s">
        <v>6</v>
      </c>
      <c r="G46" s="83">
        <f>'Bảng Giá CT1_TÒA BẮC'!C102</f>
        <v>0</v>
      </c>
      <c r="H46" s="83">
        <v>105000000</v>
      </c>
      <c r="I46" s="83">
        <v>40000000</v>
      </c>
      <c r="J46" s="78" t="s">
        <v>1134</v>
      </c>
    </row>
    <row r="47" spans="1:10" x14ac:dyDescent="0.25">
      <c r="A47" s="75" t="s">
        <v>643</v>
      </c>
      <c r="B47" s="81">
        <v>703</v>
      </c>
      <c r="C47" s="79">
        <v>78.72</v>
      </c>
      <c r="D47" s="79">
        <v>72</v>
      </c>
      <c r="E47" s="80"/>
      <c r="F47" s="78" t="s">
        <v>7</v>
      </c>
      <c r="G47" s="83">
        <f>'Bảng Giá CT1_TÒA BẮC'!D102</f>
        <v>0</v>
      </c>
      <c r="H47" s="83">
        <v>105000000</v>
      </c>
      <c r="I47" s="83">
        <v>40000000</v>
      </c>
      <c r="J47" s="78" t="s">
        <v>1134</v>
      </c>
    </row>
    <row r="48" spans="1:10" x14ac:dyDescent="0.25">
      <c r="A48" s="75" t="s">
        <v>644</v>
      </c>
      <c r="B48" s="81">
        <v>704</v>
      </c>
      <c r="C48" s="79">
        <v>109.67</v>
      </c>
      <c r="D48" s="79">
        <v>99.58</v>
      </c>
      <c r="E48" s="80"/>
      <c r="F48" s="78" t="s">
        <v>8</v>
      </c>
      <c r="G48" s="83">
        <f>'Bảng Giá CT1_TÒA BẮC'!E102</f>
        <v>0</v>
      </c>
      <c r="H48" s="83">
        <v>140000000</v>
      </c>
      <c r="I48" s="83">
        <v>40000000</v>
      </c>
      <c r="J48" s="78" t="s">
        <v>1135</v>
      </c>
    </row>
    <row r="49" spans="1:10" x14ac:dyDescent="0.25">
      <c r="A49" s="75" t="s">
        <v>645</v>
      </c>
      <c r="B49" s="81">
        <v>705</v>
      </c>
      <c r="C49" s="79">
        <v>50.99</v>
      </c>
      <c r="D49" s="79">
        <v>45.8</v>
      </c>
      <c r="E49" s="80"/>
      <c r="F49" s="78" t="s">
        <v>9</v>
      </c>
      <c r="G49" s="83">
        <f>'Bảng Giá CT1_TÒA BẮC'!F102</f>
        <v>0</v>
      </c>
      <c r="H49" s="83">
        <v>70000000</v>
      </c>
      <c r="I49" s="83">
        <v>40000000</v>
      </c>
      <c r="J49" s="78" t="s">
        <v>1136</v>
      </c>
    </row>
    <row r="50" spans="1:10" x14ac:dyDescent="0.25">
      <c r="A50" s="75" t="s">
        <v>646</v>
      </c>
      <c r="B50" s="81">
        <v>706</v>
      </c>
      <c r="C50" s="79">
        <v>78.11</v>
      </c>
      <c r="D50" s="79">
        <v>70.7</v>
      </c>
      <c r="E50" s="80"/>
      <c r="F50" s="78" t="s">
        <v>10</v>
      </c>
      <c r="G50" s="83">
        <f>'Bảng Giá CT1_TÒA BẮC'!G102</f>
        <v>0</v>
      </c>
      <c r="H50" s="83">
        <v>105000000</v>
      </c>
      <c r="I50" s="83">
        <v>40000000</v>
      </c>
      <c r="J50" s="78" t="s">
        <v>1134</v>
      </c>
    </row>
    <row r="51" spans="1:10" x14ac:dyDescent="0.25">
      <c r="A51" s="75" t="s">
        <v>647</v>
      </c>
      <c r="B51" s="81">
        <v>707</v>
      </c>
      <c r="C51" s="79">
        <v>82.18</v>
      </c>
      <c r="D51" s="79">
        <v>74.400000000000006</v>
      </c>
      <c r="E51" s="80"/>
      <c r="F51" s="78" t="s">
        <v>11</v>
      </c>
      <c r="G51" s="83">
        <f>'Bảng Giá CT1_TÒA BẮC'!H102</f>
        <v>0</v>
      </c>
      <c r="H51" s="83">
        <v>105000000</v>
      </c>
      <c r="I51" s="83">
        <v>40000000</v>
      </c>
      <c r="J51" s="78" t="s">
        <v>1134</v>
      </c>
    </row>
    <row r="52" spans="1:10" x14ac:dyDescent="0.25">
      <c r="A52" s="75" t="s">
        <v>648</v>
      </c>
      <c r="B52" s="81">
        <v>708</v>
      </c>
      <c r="C52" s="79">
        <v>82.18</v>
      </c>
      <c r="D52" s="79">
        <v>74.400000000000006</v>
      </c>
      <c r="E52" s="80"/>
      <c r="F52" s="78" t="s">
        <v>11</v>
      </c>
      <c r="G52" s="83">
        <f>'Bảng Giá CT1_TÒA BẮC'!I102</f>
        <v>0</v>
      </c>
      <c r="H52" s="83">
        <v>105000000</v>
      </c>
      <c r="I52" s="83">
        <v>40000000</v>
      </c>
      <c r="J52" s="78" t="s">
        <v>1134</v>
      </c>
    </row>
    <row r="53" spans="1:10" x14ac:dyDescent="0.25">
      <c r="A53" s="75" t="s">
        <v>649</v>
      </c>
      <c r="B53" s="81">
        <v>709</v>
      </c>
      <c r="C53" s="79">
        <v>82.18</v>
      </c>
      <c r="D53" s="79">
        <v>74.400000000000006</v>
      </c>
      <c r="E53" s="80"/>
      <c r="F53" s="78" t="s">
        <v>11</v>
      </c>
      <c r="G53" s="83">
        <f>'Bảng Giá CT1_TÒA BẮC'!J102</f>
        <v>0</v>
      </c>
      <c r="H53" s="83">
        <v>105000000</v>
      </c>
      <c r="I53" s="83">
        <v>40000000</v>
      </c>
      <c r="J53" s="78" t="s">
        <v>1134</v>
      </c>
    </row>
    <row r="54" spans="1:10" x14ac:dyDescent="0.25">
      <c r="A54" s="75" t="s">
        <v>650</v>
      </c>
      <c r="B54" s="81">
        <v>710</v>
      </c>
      <c r="C54" s="79">
        <v>82.24</v>
      </c>
      <c r="D54" s="79">
        <v>74.5</v>
      </c>
      <c r="E54" s="80"/>
      <c r="F54" s="78" t="s">
        <v>12</v>
      </c>
      <c r="G54" s="83">
        <f>'Bảng Giá CT1_TÒA BẮC'!K102</f>
        <v>0</v>
      </c>
      <c r="H54" s="83">
        <v>105000000</v>
      </c>
      <c r="I54" s="83">
        <v>40000000</v>
      </c>
      <c r="J54" s="78" t="s">
        <v>1134</v>
      </c>
    </row>
    <row r="55" spans="1:10" x14ac:dyDescent="0.25">
      <c r="A55" s="75" t="s">
        <v>651</v>
      </c>
      <c r="B55" s="81">
        <v>711</v>
      </c>
      <c r="C55" s="79">
        <v>83.24</v>
      </c>
      <c r="D55" s="79">
        <v>74.7</v>
      </c>
      <c r="E55" s="80"/>
      <c r="F55" s="78" t="s">
        <v>13</v>
      </c>
      <c r="G55" s="83">
        <f>'Bảng Giá CT1_TÒA BẮC'!L102</f>
        <v>0</v>
      </c>
      <c r="H55" s="83">
        <v>105000000</v>
      </c>
      <c r="I55" s="83">
        <v>40000000</v>
      </c>
      <c r="J55" s="78" t="s">
        <v>1134</v>
      </c>
    </row>
    <row r="56" spans="1:10" x14ac:dyDescent="0.25">
      <c r="A56" s="75" t="s">
        <v>652</v>
      </c>
      <c r="B56" s="81" t="s">
        <v>538</v>
      </c>
      <c r="C56" s="79">
        <v>87.87</v>
      </c>
      <c r="D56" s="79">
        <v>80.8</v>
      </c>
      <c r="E56" s="80"/>
      <c r="F56" s="78" t="s">
        <v>14</v>
      </c>
      <c r="G56" s="83">
        <f>'Bảng Giá CT1_TÒA BẮC'!M102</f>
        <v>0</v>
      </c>
      <c r="H56" s="83">
        <v>105000000</v>
      </c>
      <c r="I56" s="83">
        <v>40000000</v>
      </c>
      <c r="J56" s="78" t="s">
        <v>1134</v>
      </c>
    </row>
    <row r="57" spans="1:10" x14ac:dyDescent="0.25">
      <c r="A57" s="75" t="s">
        <v>653</v>
      </c>
      <c r="B57" s="81" t="s">
        <v>543</v>
      </c>
      <c r="C57" s="79">
        <v>107.58</v>
      </c>
      <c r="D57" s="79">
        <v>97.1</v>
      </c>
      <c r="E57" s="80"/>
      <c r="F57" s="78" t="s">
        <v>15</v>
      </c>
      <c r="G57" s="83">
        <f>'Bảng Giá CT1_TÒA BẮC'!N102</f>
        <v>0</v>
      </c>
      <c r="H57" s="83">
        <v>140000000</v>
      </c>
      <c r="I57" s="83">
        <v>40000000</v>
      </c>
      <c r="J57" s="78" t="s">
        <v>1135</v>
      </c>
    </row>
    <row r="58" spans="1:10" x14ac:dyDescent="0.25">
      <c r="A58" s="75" t="s">
        <v>654</v>
      </c>
      <c r="B58" s="81">
        <v>714</v>
      </c>
      <c r="C58" s="79">
        <v>96.86</v>
      </c>
      <c r="D58" s="79">
        <v>88.1</v>
      </c>
      <c r="E58" s="80"/>
      <c r="F58" s="78" t="s">
        <v>16</v>
      </c>
      <c r="G58" s="83">
        <f>'Bảng Giá CT1_TÒA BẮC'!O102</f>
        <v>0</v>
      </c>
      <c r="H58" s="83">
        <v>105000000</v>
      </c>
      <c r="I58" s="83">
        <v>40000000</v>
      </c>
      <c r="J58" s="78" t="s">
        <v>1134</v>
      </c>
    </row>
    <row r="59" spans="1:10" x14ac:dyDescent="0.25">
      <c r="A59" s="75" t="s">
        <v>655</v>
      </c>
      <c r="B59" s="81">
        <v>715</v>
      </c>
      <c r="C59" s="79">
        <v>84.24</v>
      </c>
      <c r="D59" s="79">
        <v>76.459999999999994</v>
      </c>
      <c r="E59" s="80"/>
      <c r="F59" s="78" t="s">
        <v>17</v>
      </c>
      <c r="G59" s="83">
        <f>'Bảng Giá CT1_TÒA BẮC'!P102</f>
        <v>0</v>
      </c>
      <c r="H59" s="83">
        <v>105000000</v>
      </c>
      <c r="I59" s="83">
        <v>40000000</v>
      </c>
      <c r="J59" s="78" t="s">
        <v>1134</v>
      </c>
    </row>
    <row r="60" spans="1:10" x14ac:dyDescent="0.25">
      <c r="A60" s="75" t="s">
        <v>656</v>
      </c>
      <c r="B60" s="81">
        <v>716</v>
      </c>
      <c r="C60" s="79">
        <v>84.24</v>
      </c>
      <c r="D60" s="79">
        <v>76.459999999999994</v>
      </c>
      <c r="E60" s="80"/>
      <c r="F60" s="78" t="s">
        <v>17</v>
      </c>
      <c r="G60" s="83">
        <f>'Bảng Giá CT1_TÒA BẮC'!Q102</f>
        <v>0</v>
      </c>
      <c r="H60" s="83">
        <v>105000000</v>
      </c>
      <c r="I60" s="83">
        <v>40000000</v>
      </c>
      <c r="J60" s="78" t="s">
        <v>1134</v>
      </c>
    </row>
    <row r="61" spans="1:10" x14ac:dyDescent="0.25">
      <c r="A61" s="75" t="s">
        <v>657</v>
      </c>
      <c r="B61" s="81">
        <v>717</v>
      </c>
      <c r="C61" s="79">
        <v>84.24</v>
      </c>
      <c r="D61" s="79">
        <v>76.459999999999994</v>
      </c>
      <c r="E61" s="80"/>
      <c r="F61" s="78" t="s">
        <v>17</v>
      </c>
      <c r="G61" s="83">
        <f>'Bảng Giá CT1_TÒA BẮC'!R102</f>
        <v>0</v>
      </c>
      <c r="H61" s="83">
        <v>105000000</v>
      </c>
      <c r="I61" s="83">
        <v>40000000</v>
      </c>
      <c r="J61" s="78" t="s">
        <v>1134</v>
      </c>
    </row>
    <row r="62" spans="1:10" x14ac:dyDescent="0.25">
      <c r="A62" s="75" t="s">
        <v>658</v>
      </c>
      <c r="B62" s="81">
        <v>718</v>
      </c>
      <c r="C62" s="79">
        <v>51.47</v>
      </c>
      <c r="D62" s="79">
        <v>46</v>
      </c>
      <c r="E62" s="80"/>
      <c r="F62" s="78" t="s">
        <v>20</v>
      </c>
      <c r="G62" s="83">
        <f>'Bảng Giá CT1_TÒA BẮC'!S102</f>
        <v>0</v>
      </c>
      <c r="H62" s="83">
        <v>70000000</v>
      </c>
      <c r="I62" s="83">
        <v>40000000</v>
      </c>
      <c r="J62" s="78" t="s">
        <v>1136</v>
      </c>
    </row>
    <row r="63" spans="1:10" x14ac:dyDescent="0.25">
      <c r="A63" s="75" t="s">
        <v>659</v>
      </c>
      <c r="B63" s="81">
        <v>719</v>
      </c>
      <c r="C63" s="79">
        <v>45.73</v>
      </c>
      <c r="D63" s="79">
        <v>40.9</v>
      </c>
      <c r="E63" s="80"/>
      <c r="F63" s="78" t="s">
        <v>62</v>
      </c>
      <c r="G63" s="83">
        <f>'Bảng Giá CT1_TÒA BẮC'!T102</f>
        <v>0</v>
      </c>
      <c r="H63" s="83">
        <v>70000000</v>
      </c>
      <c r="I63" s="83">
        <v>40000000</v>
      </c>
      <c r="J63" s="78" t="s">
        <v>1136</v>
      </c>
    </row>
    <row r="64" spans="1:10" x14ac:dyDescent="0.25">
      <c r="A64" s="75" t="s">
        <v>660</v>
      </c>
      <c r="B64" s="81">
        <v>720</v>
      </c>
      <c r="C64" s="79">
        <v>73.8</v>
      </c>
      <c r="D64" s="79">
        <v>66.099999999999994</v>
      </c>
      <c r="E64" s="80"/>
      <c r="F64" s="78" t="s">
        <v>19</v>
      </c>
      <c r="G64" s="83">
        <f>'Bảng Giá CT1_TÒA BẮC'!U102</f>
        <v>0</v>
      </c>
      <c r="H64" s="83">
        <v>105000000</v>
      </c>
      <c r="I64" s="83">
        <v>40000000</v>
      </c>
      <c r="J64" s="78" t="s">
        <v>1134</v>
      </c>
    </row>
    <row r="65" spans="1:10" x14ac:dyDescent="0.25">
      <c r="A65" s="75" t="s">
        <v>661</v>
      </c>
      <c r="B65" s="81">
        <v>721</v>
      </c>
      <c r="C65" s="79">
        <v>121.16</v>
      </c>
      <c r="D65" s="79">
        <v>111.3</v>
      </c>
      <c r="E65" s="80"/>
      <c r="F65" s="78" t="s">
        <v>18</v>
      </c>
      <c r="G65" s="83">
        <f>'Bảng Giá CT1_TÒA BẮC'!V102</f>
        <v>0</v>
      </c>
      <c r="H65" s="83">
        <v>140000000</v>
      </c>
      <c r="I65" s="83">
        <v>40000000</v>
      </c>
      <c r="J65" s="78" t="s">
        <v>1135</v>
      </c>
    </row>
    <row r="66" spans="1:10" x14ac:dyDescent="0.25">
      <c r="A66" s="75" t="s">
        <v>662</v>
      </c>
      <c r="B66" s="81">
        <v>801</v>
      </c>
      <c r="C66" s="79">
        <v>81.97</v>
      </c>
      <c r="D66" s="79">
        <v>73.400000000000006</v>
      </c>
      <c r="E66" s="80"/>
      <c r="F66" s="78" t="s">
        <v>5</v>
      </c>
      <c r="G66" s="83">
        <f>'Bảng Giá CT1_TÒA BẮC'!B97</f>
        <v>0</v>
      </c>
      <c r="H66" s="83">
        <v>105000000</v>
      </c>
      <c r="I66" s="83">
        <v>40000000</v>
      </c>
      <c r="J66" s="78" t="s">
        <v>1134</v>
      </c>
    </row>
    <row r="67" spans="1:10" x14ac:dyDescent="0.25">
      <c r="A67" s="75" t="s">
        <v>663</v>
      </c>
      <c r="B67" s="81">
        <v>802</v>
      </c>
      <c r="C67" s="79">
        <v>81.540000000000006</v>
      </c>
      <c r="D67" s="79">
        <v>74.3</v>
      </c>
      <c r="E67" s="80"/>
      <c r="F67" s="78" t="s">
        <v>6</v>
      </c>
      <c r="G67" s="83">
        <f>'Bảng Giá CT1_TÒA BẮC'!C97</f>
        <v>0</v>
      </c>
      <c r="H67" s="83">
        <v>105000000</v>
      </c>
      <c r="I67" s="83">
        <v>40000000</v>
      </c>
      <c r="J67" s="78" t="s">
        <v>1134</v>
      </c>
    </row>
    <row r="68" spans="1:10" x14ac:dyDescent="0.25">
      <c r="A68" s="75" t="s">
        <v>664</v>
      </c>
      <c r="B68" s="81">
        <v>803</v>
      </c>
      <c r="C68" s="79">
        <v>78.72</v>
      </c>
      <c r="D68" s="79">
        <v>72</v>
      </c>
      <c r="E68" s="80"/>
      <c r="F68" s="78" t="s">
        <v>7</v>
      </c>
      <c r="G68" s="83">
        <f>'Bảng Giá CT1_TÒA BẮC'!D97</f>
        <v>0</v>
      </c>
      <c r="H68" s="83">
        <v>105000000</v>
      </c>
      <c r="I68" s="83">
        <v>40000000</v>
      </c>
      <c r="J68" s="78" t="s">
        <v>1134</v>
      </c>
    </row>
    <row r="69" spans="1:10" x14ac:dyDescent="0.25">
      <c r="A69" s="75" t="s">
        <v>665</v>
      </c>
      <c r="B69" s="81">
        <v>804</v>
      </c>
      <c r="C69" s="79">
        <v>109.67</v>
      </c>
      <c r="D69" s="79">
        <v>99.58</v>
      </c>
      <c r="E69" s="80"/>
      <c r="F69" s="78" t="s">
        <v>8</v>
      </c>
      <c r="G69" s="83">
        <f>'Bảng Giá CT1_TÒA BẮC'!E97</f>
        <v>0</v>
      </c>
      <c r="H69" s="83">
        <v>140000000</v>
      </c>
      <c r="I69" s="83">
        <v>40000000</v>
      </c>
      <c r="J69" s="78" t="s">
        <v>1135</v>
      </c>
    </row>
    <row r="70" spans="1:10" x14ac:dyDescent="0.25">
      <c r="A70" s="75" t="s">
        <v>666</v>
      </c>
      <c r="B70" s="81">
        <v>805</v>
      </c>
      <c r="C70" s="79">
        <v>50.99</v>
      </c>
      <c r="D70" s="79">
        <v>45.8</v>
      </c>
      <c r="E70" s="80"/>
      <c r="F70" s="78" t="s">
        <v>9</v>
      </c>
      <c r="G70" s="83">
        <f>'Bảng Giá CT1_TÒA BẮC'!F97</f>
        <v>0</v>
      </c>
      <c r="H70" s="83">
        <v>70000000</v>
      </c>
      <c r="I70" s="83">
        <v>40000000</v>
      </c>
      <c r="J70" s="78" t="s">
        <v>1136</v>
      </c>
    </row>
    <row r="71" spans="1:10" x14ac:dyDescent="0.25">
      <c r="A71" s="75" t="s">
        <v>667</v>
      </c>
      <c r="B71" s="81">
        <v>806</v>
      </c>
      <c r="C71" s="79">
        <v>78.11</v>
      </c>
      <c r="D71" s="79">
        <v>70.7</v>
      </c>
      <c r="E71" s="80"/>
      <c r="F71" s="78" t="s">
        <v>10</v>
      </c>
      <c r="G71" s="83">
        <f>'Bảng Giá CT1_TÒA BẮC'!G97</f>
        <v>0</v>
      </c>
      <c r="H71" s="83">
        <v>105000000</v>
      </c>
      <c r="I71" s="83">
        <v>40000000</v>
      </c>
      <c r="J71" s="78" t="s">
        <v>1134</v>
      </c>
    </row>
    <row r="72" spans="1:10" x14ac:dyDescent="0.25">
      <c r="A72" s="75" t="s">
        <v>668</v>
      </c>
      <c r="B72" s="81">
        <v>807</v>
      </c>
      <c r="C72" s="79">
        <v>82.18</v>
      </c>
      <c r="D72" s="79">
        <v>74.400000000000006</v>
      </c>
      <c r="E72" s="80"/>
      <c r="F72" s="78" t="s">
        <v>11</v>
      </c>
      <c r="G72" s="83">
        <f>'Bảng Giá CT1_TÒA BẮC'!H97</f>
        <v>0</v>
      </c>
      <c r="H72" s="83">
        <v>105000000</v>
      </c>
      <c r="I72" s="83">
        <v>40000000</v>
      </c>
      <c r="J72" s="78" t="s">
        <v>1134</v>
      </c>
    </row>
    <row r="73" spans="1:10" x14ac:dyDescent="0.25">
      <c r="A73" s="75" t="s">
        <v>669</v>
      </c>
      <c r="B73" s="81">
        <v>808</v>
      </c>
      <c r="C73" s="79">
        <v>82.18</v>
      </c>
      <c r="D73" s="79">
        <v>74.400000000000006</v>
      </c>
      <c r="E73" s="80"/>
      <c r="F73" s="78" t="s">
        <v>11</v>
      </c>
      <c r="G73" s="83">
        <f>'Bảng Giá CT1_TÒA BẮC'!I97</f>
        <v>0</v>
      </c>
      <c r="H73" s="83">
        <v>105000000</v>
      </c>
      <c r="I73" s="83">
        <v>40000000</v>
      </c>
      <c r="J73" s="78" t="s">
        <v>1134</v>
      </c>
    </row>
    <row r="74" spans="1:10" x14ac:dyDescent="0.25">
      <c r="A74" s="75" t="s">
        <v>670</v>
      </c>
      <c r="B74" s="81">
        <v>809</v>
      </c>
      <c r="C74" s="79">
        <v>82.18</v>
      </c>
      <c r="D74" s="79">
        <v>74.400000000000006</v>
      </c>
      <c r="E74" s="80"/>
      <c r="F74" s="78" t="s">
        <v>11</v>
      </c>
      <c r="G74" s="83">
        <f>'Bảng Giá CT1_TÒA BẮC'!J97</f>
        <v>0</v>
      </c>
      <c r="H74" s="83">
        <v>105000000</v>
      </c>
      <c r="I74" s="83">
        <v>40000000</v>
      </c>
      <c r="J74" s="78" t="s">
        <v>1134</v>
      </c>
    </row>
    <row r="75" spans="1:10" x14ac:dyDescent="0.25">
      <c r="A75" s="75" t="s">
        <v>671</v>
      </c>
      <c r="B75" s="81">
        <v>810</v>
      </c>
      <c r="C75" s="79">
        <v>82.24</v>
      </c>
      <c r="D75" s="79">
        <v>74.5</v>
      </c>
      <c r="E75" s="80"/>
      <c r="F75" s="78" t="s">
        <v>12</v>
      </c>
      <c r="G75" s="83">
        <f>'Bảng Giá CT1_TÒA BẮC'!K97</f>
        <v>0</v>
      </c>
      <c r="H75" s="83">
        <v>105000000</v>
      </c>
      <c r="I75" s="83">
        <v>40000000</v>
      </c>
      <c r="J75" s="78" t="s">
        <v>1134</v>
      </c>
    </row>
    <row r="76" spans="1:10" x14ac:dyDescent="0.25">
      <c r="A76" s="75" t="s">
        <v>672</v>
      </c>
      <c r="B76" s="81">
        <v>811</v>
      </c>
      <c r="C76" s="79">
        <v>83.24</v>
      </c>
      <c r="D76" s="79">
        <v>74.7</v>
      </c>
      <c r="E76" s="80"/>
      <c r="F76" s="78" t="s">
        <v>13</v>
      </c>
      <c r="G76" s="83">
        <f>'Bảng Giá CT1_TÒA BẮC'!L97</f>
        <v>0</v>
      </c>
      <c r="H76" s="83">
        <v>105000000</v>
      </c>
      <c r="I76" s="83">
        <v>40000000</v>
      </c>
      <c r="J76" s="78" t="s">
        <v>1134</v>
      </c>
    </row>
    <row r="77" spans="1:10" x14ac:dyDescent="0.25">
      <c r="A77" s="75" t="s">
        <v>673</v>
      </c>
      <c r="B77" s="81" t="s">
        <v>537</v>
      </c>
      <c r="C77" s="79">
        <v>87.87</v>
      </c>
      <c r="D77" s="79">
        <v>80.8</v>
      </c>
      <c r="E77" s="80"/>
      <c r="F77" s="78" t="s">
        <v>14</v>
      </c>
      <c r="G77" s="83">
        <f>'Bảng Giá CT1_TÒA BẮC'!M97</f>
        <v>0</v>
      </c>
      <c r="H77" s="83">
        <v>105000000</v>
      </c>
      <c r="I77" s="83">
        <v>40000000</v>
      </c>
      <c r="J77" s="78" t="s">
        <v>1134</v>
      </c>
    </row>
    <row r="78" spans="1:10" x14ac:dyDescent="0.25">
      <c r="A78" s="75" t="s">
        <v>674</v>
      </c>
      <c r="B78" s="81" t="s">
        <v>544</v>
      </c>
      <c r="C78" s="79">
        <v>107.58</v>
      </c>
      <c r="D78" s="79">
        <v>97.1</v>
      </c>
      <c r="E78" s="80"/>
      <c r="F78" s="78" t="s">
        <v>15</v>
      </c>
      <c r="G78" s="83">
        <f>'Bảng Giá CT1_TÒA BẮC'!N97</f>
        <v>0</v>
      </c>
      <c r="H78" s="83">
        <v>140000000</v>
      </c>
      <c r="I78" s="83">
        <v>40000000</v>
      </c>
      <c r="J78" s="78" t="s">
        <v>1135</v>
      </c>
    </row>
    <row r="79" spans="1:10" x14ac:dyDescent="0.25">
      <c r="A79" s="75" t="s">
        <v>675</v>
      </c>
      <c r="B79" s="81">
        <v>814</v>
      </c>
      <c r="C79" s="79">
        <v>96.86</v>
      </c>
      <c r="D79" s="79">
        <v>88.1</v>
      </c>
      <c r="E79" s="80"/>
      <c r="F79" s="78" t="s">
        <v>16</v>
      </c>
      <c r="G79" s="83">
        <f>'Bảng Giá CT1_TÒA BẮC'!O97</f>
        <v>0</v>
      </c>
      <c r="H79" s="83">
        <v>105000000</v>
      </c>
      <c r="I79" s="83">
        <v>40000000</v>
      </c>
      <c r="J79" s="78" t="s">
        <v>1134</v>
      </c>
    </row>
    <row r="80" spans="1:10" x14ac:dyDescent="0.25">
      <c r="A80" s="75" t="s">
        <v>676</v>
      </c>
      <c r="B80" s="81">
        <v>815</v>
      </c>
      <c r="C80" s="79">
        <v>84.24</v>
      </c>
      <c r="D80" s="79">
        <v>76.459999999999994</v>
      </c>
      <c r="E80" s="80"/>
      <c r="F80" s="78" t="s">
        <v>17</v>
      </c>
      <c r="G80" s="83">
        <f>'Bảng Giá CT1_TÒA BẮC'!P97</f>
        <v>0</v>
      </c>
      <c r="H80" s="83">
        <v>105000000</v>
      </c>
      <c r="I80" s="83">
        <v>40000000</v>
      </c>
      <c r="J80" s="78" t="s">
        <v>1134</v>
      </c>
    </row>
    <row r="81" spans="1:10" x14ac:dyDescent="0.25">
      <c r="A81" s="75" t="s">
        <v>677</v>
      </c>
      <c r="B81" s="81">
        <v>816</v>
      </c>
      <c r="C81" s="79">
        <v>84.24</v>
      </c>
      <c r="D81" s="79">
        <v>76.459999999999994</v>
      </c>
      <c r="E81" s="80"/>
      <c r="F81" s="78" t="s">
        <v>17</v>
      </c>
      <c r="G81" s="83">
        <f>'Bảng Giá CT1_TÒA BẮC'!Q97</f>
        <v>0</v>
      </c>
      <c r="H81" s="83">
        <v>105000000</v>
      </c>
      <c r="I81" s="83">
        <v>40000000</v>
      </c>
      <c r="J81" s="78" t="s">
        <v>1134</v>
      </c>
    </row>
    <row r="82" spans="1:10" x14ac:dyDescent="0.25">
      <c r="A82" s="75" t="s">
        <v>678</v>
      </c>
      <c r="B82" s="81">
        <v>817</v>
      </c>
      <c r="C82" s="79">
        <v>84.24</v>
      </c>
      <c r="D82" s="79">
        <v>76.459999999999994</v>
      </c>
      <c r="E82" s="80"/>
      <c r="F82" s="78" t="s">
        <v>17</v>
      </c>
      <c r="G82" s="83">
        <f>'Bảng Giá CT1_TÒA BẮC'!R97</f>
        <v>0</v>
      </c>
      <c r="H82" s="83">
        <v>105000000</v>
      </c>
      <c r="I82" s="83">
        <v>40000000</v>
      </c>
      <c r="J82" s="78" t="s">
        <v>1134</v>
      </c>
    </row>
    <row r="83" spans="1:10" x14ac:dyDescent="0.25">
      <c r="A83" s="75" t="s">
        <v>679</v>
      </c>
      <c r="B83" s="81">
        <v>818</v>
      </c>
      <c r="C83" s="79">
        <v>51.47</v>
      </c>
      <c r="D83" s="79">
        <v>46</v>
      </c>
      <c r="E83" s="80"/>
      <c r="F83" s="78" t="s">
        <v>20</v>
      </c>
      <c r="G83" s="83">
        <f>'Bảng Giá CT1_TÒA BẮC'!S97</f>
        <v>0</v>
      </c>
      <c r="H83" s="83">
        <v>70000000</v>
      </c>
      <c r="I83" s="83">
        <v>40000000</v>
      </c>
      <c r="J83" s="78" t="s">
        <v>1136</v>
      </c>
    </row>
    <row r="84" spans="1:10" x14ac:dyDescent="0.25">
      <c r="A84" s="75" t="s">
        <v>680</v>
      </c>
      <c r="B84" s="81">
        <v>819</v>
      </c>
      <c r="C84" s="79">
        <v>45.73</v>
      </c>
      <c r="D84" s="79">
        <v>40.9</v>
      </c>
      <c r="E84" s="80"/>
      <c r="F84" s="78" t="s">
        <v>62</v>
      </c>
      <c r="G84" s="83">
        <f>'Bảng Giá CT1_TÒA BẮC'!T97</f>
        <v>0</v>
      </c>
      <c r="H84" s="83">
        <v>70000000</v>
      </c>
      <c r="I84" s="83">
        <v>40000000</v>
      </c>
      <c r="J84" s="78" t="s">
        <v>1136</v>
      </c>
    </row>
    <row r="85" spans="1:10" x14ac:dyDescent="0.25">
      <c r="A85" s="75" t="s">
        <v>681</v>
      </c>
      <c r="B85" s="81">
        <v>820</v>
      </c>
      <c r="C85" s="79">
        <v>73.8</v>
      </c>
      <c r="D85" s="79">
        <v>66.099999999999994</v>
      </c>
      <c r="E85" s="80"/>
      <c r="F85" s="78" t="s">
        <v>19</v>
      </c>
      <c r="G85" s="83">
        <f>'Bảng Giá CT1_TÒA BẮC'!U97</f>
        <v>0</v>
      </c>
      <c r="H85" s="83">
        <v>105000000</v>
      </c>
      <c r="I85" s="83">
        <v>40000000</v>
      </c>
      <c r="J85" s="78" t="s">
        <v>1134</v>
      </c>
    </row>
    <row r="86" spans="1:10" x14ac:dyDescent="0.25">
      <c r="A86" s="75" t="s">
        <v>682</v>
      </c>
      <c r="B86" s="81">
        <v>821</v>
      </c>
      <c r="C86" s="79">
        <v>121.16</v>
      </c>
      <c r="D86" s="79">
        <v>111.3</v>
      </c>
      <c r="E86" s="80"/>
      <c r="F86" s="78" t="s">
        <v>18</v>
      </c>
      <c r="G86" s="83">
        <f>'Bảng Giá CT1_TÒA BẮC'!V97</f>
        <v>0</v>
      </c>
      <c r="H86" s="83">
        <v>140000000</v>
      </c>
      <c r="I86" s="83">
        <v>40000000</v>
      </c>
      <c r="J86" s="78" t="s">
        <v>1135</v>
      </c>
    </row>
    <row r="87" spans="1:10" x14ac:dyDescent="0.25">
      <c r="A87" s="75" t="s">
        <v>683</v>
      </c>
      <c r="B87" s="81">
        <v>901</v>
      </c>
      <c r="C87" s="79">
        <v>81.97</v>
      </c>
      <c r="D87" s="79">
        <v>73.400000000000006</v>
      </c>
      <c r="E87" s="80"/>
      <c r="F87" s="78" t="s">
        <v>5</v>
      </c>
      <c r="G87" s="83">
        <f>'Bảng Giá CT1_TÒA BẮC'!B92</f>
        <v>0</v>
      </c>
      <c r="H87" s="83">
        <v>105000000</v>
      </c>
      <c r="I87" s="83">
        <v>40000000</v>
      </c>
      <c r="J87" s="78" t="s">
        <v>1134</v>
      </c>
    </row>
    <row r="88" spans="1:10" x14ac:dyDescent="0.25">
      <c r="A88" s="75" t="s">
        <v>684</v>
      </c>
      <c r="B88" s="81">
        <v>902</v>
      </c>
      <c r="C88" s="79">
        <v>81.540000000000006</v>
      </c>
      <c r="D88" s="79">
        <v>74.3</v>
      </c>
      <c r="E88" s="80"/>
      <c r="F88" s="78" t="s">
        <v>6</v>
      </c>
      <c r="G88" s="83">
        <f>'Bảng Giá CT1_TÒA BẮC'!C92</f>
        <v>0</v>
      </c>
      <c r="H88" s="83">
        <v>105000000</v>
      </c>
      <c r="I88" s="83">
        <v>40000000</v>
      </c>
      <c r="J88" s="78" t="s">
        <v>1134</v>
      </c>
    </row>
    <row r="89" spans="1:10" x14ac:dyDescent="0.25">
      <c r="A89" s="75" t="s">
        <v>685</v>
      </c>
      <c r="B89" s="81">
        <v>903</v>
      </c>
      <c r="C89" s="79">
        <v>78.72</v>
      </c>
      <c r="D89" s="79">
        <v>72</v>
      </c>
      <c r="E89" s="80"/>
      <c r="F89" s="78" t="s">
        <v>7</v>
      </c>
      <c r="G89" s="83">
        <f>'Bảng Giá CT1_TÒA BẮC'!D92</f>
        <v>0</v>
      </c>
      <c r="H89" s="83">
        <v>105000000</v>
      </c>
      <c r="I89" s="83">
        <v>40000000</v>
      </c>
      <c r="J89" s="78" t="s">
        <v>1134</v>
      </c>
    </row>
    <row r="90" spans="1:10" x14ac:dyDescent="0.25">
      <c r="A90" s="75" t="s">
        <v>686</v>
      </c>
      <c r="B90" s="81">
        <v>904</v>
      </c>
      <c r="C90" s="79">
        <v>109.67</v>
      </c>
      <c r="D90" s="79">
        <v>99.58</v>
      </c>
      <c r="E90" s="80"/>
      <c r="F90" s="78" t="s">
        <v>8</v>
      </c>
      <c r="G90" s="83">
        <f>'Bảng Giá CT1_TÒA BẮC'!E92</f>
        <v>0</v>
      </c>
      <c r="H90" s="83">
        <v>140000000</v>
      </c>
      <c r="I90" s="83">
        <v>40000000</v>
      </c>
      <c r="J90" s="78" t="s">
        <v>1135</v>
      </c>
    </row>
    <row r="91" spans="1:10" x14ac:dyDescent="0.25">
      <c r="A91" s="75" t="s">
        <v>687</v>
      </c>
      <c r="B91" s="81">
        <v>905</v>
      </c>
      <c r="C91" s="79">
        <v>50.99</v>
      </c>
      <c r="D91" s="79">
        <v>45.8</v>
      </c>
      <c r="E91" s="80"/>
      <c r="F91" s="78" t="s">
        <v>9</v>
      </c>
      <c r="G91" s="83">
        <f>'Bảng Giá CT1_TÒA BẮC'!F92</f>
        <v>0</v>
      </c>
      <c r="H91" s="83">
        <v>70000000</v>
      </c>
      <c r="I91" s="83">
        <v>40000000</v>
      </c>
      <c r="J91" s="78" t="s">
        <v>1136</v>
      </c>
    </row>
    <row r="92" spans="1:10" x14ac:dyDescent="0.25">
      <c r="A92" s="75" t="s">
        <v>688</v>
      </c>
      <c r="B92" s="81">
        <v>906</v>
      </c>
      <c r="C92" s="79">
        <v>78.11</v>
      </c>
      <c r="D92" s="79">
        <v>70.7</v>
      </c>
      <c r="E92" s="80"/>
      <c r="F92" s="78" t="s">
        <v>10</v>
      </c>
      <c r="G92" s="83">
        <f>'Bảng Giá CT1_TÒA BẮC'!G92</f>
        <v>0</v>
      </c>
      <c r="H92" s="83">
        <v>105000000</v>
      </c>
      <c r="I92" s="83">
        <v>40000000</v>
      </c>
      <c r="J92" s="78" t="s">
        <v>1134</v>
      </c>
    </row>
    <row r="93" spans="1:10" x14ac:dyDescent="0.25">
      <c r="A93" s="75" t="s">
        <v>689</v>
      </c>
      <c r="B93" s="81">
        <v>907</v>
      </c>
      <c r="C93" s="79">
        <v>82.18</v>
      </c>
      <c r="D93" s="79">
        <v>74.400000000000006</v>
      </c>
      <c r="E93" s="80"/>
      <c r="F93" s="78" t="s">
        <v>11</v>
      </c>
      <c r="G93" s="83">
        <f>'Bảng Giá CT1_TÒA BẮC'!H92</f>
        <v>0</v>
      </c>
      <c r="H93" s="83">
        <v>105000000</v>
      </c>
      <c r="I93" s="83">
        <v>40000000</v>
      </c>
      <c r="J93" s="78" t="s">
        <v>1134</v>
      </c>
    </row>
    <row r="94" spans="1:10" x14ac:dyDescent="0.25">
      <c r="A94" s="75" t="s">
        <v>690</v>
      </c>
      <c r="B94" s="81">
        <v>908</v>
      </c>
      <c r="C94" s="79">
        <v>82.18</v>
      </c>
      <c r="D94" s="79">
        <v>74.400000000000006</v>
      </c>
      <c r="E94" s="80"/>
      <c r="F94" s="78" t="s">
        <v>11</v>
      </c>
      <c r="G94" s="83">
        <f>'Bảng Giá CT1_TÒA BẮC'!I92</f>
        <v>0</v>
      </c>
      <c r="H94" s="83">
        <v>105000000</v>
      </c>
      <c r="I94" s="83">
        <v>40000000</v>
      </c>
      <c r="J94" s="78" t="s">
        <v>1134</v>
      </c>
    </row>
    <row r="95" spans="1:10" x14ac:dyDescent="0.25">
      <c r="A95" s="75" t="s">
        <v>691</v>
      </c>
      <c r="B95" s="81">
        <v>909</v>
      </c>
      <c r="C95" s="79">
        <v>82.18</v>
      </c>
      <c r="D95" s="79">
        <v>74.400000000000006</v>
      </c>
      <c r="E95" s="80"/>
      <c r="F95" s="78" t="s">
        <v>11</v>
      </c>
      <c r="G95" s="83">
        <f>'Bảng Giá CT1_TÒA BẮC'!J92</f>
        <v>0</v>
      </c>
      <c r="H95" s="83">
        <v>105000000</v>
      </c>
      <c r="I95" s="83">
        <v>40000000</v>
      </c>
      <c r="J95" s="78" t="s">
        <v>1134</v>
      </c>
    </row>
    <row r="96" spans="1:10" x14ac:dyDescent="0.25">
      <c r="A96" s="75" t="s">
        <v>692</v>
      </c>
      <c r="B96" s="81">
        <v>910</v>
      </c>
      <c r="C96" s="79">
        <v>82.24</v>
      </c>
      <c r="D96" s="79">
        <v>74.5</v>
      </c>
      <c r="E96" s="80"/>
      <c r="F96" s="78" t="s">
        <v>12</v>
      </c>
      <c r="G96" s="83">
        <f>'Bảng Giá CT1_TÒA BẮC'!K92</f>
        <v>0</v>
      </c>
      <c r="H96" s="83">
        <v>105000000</v>
      </c>
      <c r="I96" s="83">
        <v>40000000</v>
      </c>
      <c r="J96" s="78" t="s">
        <v>1134</v>
      </c>
    </row>
    <row r="97" spans="1:10" x14ac:dyDescent="0.25">
      <c r="A97" s="75" t="s">
        <v>693</v>
      </c>
      <c r="B97" s="81">
        <v>911</v>
      </c>
      <c r="C97" s="79">
        <v>83.24</v>
      </c>
      <c r="D97" s="79">
        <v>74.7</v>
      </c>
      <c r="E97" s="80"/>
      <c r="F97" s="78" t="s">
        <v>13</v>
      </c>
      <c r="G97" s="83">
        <f>'Bảng Giá CT1_TÒA BẮC'!L92</f>
        <v>0</v>
      </c>
      <c r="H97" s="83">
        <v>105000000</v>
      </c>
      <c r="I97" s="83">
        <v>40000000</v>
      </c>
      <c r="J97" s="78" t="s">
        <v>1134</v>
      </c>
    </row>
    <row r="98" spans="1:10" x14ac:dyDescent="0.25">
      <c r="A98" s="75" t="s">
        <v>694</v>
      </c>
      <c r="B98" s="81" t="s">
        <v>536</v>
      </c>
      <c r="C98" s="79">
        <v>87.87</v>
      </c>
      <c r="D98" s="79">
        <v>80.8</v>
      </c>
      <c r="E98" s="80"/>
      <c r="F98" s="78" t="s">
        <v>14</v>
      </c>
      <c r="G98" s="83">
        <f>'Bảng Giá CT1_TÒA BẮC'!M92</f>
        <v>0</v>
      </c>
      <c r="H98" s="83">
        <v>105000000</v>
      </c>
      <c r="I98" s="83">
        <v>40000000</v>
      </c>
      <c r="J98" s="78" t="s">
        <v>1134</v>
      </c>
    </row>
    <row r="99" spans="1:10" x14ac:dyDescent="0.25">
      <c r="A99" s="75" t="s">
        <v>695</v>
      </c>
      <c r="B99" s="81" t="s">
        <v>545</v>
      </c>
      <c r="C99" s="79">
        <v>107.58</v>
      </c>
      <c r="D99" s="79">
        <v>97.1</v>
      </c>
      <c r="E99" s="80"/>
      <c r="F99" s="78" t="s">
        <v>15</v>
      </c>
      <c r="G99" s="83">
        <f>'Bảng Giá CT1_TÒA BẮC'!N92</f>
        <v>0</v>
      </c>
      <c r="H99" s="83">
        <v>140000000</v>
      </c>
      <c r="I99" s="83">
        <v>40000000</v>
      </c>
      <c r="J99" s="78" t="s">
        <v>1135</v>
      </c>
    </row>
    <row r="100" spans="1:10" x14ac:dyDescent="0.25">
      <c r="A100" s="75" t="s">
        <v>696</v>
      </c>
      <c r="B100" s="81">
        <v>914</v>
      </c>
      <c r="C100" s="79">
        <v>96.86</v>
      </c>
      <c r="D100" s="79">
        <v>88.1</v>
      </c>
      <c r="E100" s="80"/>
      <c r="F100" s="78" t="s">
        <v>16</v>
      </c>
      <c r="G100" s="83">
        <f>'Bảng Giá CT1_TÒA BẮC'!O92</f>
        <v>0</v>
      </c>
      <c r="H100" s="83">
        <v>105000000</v>
      </c>
      <c r="I100" s="83">
        <v>40000000</v>
      </c>
      <c r="J100" s="78" t="s">
        <v>1134</v>
      </c>
    </row>
    <row r="101" spans="1:10" x14ac:dyDescent="0.25">
      <c r="A101" s="75" t="s">
        <v>697</v>
      </c>
      <c r="B101" s="81">
        <v>915</v>
      </c>
      <c r="C101" s="79">
        <v>84.24</v>
      </c>
      <c r="D101" s="79">
        <v>76.459999999999994</v>
      </c>
      <c r="E101" s="80"/>
      <c r="F101" s="78" t="s">
        <v>17</v>
      </c>
      <c r="G101" s="83">
        <f>'Bảng Giá CT1_TÒA BẮC'!P92</f>
        <v>0</v>
      </c>
      <c r="H101" s="83">
        <v>105000000</v>
      </c>
      <c r="I101" s="83">
        <v>40000000</v>
      </c>
      <c r="J101" s="78" t="s">
        <v>1134</v>
      </c>
    </row>
    <row r="102" spans="1:10" x14ac:dyDescent="0.25">
      <c r="A102" s="75" t="s">
        <v>698</v>
      </c>
      <c r="B102" s="81">
        <v>916</v>
      </c>
      <c r="C102" s="79">
        <v>84.24</v>
      </c>
      <c r="D102" s="79">
        <v>76.459999999999994</v>
      </c>
      <c r="E102" s="80"/>
      <c r="F102" s="78" t="s">
        <v>17</v>
      </c>
      <c r="G102" s="83">
        <f>'Bảng Giá CT1_TÒA BẮC'!Q92</f>
        <v>0</v>
      </c>
      <c r="H102" s="83">
        <v>105000000</v>
      </c>
      <c r="I102" s="83">
        <v>40000000</v>
      </c>
      <c r="J102" s="78" t="s">
        <v>1134</v>
      </c>
    </row>
    <row r="103" spans="1:10" x14ac:dyDescent="0.25">
      <c r="A103" s="75" t="s">
        <v>699</v>
      </c>
      <c r="B103" s="81">
        <v>917</v>
      </c>
      <c r="C103" s="79">
        <v>84.24</v>
      </c>
      <c r="D103" s="79">
        <v>76.459999999999994</v>
      </c>
      <c r="E103" s="80"/>
      <c r="F103" s="78" t="s">
        <v>17</v>
      </c>
      <c r="G103" s="83">
        <f>'Bảng Giá CT1_TÒA BẮC'!R92</f>
        <v>0</v>
      </c>
      <c r="H103" s="83">
        <v>105000000</v>
      </c>
      <c r="I103" s="83">
        <v>40000000</v>
      </c>
      <c r="J103" s="78" t="s">
        <v>1134</v>
      </c>
    </row>
    <row r="104" spans="1:10" x14ac:dyDescent="0.25">
      <c r="A104" s="75" t="s">
        <v>700</v>
      </c>
      <c r="B104" s="81">
        <v>918</v>
      </c>
      <c r="C104" s="79">
        <v>51.47</v>
      </c>
      <c r="D104" s="79">
        <v>46</v>
      </c>
      <c r="E104" s="80"/>
      <c r="F104" s="78" t="s">
        <v>20</v>
      </c>
      <c r="G104" s="83">
        <f>'Bảng Giá CT1_TÒA BẮC'!S92</f>
        <v>0</v>
      </c>
      <c r="H104" s="83">
        <v>70000000</v>
      </c>
      <c r="I104" s="83">
        <v>40000000</v>
      </c>
      <c r="J104" s="78" t="s">
        <v>1136</v>
      </c>
    </row>
    <row r="105" spans="1:10" x14ac:dyDescent="0.25">
      <c r="A105" s="75" t="s">
        <v>701</v>
      </c>
      <c r="B105" s="81">
        <v>919</v>
      </c>
      <c r="C105" s="79">
        <v>45.73</v>
      </c>
      <c r="D105" s="79">
        <v>40.9</v>
      </c>
      <c r="E105" s="80"/>
      <c r="F105" s="78" t="s">
        <v>62</v>
      </c>
      <c r="G105" s="83">
        <f>'Bảng Giá CT1_TÒA BẮC'!T92</f>
        <v>0</v>
      </c>
      <c r="H105" s="83">
        <v>70000000</v>
      </c>
      <c r="I105" s="83">
        <v>40000000</v>
      </c>
      <c r="J105" s="78" t="s">
        <v>1136</v>
      </c>
    </row>
    <row r="106" spans="1:10" x14ac:dyDescent="0.25">
      <c r="A106" s="75" t="s">
        <v>702</v>
      </c>
      <c r="B106" s="81">
        <v>920</v>
      </c>
      <c r="C106" s="79">
        <v>73.8</v>
      </c>
      <c r="D106" s="79">
        <v>66.099999999999994</v>
      </c>
      <c r="E106" s="80"/>
      <c r="F106" s="78" t="s">
        <v>19</v>
      </c>
      <c r="G106" s="83">
        <f>'Bảng Giá CT1_TÒA BẮC'!U92</f>
        <v>0</v>
      </c>
      <c r="H106" s="83">
        <v>105000000</v>
      </c>
      <c r="I106" s="83">
        <v>40000000</v>
      </c>
      <c r="J106" s="78" t="s">
        <v>1134</v>
      </c>
    </row>
    <row r="107" spans="1:10" x14ac:dyDescent="0.25">
      <c r="A107" s="75" t="s">
        <v>703</v>
      </c>
      <c r="B107" s="81">
        <v>921</v>
      </c>
      <c r="C107" s="79">
        <v>121.16</v>
      </c>
      <c r="D107" s="79">
        <v>111.3</v>
      </c>
      <c r="E107" s="80"/>
      <c r="F107" s="78" t="s">
        <v>18</v>
      </c>
      <c r="G107" s="83">
        <f>'Bảng Giá CT1_TÒA BẮC'!V92</f>
        <v>0</v>
      </c>
      <c r="H107" s="83">
        <v>140000000</v>
      </c>
      <c r="I107" s="83">
        <v>40000000</v>
      </c>
      <c r="J107" s="78" t="s">
        <v>1135</v>
      </c>
    </row>
    <row r="108" spans="1:10" x14ac:dyDescent="0.25">
      <c r="A108" s="75" t="s">
        <v>704</v>
      </c>
      <c r="B108" s="81">
        <v>1001</v>
      </c>
      <c r="C108" s="79">
        <v>81.97</v>
      </c>
      <c r="D108" s="79">
        <v>73.400000000000006</v>
      </c>
      <c r="E108" s="80"/>
      <c r="F108" s="78" t="s">
        <v>5</v>
      </c>
      <c r="G108" s="83">
        <f>'Bảng Giá CT1_TÒA BẮC'!B87</f>
        <v>0</v>
      </c>
      <c r="H108" s="83">
        <v>105000000</v>
      </c>
      <c r="I108" s="83">
        <v>40000000</v>
      </c>
      <c r="J108" s="78" t="s">
        <v>1134</v>
      </c>
    </row>
    <row r="109" spans="1:10" x14ac:dyDescent="0.25">
      <c r="A109" s="75" t="s">
        <v>705</v>
      </c>
      <c r="B109" s="81">
        <v>1002</v>
      </c>
      <c r="C109" s="79">
        <v>81.540000000000006</v>
      </c>
      <c r="D109" s="79">
        <v>74.3</v>
      </c>
      <c r="E109" s="80"/>
      <c r="F109" s="78" t="s">
        <v>6</v>
      </c>
      <c r="G109" s="83">
        <f>'Bảng Giá CT1_TÒA BẮC'!C87</f>
        <v>0</v>
      </c>
      <c r="H109" s="83">
        <v>105000000</v>
      </c>
      <c r="I109" s="83">
        <v>40000000</v>
      </c>
      <c r="J109" s="78" t="s">
        <v>1134</v>
      </c>
    </row>
    <row r="110" spans="1:10" x14ac:dyDescent="0.25">
      <c r="A110" s="75" t="s">
        <v>706</v>
      </c>
      <c r="B110" s="81">
        <v>1003</v>
      </c>
      <c r="C110" s="79">
        <v>78.72</v>
      </c>
      <c r="D110" s="79">
        <v>72</v>
      </c>
      <c r="E110" s="80"/>
      <c r="F110" s="78" t="s">
        <v>7</v>
      </c>
      <c r="G110" s="83">
        <f>'Bảng Giá CT1_TÒA BẮC'!D87</f>
        <v>0</v>
      </c>
      <c r="H110" s="83">
        <v>105000000</v>
      </c>
      <c r="I110" s="83">
        <v>40000000</v>
      </c>
      <c r="J110" s="78" t="s">
        <v>1134</v>
      </c>
    </row>
    <row r="111" spans="1:10" x14ac:dyDescent="0.25">
      <c r="A111" s="75" t="s">
        <v>707</v>
      </c>
      <c r="B111" s="81">
        <v>1004</v>
      </c>
      <c r="C111" s="79">
        <v>109.67</v>
      </c>
      <c r="D111" s="79">
        <v>99.58</v>
      </c>
      <c r="E111" s="80"/>
      <c r="F111" s="78" t="s">
        <v>8</v>
      </c>
      <c r="G111" s="83">
        <f>'Bảng Giá CT1_TÒA BẮC'!E87</f>
        <v>0</v>
      </c>
      <c r="H111" s="83">
        <v>140000000</v>
      </c>
      <c r="I111" s="83">
        <v>40000000</v>
      </c>
      <c r="J111" s="78" t="s">
        <v>1135</v>
      </c>
    </row>
    <row r="112" spans="1:10" x14ac:dyDescent="0.25">
      <c r="A112" s="75" t="s">
        <v>708</v>
      </c>
      <c r="B112" s="81">
        <v>1005</v>
      </c>
      <c r="C112" s="79">
        <v>50.99</v>
      </c>
      <c r="D112" s="79">
        <v>45.8</v>
      </c>
      <c r="E112" s="80"/>
      <c r="F112" s="78" t="s">
        <v>9</v>
      </c>
      <c r="G112" s="83">
        <f>'Bảng Giá CT1_TÒA BẮC'!F87</f>
        <v>0</v>
      </c>
      <c r="H112" s="83">
        <v>70000000</v>
      </c>
      <c r="I112" s="83">
        <v>40000000</v>
      </c>
      <c r="J112" s="78" t="s">
        <v>1136</v>
      </c>
    </row>
    <row r="113" spans="1:10" x14ac:dyDescent="0.25">
      <c r="A113" s="75" t="s">
        <v>709</v>
      </c>
      <c r="B113" s="81">
        <v>1006</v>
      </c>
      <c r="C113" s="79">
        <v>78.11</v>
      </c>
      <c r="D113" s="79">
        <v>70.7</v>
      </c>
      <c r="E113" s="80"/>
      <c r="F113" s="78" t="s">
        <v>10</v>
      </c>
      <c r="G113" s="83">
        <f>'Bảng Giá CT1_TÒA BẮC'!G87</f>
        <v>0</v>
      </c>
      <c r="H113" s="83">
        <v>105000000</v>
      </c>
      <c r="I113" s="83">
        <v>40000000</v>
      </c>
      <c r="J113" s="78" t="s">
        <v>1134</v>
      </c>
    </row>
    <row r="114" spans="1:10" x14ac:dyDescent="0.25">
      <c r="A114" s="75" t="s">
        <v>710</v>
      </c>
      <c r="B114" s="81">
        <v>1007</v>
      </c>
      <c r="C114" s="79">
        <v>82.18</v>
      </c>
      <c r="D114" s="79">
        <v>74.400000000000006</v>
      </c>
      <c r="E114" s="80"/>
      <c r="F114" s="78" t="s">
        <v>11</v>
      </c>
      <c r="G114" s="83">
        <f>'Bảng Giá CT1_TÒA BẮC'!H87</f>
        <v>0</v>
      </c>
      <c r="H114" s="83">
        <v>105000000</v>
      </c>
      <c r="I114" s="83">
        <v>40000000</v>
      </c>
      <c r="J114" s="78" t="s">
        <v>1134</v>
      </c>
    </row>
    <row r="115" spans="1:10" x14ac:dyDescent="0.25">
      <c r="A115" s="75" t="s">
        <v>711</v>
      </c>
      <c r="B115" s="81">
        <v>1008</v>
      </c>
      <c r="C115" s="79">
        <v>82.18</v>
      </c>
      <c r="D115" s="79">
        <v>74.400000000000006</v>
      </c>
      <c r="E115" s="80"/>
      <c r="F115" s="78" t="s">
        <v>11</v>
      </c>
      <c r="G115" s="83">
        <f>'Bảng Giá CT1_TÒA BẮC'!I87</f>
        <v>0</v>
      </c>
      <c r="H115" s="83">
        <v>105000000</v>
      </c>
      <c r="I115" s="83">
        <v>40000000</v>
      </c>
      <c r="J115" s="78" t="s">
        <v>1134</v>
      </c>
    </row>
    <row r="116" spans="1:10" x14ac:dyDescent="0.25">
      <c r="A116" s="75" t="s">
        <v>712</v>
      </c>
      <c r="B116" s="81">
        <v>1009</v>
      </c>
      <c r="C116" s="79">
        <v>82.18</v>
      </c>
      <c r="D116" s="79">
        <v>74.400000000000006</v>
      </c>
      <c r="E116" s="80"/>
      <c r="F116" s="78" t="s">
        <v>11</v>
      </c>
      <c r="G116" s="83">
        <f>'Bảng Giá CT1_TÒA BẮC'!J87</f>
        <v>0</v>
      </c>
      <c r="H116" s="83">
        <v>105000000</v>
      </c>
      <c r="I116" s="83">
        <v>40000000</v>
      </c>
      <c r="J116" s="78" t="s">
        <v>1134</v>
      </c>
    </row>
    <row r="117" spans="1:10" x14ac:dyDescent="0.25">
      <c r="A117" s="75" t="s">
        <v>713</v>
      </c>
      <c r="B117" s="81">
        <v>1010</v>
      </c>
      <c r="C117" s="79">
        <v>82.24</v>
      </c>
      <c r="D117" s="79">
        <v>74.5</v>
      </c>
      <c r="E117" s="80"/>
      <c r="F117" s="78" t="s">
        <v>12</v>
      </c>
      <c r="G117" s="83">
        <f>'Bảng Giá CT1_TÒA BẮC'!K87</f>
        <v>0</v>
      </c>
      <c r="H117" s="83">
        <v>105000000</v>
      </c>
      <c r="I117" s="83">
        <v>40000000</v>
      </c>
      <c r="J117" s="78" t="s">
        <v>1134</v>
      </c>
    </row>
    <row r="118" spans="1:10" x14ac:dyDescent="0.25">
      <c r="A118" s="75" t="s">
        <v>714</v>
      </c>
      <c r="B118" s="81">
        <v>1011</v>
      </c>
      <c r="C118" s="79">
        <v>83.24</v>
      </c>
      <c r="D118" s="79">
        <v>74.7</v>
      </c>
      <c r="E118" s="80"/>
      <c r="F118" s="78" t="s">
        <v>13</v>
      </c>
      <c r="G118" s="83">
        <f>'Bảng Giá CT1_TÒA BẮC'!L87</f>
        <v>0</v>
      </c>
      <c r="H118" s="83">
        <v>105000000</v>
      </c>
      <c r="I118" s="83">
        <v>40000000</v>
      </c>
      <c r="J118" s="78" t="s">
        <v>1134</v>
      </c>
    </row>
    <row r="119" spans="1:10" x14ac:dyDescent="0.25">
      <c r="A119" s="75" t="s">
        <v>715</v>
      </c>
      <c r="B119" s="81" t="s">
        <v>535</v>
      </c>
      <c r="C119" s="79">
        <v>87.87</v>
      </c>
      <c r="D119" s="79">
        <v>80.8</v>
      </c>
      <c r="E119" s="80"/>
      <c r="F119" s="78" t="s">
        <v>14</v>
      </c>
      <c r="G119" s="83">
        <f>'Bảng Giá CT1_TÒA BẮC'!M87</f>
        <v>0</v>
      </c>
      <c r="H119" s="83">
        <v>105000000</v>
      </c>
      <c r="I119" s="83">
        <v>40000000</v>
      </c>
      <c r="J119" s="78" t="s">
        <v>1134</v>
      </c>
    </row>
    <row r="120" spans="1:10" x14ac:dyDescent="0.25">
      <c r="A120" s="75" t="s">
        <v>716</v>
      </c>
      <c r="B120" s="81" t="s">
        <v>546</v>
      </c>
      <c r="C120" s="79">
        <v>107.58</v>
      </c>
      <c r="D120" s="79">
        <v>97.1</v>
      </c>
      <c r="E120" s="80"/>
      <c r="F120" s="78" t="s">
        <v>15</v>
      </c>
      <c r="G120" s="83">
        <f>'Bảng Giá CT1_TÒA BẮC'!N87</f>
        <v>0</v>
      </c>
      <c r="H120" s="83">
        <v>140000000</v>
      </c>
      <c r="I120" s="83">
        <v>40000000</v>
      </c>
      <c r="J120" s="78" t="s">
        <v>1135</v>
      </c>
    </row>
    <row r="121" spans="1:10" x14ac:dyDescent="0.25">
      <c r="A121" s="75" t="s">
        <v>717</v>
      </c>
      <c r="B121" s="81">
        <v>1014</v>
      </c>
      <c r="C121" s="79">
        <v>96.86</v>
      </c>
      <c r="D121" s="79">
        <v>88.1</v>
      </c>
      <c r="E121" s="80"/>
      <c r="F121" s="78" t="s">
        <v>16</v>
      </c>
      <c r="G121" s="83">
        <f>'Bảng Giá CT1_TÒA BẮC'!O87</f>
        <v>0</v>
      </c>
      <c r="H121" s="83">
        <v>105000000</v>
      </c>
      <c r="I121" s="83">
        <v>40000000</v>
      </c>
      <c r="J121" s="78" t="s">
        <v>1134</v>
      </c>
    </row>
    <row r="122" spans="1:10" x14ac:dyDescent="0.25">
      <c r="A122" s="75" t="s">
        <v>718</v>
      </c>
      <c r="B122" s="81">
        <v>1015</v>
      </c>
      <c r="C122" s="79">
        <v>84.24</v>
      </c>
      <c r="D122" s="79">
        <v>76.459999999999994</v>
      </c>
      <c r="E122" s="80"/>
      <c r="F122" s="78" t="s">
        <v>17</v>
      </c>
      <c r="G122" s="83">
        <f>'Bảng Giá CT1_TÒA BẮC'!P87</f>
        <v>0</v>
      </c>
      <c r="H122" s="83">
        <v>105000000</v>
      </c>
      <c r="I122" s="83">
        <v>40000000</v>
      </c>
      <c r="J122" s="78" t="s">
        <v>1134</v>
      </c>
    </row>
    <row r="123" spans="1:10" x14ac:dyDescent="0.25">
      <c r="A123" s="75" t="s">
        <v>719</v>
      </c>
      <c r="B123" s="81">
        <v>1016</v>
      </c>
      <c r="C123" s="79">
        <v>84.24</v>
      </c>
      <c r="D123" s="79">
        <v>76.459999999999994</v>
      </c>
      <c r="E123" s="80"/>
      <c r="F123" s="78" t="s">
        <v>17</v>
      </c>
      <c r="G123" s="83">
        <f>'Bảng Giá CT1_TÒA BẮC'!Q87</f>
        <v>0</v>
      </c>
      <c r="H123" s="83">
        <v>105000000</v>
      </c>
      <c r="I123" s="83">
        <v>40000000</v>
      </c>
      <c r="J123" s="78" t="s">
        <v>1134</v>
      </c>
    </row>
    <row r="124" spans="1:10" x14ac:dyDescent="0.25">
      <c r="A124" s="75" t="s">
        <v>720</v>
      </c>
      <c r="B124" s="81">
        <v>1017</v>
      </c>
      <c r="C124" s="79">
        <v>84.24</v>
      </c>
      <c r="D124" s="79">
        <v>76.459999999999994</v>
      </c>
      <c r="E124" s="80"/>
      <c r="F124" s="78" t="s">
        <v>17</v>
      </c>
      <c r="G124" s="83">
        <f>'Bảng Giá CT1_TÒA BẮC'!R87</f>
        <v>0</v>
      </c>
      <c r="H124" s="83">
        <v>105000000</v>
      </c>
      <c r="I124" s="83">
        <v>40000000</v>
      </c>
      <c r="J124" s="78" t="s">
        <v>1134</v>
      </c>
    </row>
    <row r="125" spans="1:10" x14ac:dyDescent="0.25">
      <c r="A125" s="75" t="s">
        <v>721</v>
      </c>
      <c r="B125" s="81">
        <v>1018</v>
      </c>
      <c r="C125" s="79">
        <v>51.47</v>
      </c>
      <c r="D125" s="79">
        <v>46</v>
      </c>
      <c r="E125" s="80"/>
      <c r="F125" s="78" t="s">
        <v>20</v>
      </c>
      <c r="G125" s="83">
        <f>'Bảng Giá CT1_TÒA BẮC'!S87</f>
        <v>0</v>
      </c>
      <c r="H125" s="83">
        <v>70000000</v>
      </c>
      <c r="I125" s="83">
        <v>40000000</v>
      </c>
      <c r="J125" s="78" t="s">
        <v>1136</v>
      </c>
    </row>
    <row r="126" spans="1:10" x14ac:dyDescent="0.25">
      <c r="A126" s="75" t="s">
        <v>722</v>
      </c>
      <c r="B126" s="81">
        <v>1019</v>
      </c>
      <c r="C126" s="79">
        <v>45.73</v>
      </c>
      <c r="D126" s="79">
        <v>40.9</v>
      </c>
      <c r="E126" s="80"/>
      <c r="F126" s="78" t="s">
        <v>62</v>
      </c>
      <c r="G126" s="83">
        <f>'Bảng Giá CT1_TÒA BẮC'!T87</f>
        <v>0</v>
      </c>
      <c r="H126" s="83">
        <v>70000000</v>
      </c>
      <c r="I126" s="83">
        <v>40000000</v>
      </c>
      <c r="J126" s="78" t="s">
        <v>1136</v>
      </c>
    </row>
    <row r="127" spans="1:10" x14ac:dyDescent="0.25">
      <c r="A127" s="75" t="s">
        <v>723</v>
      </c>
      <c r="B127" s="81">
        <v>1020</v>
      </c>
      <c r="C127" s="79">
        <v>73.8</v>
      </c>
      <c r="D127" s="79">
        <v>66.099999999999994</v>
      </c>
      <c r="E127" s="80"/>
      <c r="F127" s="78" t="s">
        <v>19</v>
      </c>
      <c r="G127" s="83">
        <f>'Bảng Giá CT1_TÒA BẮC'!U87</f>
        <v>0</v>
      </c>
      <c r="H127" s="83">
        <v>105000000</v>
      </c>
      <c r="I127" s="83">
        <v>40000000</v>
      </c>
      <c r="J127" s="78" t="s">
        <v>1134</v>
      </c>
    </row>
    <row r="128" spans="1:10" x14ac:dyDescent="0.25">
      <c r="A128" s="75" t="s">
        <v>724</v>
      </c>
      <c r="B128" s="81">
        <v>1021</v>
      </c>
      <c r="C128" s="79">
        <v>121.16</v>
      </c>
      <c r="D128" s="79">
        <v>111.3</v>
      </c>
      <c r="E128" s="80"/>
      <c r="F128" s="78" t="s">
        <v>18</v>
      </c>
      <c r="G128" s="83">
        <f>'Bảng Giá CT1_TÒA BẮC'!V87</f>
        <v>0</v>
      </c>
      <c r="H128" s="83">
        <v>140000000</v>
      </c>
      <c r="I128" s="83">
        <v>40000000</v>
      </c>
      <c r="J128" s="78" t="s">
        <v>1135</v>
      </c>
    </row>
    <row r="129" spans="1:10" x14ac:dyDescent="0.25">
      <c r="A129" s="75" t="s">
        <v>725</v>
      </c>
      <c r="B129" s="81">
        <v>1101</v>
      </c>
      <c r="C129" s="79">
        <v>81.97</v>
      </c>
      <c r="D129" s="79">
        <v>73.400000000000006</v>
      </c>
      <c r="E129" s="80"/>
      <c r="F129" s="78" t="s">
        <v>5</v>
      </c>
      <c r="G129" s="83">
        <f>'Bảng Giá CT1_TÒA BẮC'!B82</f>
        <v>0</v>
      </c>
      <c r="H129" s="83">
        <v>105000000</v>
      </c>
      <c r="I129" s="83">
        <v>40000000</v>
      </c>
      <c r="J129" s="78" t="s">
        <v>1134</v>
      </c>
    </row>
    <row r="130" spans="1:10" x14ac:dyDescent="0.25">
      <c r="A130" s="75" t="s">
        <v>726</v>
      </c>
      <c r="B130" s="81">
        <v>1102</v>
      </c>
      <c r="C130" s="79">
        <v>81.540000000000006</v>
      </c>
      <c r="D130" s="79">
        <v>74.3</v>
      </c>
      <c r="E130" s="80"/>
      <c r="F130" s="78" t="s">
        <v>6</v>
      </c>
      <c r="G130" s="83">
        <f>'Bảng Giá CT1_TÒA BẮC'!C82</f>
        <v>0</v>
      </c>
      <c r="H130" s="83">
        <v>105000000</v>
      </c>
      <c r="I130" s="83">
        <v>40000000</v>
      </c>
      <c r="J130" s="78" t="s">
        <v>1134</v>
      </c>
    </row>
    <row r="131" spans="1:10" x14ac:dyDescent="0.25">
      <c r="A131" s="75" t="s">
        <v>727</v>
      </c>
      <c r="B131" s="81">
        <v>1103</v>
      </c>
      <c r="C131" s="79">
        <v>78.72</v>
      </c>
      <c r="D131" s="79">
        <v>72</v>
      </c>
      <c r="E131" s="80"/>
      <c r="F131" s="78" t="s">
        <v>7</v>
      </c>
      <c r="G131" s="83">
        <f>'Bảng Giá CT1_TÒA BẮC'!D82</f>
        <v>0</v>
      </c>
      <c r="H131" s="83">
        <v>105000000</v>
      </c>
      <c r="I131" s="83">
        <v>40000000</v>
      </c>
      <c r="J131" s="78" t="s">
        <v>1134</v>
      </c>
    </row>
    <row r="132" spans="1:10" x14ac:dyDescent="0.25">
      <c r="A132" s="75" t="s">
        <v>728</v>
      </c>
      <c r="B132" s="81">
        <v>1104</v>
      </c>
      <c r="C132" s="79">
        <v>109.67</v>
      </c>
      <c r="D132" s="79">
        <v>99.58</v>
      </c>
      <c r="E132" s="80"/>
      <c r="F132" s="78" t="s">
        <v>8</v>
      </c>
      <c r="G132" s="83">
        <f>'Bảng Giá CT1_TÒA BẮC'!E82</f>
        <v>0</v>
      </c>
      <c r="H132" s="83">
        <v>140000000</v>
      </c>
      <c r="I132" s="83">
        <v>40000000</v>
      </c>
      <c r="J132" s="78" t="s">
        <v>1135</v>
      </c>
    </row>
    <row r="133" spans="1:10" x14ac:dyDescent="0.25">
      <c r="A133" s="75" t="s">
        <v>729</v>
      </c>
      <c r="B133" s="81">
        <v>1105</v>
      </c>
      <c r="C133" s="79">
        <v>50.99</v>
      </c>
      <c r="D133" s="79">
        <v>45.8</v>
      </c>
      <c r="E133" s="80"/>
      <c r="F133" s="78" t="s">
        <v>9</v>
      </c>
      <c r="G133" s="83">
        <f>'Bảng Giá CT1_TÒA BẮC'!F82</f>
        <v>0</v>
      </c>
      <c r="H133" s="83">
        <v>70000000</v>
      </c>
      <c r="I133" s="83">
        <v>40000000</v>
      </c>
      <c r="J133" s="78" t="s">
        <v>1136</v>
      </c>
    </row>
    <row r="134" spans="1:10" x14ac:dyDescent="0.25">
      <c r="A134" s="75" t="s">
        <v>730</v>
      </c>
      <c r="B134" s="81">
        <v>1106</v>
      </c>
      <c r="C134" s="79">
        <v>78.11</v>
      </c>
      <c r="D134" s="79">
        <v>70.7</v>
      </c>
      <c r="E134" s="80"/>
      <c r="F134" s="78" t="s">
        <v>10</v>
      </c>
      <c r="G134" s="83">
        <f>'Bảng Giá CT1_TÒA BẮC'!G82</f>
        <v>0</v>
      </c>
      <c r="H134" s="83">
        <v>105000000</v>
      </c>
      <c r="I134" s="83">
        <v>40000000</v>
      </c>
      <c r="J134" s="78" t="s">
        <v>1134</v>
      </c>
    </row>
    <row r="135" spans="1:10" x14ac:dyDescent="0.25">
      <c r="A135" s="75" t="s">
        <v>731</v>
      </c>
      <c r="B135" s="81">
        <v>1107</v>
      </c>
      <c r="C135" s="79">
        <v>82.18</v>
      </c>
      <c r="D135" s="79">
        <v>74.400000000000006</v>
      </c>
      <c r="E135" s="80"/>
      <c r="F135" s="78" t="s">
        <v>11</v>
      </c>
      <c r="G135" s="83">
        <f>'Bảng Giá CT1_TÒA BẮC'!H82</f>
        <v>0</v>
      </c>
      <c r="H135" s="83">
        <v>105000000</v>
      </c>
      <c r="I135" s="83">
        <v>40000000</v>
      </c>
      <c r="J135" s="78" t="s">
        <v>1134</v>
      </c>
    </row>
    <row r="136" spans="1:10" x14ac:dyDescent="0.25">
      <c r="A136" s="75" t="s">
        <v>732</v>
      </c>
      <c r="B136" s="81">
        <v>1108</v>
      </c>
      <c r="C136" s="79">
        <v>82.18</v>
      </c>
      <c r="D136" s="79">
        <v>74.400000000000006</v>
      </c>
      <c r="E136" s="80"/>
      <c r="F136" s="78" t="s">
        <v>11</v>
      </c>
      <c r="G136" s="83">
        <f>'Bảng Giá CT1_TÒA BẮC'!I82</f>
        <v>0</v>
      </c>
      <c r="H136" s="83">
        <v>105000000</v>
      </c>
      <c r="I136" s="83">
        <v>40000000</v>
      </c>
      <c r="J136" s="78" t="s">
        <v>1134</v>
      </c>
    </row>
    <row r="137" spans="1:10" x14ac:dyDescent="0.25">
      <c r="A137" s="75" t="s">
        <v>733</v>
      </c>
      <c r="B137" s="81">
        <v>1109</v>
      </c>
      <c r="C137" s="79">
        <v>82.18</v>
      </c>
      <c r="D137" s="79">
        <v>74.400000000000006</v>
      </c>
      <c r="E137" s="80"/>
      <c r="F137" s="78" t="s">
        <v>11</v>
      </c>
      <c r="G137" s="83">
        <f>'Bảng Giá CT1_TÒA BẮC'!J82</f>
        <v>0</v>
      </c>
      <c r="H137" s="83">
        <v>105000000</v>
      </c>
      <c r="I137" s="83">
        <v>40000000</v>
      </c>
      <c r="J137" s="78" t="s">
        <v>1134</v>
      </c>
    </row>
    <row r="138" spans="1:10" x14ac:dyDescent="0.25">
      <c r="A138" s="75" t="s">
        <v>734</v>
      </c>
      <c r="B138" s="81">
        <v>1110</v>
      </c>
      <c r="C138" s="79">
        <v>82.24</v>
      </c>
      <c r="D138" s="79">
        <v>74.5</v>
      </c>
      <c r="E138" s="80"/>
      <c r="F138" s="78" t="s">
        <v>12</v>
      </c>
      <c r="G138" s="83">
        <f>'Bảng Giá CT1_TÒA BẮC'!K82</f>
        <v>0</v>
      </c>
      <c r="H138" s="83">
        <v>105000000</v>
      </c>
      <c r="I138" s="83">
        <v>40000000</v>
      </c>
      <c r="J138" s="78" t="s">
        <v>1134</v>
      </c>
    </row>
    <row r="139" spans="1:10" x14ac:dyDescent="0.25">
      <c r="A139" s="75" t="s">
        <v>735</v>
      </c>
      <c r="B139" s="81">
        <v>1111</v>
      </c>
      <c r="C139" s="79">
        <v>83.24</v>
      </c>
      <c r="D139" s="79">
        <v>74.7</v>
      </c>
      <c r="E139" s="80"/>
      <c r="F139" s="78" t="s">
        <v>13</v>
      </c>
      <c r="G139" s="83">
        <f>'Bảng Giá CT1_TÒA BẮC'!L82</f>
        <v>0</v>
      </c>
      <c r="H139" s="83">
        <v>105000000</v>
      </c>
      <c r="I139" s="83">
        <v>40000000</v>
      </c>
      <c r="J139" s="78" t="s">
        <v>1134</v>
      </c>
    </row>
    <row r="140" spans="1:10" x14ac:dyDescent="0.25">
      <c r="A140" s="75" t="s">
        <v>736</v>
      </c>
      <c r="B140" s="81" t="s">
        <v>534</v>
      </c>
      <c r="C140" s="79">
        <v>87.87</v>
      </c>
      <c r="D140" s="79">
        <v>80.8</v>
      </c>
      <c r="E140" s="80"/>
      <c r="F140" s="78" t="s">
        <v>14</v>
      </c>
      <c r="G140" s="83">
        <f>'Bảng Giá CT1_TÒA BẮC'!M82</f>
        <v>0</v>
      </c>
      <c r="H140" s="83">
        <v>105000000</v>
      </c>
      <c r="I140" s="83">
        <v>40000000</v>
      </c>
      <c r="J140" s="78" t="s">
        <v>1134</v>
      </c>
    </row>
    <row r="141" spans="1:10" x14ac:dyDescent="0.25">
      <c r="A141" s="75" t="s">
        <v>737</v>
      </c>
      <c r="B141" s="81" t="s">
        <v>547</v>
      </c>
      <c r="C141" s="79">
        <v>107.58</v>
      </c>
      <c r="D141" s="79">
        <v>97.1</v>
      </c>
      <c r="E141" s="80"/>
      <c r="F141" s="78" t="s">
        <v>15</v>
      </c>
      <c r="G141" s="83">
        <f>'Bảng Giá CT1_TÒA BẮC'!N82</f>
        <v>0</v>
      </c>
      <c r="H141" s="83">
        <v>140000000</v>
      </c>
      <c r="I141" s="83">
        <v>40000000</v>
      </c>
      <c r="J141" s="78" t="s">
        <v>1135</v>
      </c>
    </row>
    <row r="142" spans="1:10" x14ac:dyDescent="0.25">
      <c r="A142" s="75" t="s">
        <v>738</v>
      </c>
      <c r="B142" s="81">
        <v>1114</v>
      </c>
      <c r="C142" s="79">
        <v>96.86</v>
      </c>
      <c r="D142" s="79">
        <v>88.1</v>
      </c>
      <c r="E142" s="80"/>
      <c r="F142" s="78" t="s">
        <v>16</v>
      </c>
      <c r="G142" s="83">
        <f>'Bảng Giá CT1_TÒA BẮC'!O82</f>
        <v>0</v>
      </c>
      <c r="H142" s="83">
        <v>105000000</v>
      </c>
      <c r="I142" s="83">
        <v>40000000</v>
      </c>
      <c r="J142" s="78" t="s">
        <v>1134</v>
      </c>
    </row>
    <row r="143" spans="1:10" x14ac:dyDescent="0.25">
      <c r="A143" s="75" t="s">
        <v>739</v>
      </c>
      <c r="B143" s="81">
        <v>1115</v>
      </c>
      <c r="C143" s="79">
        <v>84.24</v>
      </c>
      <c r="D143" s="79">
        <v>76.459999999999994</v>
      </c>
      <c r="E143" s="80"/>
      <c r="F143" s="78" t="s">
        <v>17</v>
      </c>
      <c r="G143" s="83">
        <f>'Bảng Giá CT1_TÒA BẮC'!P82</f>
        <v>0</v>
      </c>
      <c r="H143" s="83">
        <v>105000000</v>
      </c>
      <c r="I143" s="83">
        <v>40000000</v>
      </c>
      <c r="J143" s="78" t="s">
        <v>1134</v>
      </c>
    </row>
    <row r="144" spans="1:10" x14ac:dyDescent="0.25">
      <c r="A144" s="75" t="s">
        <v>740</v>
      </c>
      <c r="B144" s="81">
        <v>1116</v>
      </c>
      <c r="C144" s="79">
        <v>84.24</v>
      </c>
      <c r="D144" s="79">
        <v>76.459999999999994</v>
      </c>
      <c r="E144" s="80"/>
      <c r="F144" s="78" t="s">
        <v>17</v>
      </c>
      <c r="G144" s="83">
        <f>'Bảng Giá CT1_TÒA BẮC'!Q82</f>
        <v>0</v>
      </c>
      <c r="H144" s="83">
        <v>105000000</v>
      </c>
      <c r="I144" s="83">
        <v>40000000</v>
      </c>
      <c r="J144" s="78" t="s">
        <v>1134</v>
      </c>
    </row>
    <row r="145" spans="1:10" x14ac:dyDescent="0.25">
      <c r="A145" s="75" t="s">
        <v>741</v>
      </c>
      <c r="B145" s="81">
        <v>1117</v>
      </c>
      <c r="C145" s="79">
        <v>84.24</v>
      </c>
      <c r="D145" s="79">
        <v>76.459999999999994</v>
      </c>
      <c r="E145" s="80"/>
      <c r="F145" s="78" t="s">
        <v>17</v>
      </c>
      <c r="G145" s="83">
        <f>'Bảng Giá CT1_TÒA BẮC'!R82</f>
        <v>0</v>
      </c>
      <c r="H145" s="83">
        <v>105000000</v>
      </c>
      <c r="I145" s="83">
        <v>40000000</v>
      </c>
      <c r="J145" s="78" t="s">
        <v>1134</v>
      </c>
    </row>
    <row r="146" spans="1:10" x14ac:dyDescent="0.25">
      <c r="A146" s="75" t="s">
        <v>742</v>
      </c>
      <c r="B146" s="81">
        <v>1118</v>
      </c>
      <c r="C146" s="79">
        <v>51.47</v>
      </c>
      <c r="D146" s="79">
        <v>46</v>
      </c>
      <c r="E146" s="80"/>
      <c r="F146" s="78" t="s">
        <v>20</v>
      </c>
      <c r="G146" s="83">
        <f>'Bảng Giá CT1_TÒA BẮC'!S82</f>
        <v>0</v>
      </c>
      <c r="H146" s="83">
        <v>70000000</v>
      </c>
      <c r="I146" s="83">
        <v>40000000</v>
      </c>
      <c r="J146" s="78" t="s">
        <v>1136</v>
      </c>
    </row>
    <row r="147" spans="1:10" x14ac:dyDescent="0.25">
      <c r="A147" s="75" t="s">
        <v>743</v>
      </c>
      <c r="B147" s="81">
        <v>1119</v>
      </c>
      <c r="C147" s="79">
        <v>45.73</v>
      </c>
      <c r="D147" s="79">
        <v>40.9</v>
      </c>
      <c r="E147" s="80"/>
      <c r="F147" s="78" t="s">
        <v>62</v>
      </c>
      <c r="G147" s="83">
        <f>'Bảng Giá CT1_TÒA BẮC'!T82</f>
        <v>0</v>
      </c>
      <c r="H147" s="83">
        <v>70000000</v>
      </c>
      <c r="I147" s="83">
        <v>40000000</v>
      </c>
      <c r="J147" s="78" t="s">
        <v>1136</v>
      </c>
    </row>
    <row r="148" spans="1:10" x14ac:dyDescent="0.25">
      <c r="A148" s="75" t="s">
        <v>744</v>
      </c>
      <c r="B148" s="81">
        <v>1120</v>
      </c>
      <c r="C148" s="79">
        <v>73.8</v>
      </c>
      <c r="D148" s="79">
        <v>66.099999999999994</v>
      </c>
      <c r="E148" s="80"/>
      <c r="F148" s="78" t="s">
        <v>19</v>
      </c>
      <c r="G148" s="83">
        <f>'Bảng Giá CT1_TÒA BẮC'!U82</f>
        <v>0</v>
      </c>
      <c r="H148" s="83">
        <v>105000000</v>
      </c>
      <c r="I148" s="83">
        <v>40000000</v>
      </c>
      <c r="J148" s="78" t="s">
        <v>1134</v>
      </c>
    </row>
    <row r="149" spans="1:10" x14ac:dyDescent="0.25">
      <c r="A149" s="75" t="s">
        <v>745</v>
      </c>
      <c r="B149" s="81">
        <v>1121</v>
      </c>
      <c r="C149" s="79">
        <v>121.16</v>
      </c>
      <c r="D149" s="79">
        <v>111.3</v>
      </c>
      <c r="E149" s="80"/>
      <c r="F149" s="78" t="s">
        <v>18</v>
      </c>
      <c r="G149" s="83">
        <f>'Bảng Giá CT1_TÒA BẮC'!V82</f>
        <v>0</v>
      </c>
      <c r="H149" s="83">
        <v>140000000</v>
      </c>
      <c r="I149" s="83">
        <v>40000000</v>
      </c>
      <c r="J149" s="78" t="s">
        <v>1135</v>
      </c>
    </row>
    <row r="150" spans="1:10" x14ac:dyDescent="0.25">
      <c r="A150" s="75" t="s">
        <v>746</v>
      </c>
      <c r="B150" s="81" t="s">
        <v>152</v>
      </c>
      <c r="C150" s="79">
        <v>81.97</v>
      </c>
      <c r="D150" s="79">
        <v>73.400000000000006</v>
      </c>
      <c r="E150" s="80"/>
      <c r="F150" s="78" t="s">
        <v>5</v>
      </c>
      <c r="G150" s="83">
        <f>'Bảng Giá CT1_TÒA BẮC'!B77</f>
        <v>4233700000</v>
      </c>
      <c r="H150" s="83">
        <v>105000000</v>
      </c>
      <c r="I150" s="83">
        <v>40000000</v>
      </c>
      <c r="J150" s="78" t="s">
        <v>1134</v>
      </c>
    </row>
    <row r="151" spans="1:10" x14ac:dyDescent="0.25">
      <c r="A151" s="75" t="s">
        <v>747</v>
      </c>
      <c r="B151" s="81" t="s">
        <v>196</v>
      </c>
      <c r="C151" s="79">
        <v>81.540000000000006</v>
      </c>
      <c r="D151" s="79">
        <v>74.3</v>
      </c>
      <c r="E151" s="80"/>
      <c r="F151" s="78" t="s">
        <v>6</v>
      </c>
      <c r="G151" s="83">
        <f>'Bảng Giá CT1_TÒA BẮC'!C77</f>
        <v>4280500000</v>
      </c>
      <c r="H151" s="83">
        <v>105000000</v>
      </c>
      <c r="I151" s="83">
        <v>40000000</v>
      </c>
      <c r="J151" s="78" t="s">
        <v>1134</v>
      </c>
    </row>
    <row r="152" spans="1:10" x14ac:dyDescent="0.25">
      <c r="A152" s="75" t="s">
        <v>748</v>
      </c>
      <c r="B152" s="81" t="s">
        <v>197</v>
      </c>
      <c r="C152" s="79">
        <v>78.72</v>
      </c>
      <c r="D152" s="79">
        <v>72</v>
      </c>
      <c r="E152" s="80"/>
      <c r="F152" s="78" t="s">
        <v>7</v>
      </c>
      <c r="G152" s="83">
        <f>'Bảng Giá CT1_TÒA BẮC'!D77</f>
        <v>4160700000</v>
      </c>
      <c r="H152" s="83">
        <v>105000000</v>
      </c>
      <c r="I152" s="83">
        <v>40000000</v>
      </c>
      <c r="J152" s="78" t="s">
        <v>1134</v>
      </c>
    </row>
    <row r="153" spans="1:10" x14ac:dyDescent="0.25">
      <c r="A153" s="75" t="s">
        <v>749</v>
      </c>
      <c r="B153" s="81" t="s">
        <v>198</v>
      </c>
      <c r="C153" s="79">
        <v>109.67</v>
      </c>
      <c r="D153" s="79">
        <v>99.58</v>
      </c>
      <c r="E153" s="80"/>
      <c r="F153" s="78" t="s">
        <v>8</v>
      </c>
      <c r="G153" s="83">
        <f>'Bảng Giá CT1_TÒA BẮC'!E77</f>
        <v>5547400000</v>
      </c>
      <c r="H153" s="83">
        <v>140000000</v>
      </c>
      <c r="I153" s="83">
        <v>40000000</v>
      </c>
      <c r="J153" s="78" t="s">
        <v>1135</v>
      </c>
    </row>
    <row r="154" spans="1:10" x14ac:dyDescent="0.25">
      <c r="A154" s="75" t="s">
        <v>750</v>
      </c>
      <c r="B154" s="81" t="s">
        <v>199</v>
      </c>
      <c r="C154" s="79">
        <v>50.99</v>
      </c>
      <c r="D154" s="79">
        <v>45.8</v>
      </c>
      <c r="E154" s="80"/>
      <c r="F154" s="78" t="s">
        <v>9</v>
      </c>
      <c r="G154" s="83">
        <f>'Bảng Giá CT1_TÒA BẮC'!F77</f>
        <v>2738700000</v>
      </c>
      <c r="H154" s="83">
        <v>70000000</v>
      </c>
      <c r="I154" s="83">
        <v>40000000</v>
      </c>
      <c r="J154" s="78" t="s">
        <v>1136</v>
      </c>
    </row>
    <row r="155" spans="1:10" x14ac:dyDescent="0.25">
      <c r="A155" s="75" t="s">
        <v>751</v>
      </c>
      <c r="B155" s="81" t="s">
        <v>200</v>
      </c>
      <c r="C155" s="79">
        <v>78.11</v>
      </c>
      <c r="D155" s="79">
        <v>70.7</v>
      </c>
      <c r="E155" s="80"/>
      <c r="F155" s="78" t="s">
        <v>10</v>
      </c>
      <c r="G155" s="83">
        <f>'Bảng Giá CT1_TÒA BẮC'!G77</f>
        <v>4092500000</v>
      </c>
      <c r="H155" s="83">
        <v>105000000</v>
      </c>
      <c r="I155" s="83">
        <v>40000000</v>
      </c>
      <c r="J155" s="78" t="s">
        <v>1134</v>
      </c>
    </row>
    <row r="156" spans="1:10" x14ac:dyDescent="0.25">
      <c r="A156" s="75" t="s">
        <v>752</v>
      </c>
      <c r="B156" s="81" t="s">
        <v>201</v>
      </c>
      <c r="C156" s="79">
        <v>82.18</v>
      </c>
      <c r="D156" s="79">
        <v>74.400000000000006</v>
      </c>
      <c r="E156" s="80"/>
      <c r="F156" s="78" t="s">
        <v>11</v>
      </c>
      <c r="G156" s="83">
        <f>'Bảng Giá CT1_TÒA BẮC'!H77</f>
        <v>4285800000</v>
      </c>
      <c r="H156" s="83">
        <v>105000000</v>
      </c>
      <c r="I156" s="83">
        <v>40000000</v>
      </c>
      <c r="J156" s="78" t="s">
        <v>1134</v>
      </c>
    </row>
    <row r="157" spans="1:10" x14ac:dyDescent="0.25">
      <c r="A157" s="75" t="s">
        <v>753</v>
      </c>
      <c r="B157" s="81" t="s">
        <v>202</v>
      </c>
      <c r="C157" s="79">
        <v>82.18</v>
      </c>
      <c r="D157" s="79">
        <v>74.400000000000006</v>
      </c>
      <c r="E157" s="80"/>
      <c r="F157" s="78" t="s">
        <v>11</v>
      </c>
      <c r="G157" s="83">
        <f>'Bảng Giá CT1_TÒA BẮC'!I77</f>
        <v>4285800000</v>
      </c>
      <c r="H157" s="83">
        <v>105000000</v>
      </c>
      <c r="I157" s="83">
        <v>40000000</v>
      </c>
      <c r="J157" s="78" t="s">
        <v>1134</v>
      </c>
    </row>
    <row r="158" spans="1:10" x14ac:dyDescent="0.25">
      <c r="A158" s="75" t="s">
        <v>754</v>
      </c>
      <c r="B158" s="81" t="s">
        <v>203</v>
      </c>
      <c r="C158" s="79">
        <v>82.18</v>
      </c>
      <c r="D158" s="79">
        <v>74.400000000000006</v>
      </c>
      <c r="E158" s="80"/>
      <c r="F158" s="78" t="s">
        <v>11</v>
      </c>
      <c r="G158" s="83">
        <f>'Bảng Giá CT1_TÒA BẮC'!J77</f>
        <v>4285800000</v>
      </c>
      <c r="H158" s="83">
        <v>105000000</v>
      </c>
      <c r="I158" s="83">
        <v>40000000</v>
      </c>
      <c r="J158" s="78" t="s">
        <v>1134</v>
      </c>
    </row>
    <row r="159" spans="1:10" x14ac:dyDescent="0.25">
      <c r="A159" s="75" t="s">
        <v>755</v>
      </c>
      <c r="B159" s="81" t="s">
        <v>204</v>
      </c>
      <c r="C159" s="79">
        <v>82.24</v>
      </c>
      <c r="D159" s="79">
        <v>74.5</v>
      </c>
      <c r="E159" s="80"/>
      <c r="F159" s="78" t="s">
        <v>12</v>
      </c>
      <c r="G159" s="83">
        <f>'Bảng Giá CT1_TÒA BẮC'!K77</f>
        <v>4291000000</v>
      </c>
      <c r="H159" s="83">
        <v>105000000</v>
      </c>
      <c r="I159" s="83">
        <v>40000000</v>
      </c>
      <c r="J159" s="78" t="s">
        <v>1134</v>
      </c>
    </row>
    <row r="160" spans="1:10" x14ac:dyDescent="0.25">
      <c r="A160" s="75" t="s">
        <v>756</v>
      </c>
      <c r="B160" s="81" t="s">
        <v>205</v>
      </c>
      <c r="C160" s="79">
        <v>83.24</v>
      </c>
      <c r="D160" s="79">
        <v>74.7</v>
      </c>
      <c r="E160" s="80"/>
      <c r="F160" s="78" t="s">
        <v>13</v>
      </c>
      <c r="G160" s="83">
        <f>'Bảng Giá CT1_TÒA BẮC'!L77</f>
        <v>4301300000</v>
      </c>
      <c r="H160" s="83">
        <v>105000000</v>
      </c>
      <c r="I160" s="83">
        <v>40000000</v>
      </c>
      <c r="J160" s="78" t="s">
        <v>1134</v>
      </c>
    </row>
    <row r="161" spans="1:10" x14ac:dyDescent="0.25">
      <c r="A161" s="75" t="s">
        <v>757</v>
      </c>
      <c r="B161" s="81" t="s">
        <v>533</v>
      </c>
      <c r="C161" s="79">
        <v>87.87</v>
      </c>
      <c r="D161" s="79">
        <v>80.8</v>
      </c>
      <c r="E161" s="80"/>
      <c r="F161" s="78" t="s">
        <v>14</v>
      </c>
      <c r="G161" s="83">
        <f>'Bảng Giá CT1_TÒA BẮC'!M77</f>
        <v>4615300000</v>
      </c>
      <c r="H161" s="83">
        <v>105000000</v>
      </c>
      <c r="I161" s="83">
        <v>40000000</v>
      </c>
      <c r="J161" s="78" t="s">
        <v>1134</v>
      </c>
    </row>
    <row r="162" spans="1:10" x14ac:dyDescent="0.25">
      <c r="A162" s="75" t="s">
        <v>758</v>
      </c>
      <c r="B162" s="81" t="s">
        <v>548</v>
      </c>
      <c r="C162" s="79">
        <v>107.58</v>
      </c>
      <c r="D162" s="79">
        <v>97.1</v>
      </c>
      <c r="E162" s="80"/>
      <c r="F162" s="78" t="s">
        <v>15</v>
      </c>
      <c r="G162" s="83">
        <f>'Bảng Giá CT1_TÒA BẮC'!N77</f>
        <v>5427300000</v>
      </c>
      <c r="H162" s="83">
        <v>140000000</v>
      </c>
      <c r="I162" s="83">
        <v>40000000</v>
      </c>
      <c r="J162" s="78" t="s">
        <v>1135</v>
      </c>
    </row>
    <row r="163" spans="1:10" x14ac:dyDescent="0.25">
      <c r="A163" s="75" t="s">
        <v>759</v>
      </c>
      <c r="B163" s="81" t="s">
        <v>206</v>
      </c>
      <c r="C163" s="79">
        <v>96.86</v>
      </c>
      <c r="D163" s="79">
        <v>88.1</v>
      </c>
      <c r="E163" s="80"/>
      <c r="F163" s="78" t="s">
        <v>16</v>
      </c>
      <c r="G163" s="83">
        <f>'Bảng Giá CT1_TÒA BẮC'!O77</f>
        <v>4978700000</v>
      </c>
      <c r="H163" s="83">
        <v>105000000</v>
      </c>
      <c r="I163" s="83">
        <v>40000000</v>
      </c>
      <c r="J163" s="78" t="s">
        <v>1134</v>
      </c>
    </row>
    <row r="164" spans="1:10" x14ac:dyDescent="0.25">
      <c r="A164" s="75" t="s">
        <v>760</v>
      </c>
      <c r="B164" s="81" t="s">
        <v>207</v>
      </c>
      <c r="C164" s="79">
        <v>84.24</v>
      </c>
      <c r="D164" s="79">
        <v>76.459999999999994</v>
      </c>
      <c r="E164" s="80"/>
      <c r="F164" s="78" t="s">
        <v>17</v>
      </c>
      <c r="G164" s="83">
        <f>'Bảng Giá CT1_TÒA BẮC'!P77</f>
        <v>4399700000</v>
      </c>
      <c r="H164" s="83">
        <v>105000000</v>
      </c>
      <c r="I164" s="83">
        <v>40000000</v>
      </c>
      <c r="J164" s="78" t="s">
        <v>1134</v>
      </c>
    </row>
    <row r="165" spans="1:10" x14ac:dyDescent="0.25">
      <c r="A165" s="75" t="s">
        <v>761</v>
      </c>
      <c r="B165" s="81" t="s">
        <v>208</v>
      </c>
      <c r="C165" s="79">
        <v>84.24</v>
      </c>
      <c r="D165" s="79">
        <v>76.459999999999994</v>
      </c>
      <c r="E165" s="80"/>
      <c r="F165" s="78" t="s">
        <v>17</v>
      </c>
      <c r="G165" s="83">
        <f>'Bảng Giá CT1_TÒA BẮC'!Q77</f>
        <v>4399700000</v>
      </c>
      <c r="H165" s="83">
        <v>105000000</v>
      </c>
      <c r="I165" s="83">
        <v>40000000</v>
      </c>
      <c r="J165" s="78" t="s">
        <v>1134</v>
      </c>
    </row>
    <row r="166" spans="1:10" x14ac:dyDescent="0.25">
      <c r="A166" s="75" t="s">
        <v>762</v>
      </c>
      <c r="B166" s="81" t="s">
        <v>209</v>
      </c>
      <c r="C166" s="79">
        <v>84.24</v>
      </c>
      <c r="D166" s="79">
        <v>76.459999999999994</v>
      </c>
      <c r="E166" s="80"/>
      <c r="F166" s="78" t="s">
        <v>17</v>
      </c>
      <c r="G166" s="83">
        <f>'Bảng Giá CT1_TÒA BẮC'!R77</f>
        <v>4404800000</v>
      </c>
      <c r="H166" s="83">
        <v>105000000</v>
      </c>
      <c r="I166" s="83">
        <v>40000000</v>
      </c>
      <c r="J166" s="78" t="s">
        <v>1134</v>
      </c>
    </row>
    <row r="167" spans="1:10" x14ac:dyDescent="0.25">
      <c r="A167" s="75" t="s">
        <v>763</v>
      </c>
      <c r="B167" s="81" t="s">
        <v>210</v>
      </c>
      <c r="C167" s="79">
        <v>51.47</v>
      </c>
      <c r="D167" s="79">
        <v>46</v>
      </c>
      <c r="E167" s="80"/>
      <c r="F167" s="78" t="s">
        <v>20</v>
      </c>
      <c r="G167" s="83">
        <f>'Bảng Giá CT1_TÒA BẮC'!S77</f>
        <v>2750000000</v>
      </c>
      <c r="H167" s="83">
        <v>70000000</v>
      </c>
      <c r="I167" s="83">
        <v>40000000</v>
      </c>
      <c r="J167" s="78" t="s">
        <v>1136</v>
      </c>
    </row>
    <row r="168" spans="1:10" x14ac:dyDescent="0.25">
      <c r="A168" s="75" t="s">
        <v>764</v>
      </c>
      <c r="B168" s="81" t="s">
        <v>211</v>
      </c>
      <c r="C168" s="79">
        <v>45.73</v>
      </c>
      <c r="D168" s="79">
        <v>40.9</v>
      </c>
      <c r="E168" s="80"/>
      <c r="F168" s="78" t="s">
        <v>62</v>
      </c>
      <c r="G168" s="83">
        <f>'Bảng Giá CT1_TÒA BẮC'!T77</f>
        <v>2432700000</v>
      </c>
      <c r="H168" s="83">
        <v>70000000</v>
      </c>
      <c r="I168" s="83">
        <v>40000000</v>
      </c>
      <c r="J168" s="78" t="s">
        <v>1136</v>
      </c>
    </row>
    <row r="169" spans="1:10" x14ac:dyDescent="0.25">
      <c r="A169" s="75" t="s">
        <v>765</v>
      </c>
      <c r="B169" s="81" t="s">
        <v>212</v>
      </c>
      <c r="C169" s="79">
        <v>73.8</v>
      </c>
      <c r="D169" s="79">
        <v>66.099999999999994</v>
      </c>
      <c r="E169" s="80"/>
      <c r="F169" s="78" t="s">
        <v>19</v>
      </c>
      <c r="G169" s="83">
        <f>'Bảng Giá CT1_TÒA BẮC'!U77</f>
        <v>3849400000</v>
      </c>
      <c r="H169" s="83">
        <v>105000000</v>
      </c>
      <c r="I169" s="83">
        <v>40000000</v>
      </c>
      <c r="J169" s="78" t="s">
        <v>1134</v>
      </c>
    </row>
    <row r="170" spans="1:10" x14ac:dyDescent="0.25">
      <c r="A170" s="75" t="s">
        <v>766</v>
      </c>
      <c r="B170" s="81" t="s">
        <v>213</v>
      </c>
      <c r="C170" s="79">
        <v>121.16</v>
      </c>
      <c r="D170" s="79">
        <v>111.3</v>
      </c>
      <c r="E170" s="80"/>
      <c r="F170" s="78" t="s">
        <v>18</v>
      </c>
      <c r="G170" s="83">
        <f>'Bảng Giá CT1_TÒA BẮC'!V77</f>
        <v>6103300000</v>
      </c>
      <c r="H170" s="83">
        <v>140000000</v>
      </c>
      <c r="I170" s="83">
        <v>40000000</v>
      </c>
      <c r="J170" s="78" t="s">
        <v>1135</v>
      </c>
    </row>
    <row r="171" spans="1:10" x14ac:dyDescent="0.25">
      <c r="A171" s="75" t="s">
        <v>767</v>
      </c>
      <c r="B171" s="81" t="s">
        <v>151</v>
      </c>
      <c r="C171" s="79">
        <v>81.97</v>
      </c>
      <c r="D171" s="79">
        <v>73.400000000000006</v>
      </c>
      <c r="E171" s="80"/>
      <c r="F171" s="78" t="s">
        <v>5</v>
      </c>
      <c r="G171" s="83">
        <f>'Bảng Giá CT1_TÒA BẮC'!B72</f>
        <v>0</v>
      </c>
      <c r="H171" s="83">
        <v>105000000</v>
      </c>
      <c r="I171" s="83">
        <v>40000000</v>
      </c>
      <c r="J171" s="78" t="s">
        <v>1134</v>
      </c>
    </row>
    <row r="172" spans="1:10" x14ac:dyDescent="0.25">
      <c r="A172" s="75" t="s">
        <v>768</v>
      </c>
      <c r="B172" s="81" t="s">
        <v>178</v>
      </c>
      <c r="C172" s="79">
        <v>81.540000000000006</v>
      </c>
      <c r="D172" s="79">
        <v>74.3</v>
      </c>
      <c r="E172" s="80"/>
      <c r="F172" s="78" t="s">
        <v>6</v>
      </c>
      <c r="G172" s="83">
        <f>'Bảng Giá CT1_TÒA BẮC'!C72</f>
        <v>0</v>
      </c>
      <c r="H172" s="83">
        <v>105000000</v>
      </c>
      <c r="I172" s="83">
        <v>40000000</v>
      </c>
      <c r="J172" s="78" t="s">
        <v>1134</v>
      </c>
    </row>
    <row r="173" spans="1:10" x14ac:dyDescent="0.25">
      <c r="A173" s="75" t="s">
        <v>769</v>
      </c>
      <c r="B173" s="81" t="s">
        <v>179</v>
      </c>
      <c r="C173" s="79">
        <v>78.72</v>
      </c>
      <c r="D173" s="79">
        <v>72</v>
      </c>
      <c r="E173" s="80"/>
      <c r="F173" s="78" t="s">
        <v>7</v>
      </c>
      <c r="G173" s="83">
        <f>'Bảng Giá CT1_TÒA BẮC'!D72</f>
        <v>0</v>
      </c>
      <c r="H173" s="83">
        <v>105000000</v>
      </c>
      <c r="I173" s="83">
        <v>40000000</v>
      </c>
      <c r="J173" s="78" t="s">
        <v>1134</v>
      </c>
    </row>
    <row r="174" spans="1:10" x14ac:dyDescent="0.25">
      <c r="A174" s="75" t="s">
        <v>770</v>
      </c>
      <c r="B174" s="81" t="s">
        <v>180</v>
      </c>
      <c r="C174" s="79">
        <v>109.67</v>
      </c>
      <c r="D174" s="79">
        <v>99.58</v>
      </c>
      <c r="E174" s="80"/>
      <c r="F174" s="78" t="s">
        <v>8</v>
      </c>
      <c r="G174" s="83">
        <f>'Bảng Giá CT1_TÒA BẮC'!E72</f>
        <v>0</v>
      </c>
      <c r="H174" s="83">
        <v>140000000</v>
      </c>
      <c r="I174" s="83">
        <v>40000000</v>
      </c>
      <c r="J174" s="78" t="s">
        <v>1135</v>
      </c>
    </row>
    <row r="175" spans="1:10" x14ac:dyDescent="0.25">
      <c r="A175" s="75" t="s">
        <v>771</v>
      </c>
      <c r="B175" s="81" t="s">
        <v>181</v>
      </c>
      <c r="C175" s="79">
        <v>50.99</v>
      </c>
      <c r="D175" s="79">
        <v>45.8</v>
      </c>
      <c r="E175" s="80"/>
      <c r="F175" s="78" t="s">
        <v>9</v>
      </c>
      <c r="G175" s="83">
        <f>'Bảng Giá CT1_TÒA BẮC'!F72</f>
        <v>0</v>
      </c>
      <c r="H175" s="83">
        <v>70000000</v>
      </c>
      <c r="I175" s="83">
        <v>40000000</v>
      </c>
      <c r="J175" s="78" t="s">
        <v>1136</v>
      </c>
    </row>
    <row r="176" spans="1:10" x14ac:dyDescent="0.25">
      <c r="A176" s="75" t="s">
        <v>772</v>
      </c>
      <c r="B176" s="81" t="s">
        <v>182</v>
      </c>
      <c r="C176" s="79">
        <v>78.11</v>
      </c>
      <c r="D176" s="79">
        <v>70.7</v>
      </c>
      <c r="E176" s="80"/>
      <c r="F176" s="78" t="s">
        <v>10</v>
      </c>
      <c r="G176" s="83">
        <f>'Bảng Giá CT1_TÒA BẮC'!G72</f>
        <v>0</v>
      </c>
      <c r="H176" s="83">
        <v>105000000</v>
      </c>
      <c r="I176" s="83">
        <v>40000000</v>
      </c>
      <c r="J176" s="78" t="s">
        <v>1134</v>
      </c>
    </row>
    <row r="177" spans="1:10" x14ac:dyDescent="0.25">
      <c r="A177" s="75" t="s">
        <v>773</v>
      </c>
      <c r="B177" s="81" t="s">
        <v>183</v>
      </c>
      <c r="C177" s="79">
        <v>82.18</v>
      </c>
      <c r="D177" s="79">
        <v>74.400000000000006</v>
      </c>
      <c r="E177" s="80"/>
      <c r="F177" s="78" t="s">
        <v>11</v>
      </c>
      <c r="G177" s="83">
        <f>'Bảng Giá CT1_TÒA BẮC'!H72</f>
        <v>0</v>
      </c>
      <c r="H177" s="83">
        <v>105000000</v>
      </c>
      <c r="I177" s="83">
        <v>40000000</v>
      </c>
      <c r="J177" s="78" t="s">
        <v>1134</v>
      </c>
    </row>
    <row r="178" spans="1:10" x14ac:dyDescent="0.25">
      <c r="A178" s="75" t="s">
        <v>774</v>
      </c>
      <c r="B178" s="81" t="s">
        <v>184</v>
      </c>
      <c r="C178" s="79">
        <v>82.18</v>
      </c>
      <c r="D178" s="79">
        <v>74.400000000000006</v>
      </c>
      <c r="E178" s="80"/>
      <c r="F178" s="78" t="s">
        <v>11</v>
      </c>
      <c r="G178" s="83">
        <f>'Bảng Giá CT1_TÒA BẮC'!I72</f>
        <v>0</v>
      </c>
      <c r="H178" s="83">
        <v>105000000</v>
      </c>
      <c r="I178" s="83">
        <v>40000000</v>
      </c>
      <c r="J178" s="78" t="s">
        <v>1134</v>
      </c>
    </row>
    <row r="179" spans="1:10" x14ac:dyDescent="0.25">
      <c r="A179" s="75" t="s">
        <v>775</v>
      </c>
      <c r="B179" s="81" t="s">
        <v>185</v>
      </c>
      <c r="C179" s="79">
        <v>82.18</v>
      </c>
      <c r="D179" s="79">
        <v>74.400000000000006</v>
      </c>
      <c r="E179" s="80"/>
      <c r="F179" s="78" t="s">
        <v>11</v>
      </c>
      <c r="G179" s="83">
        <f>'Bảng Giá CT1_TÒA BẮC'!J72</f>
        <v>0</v>
      </c>
      <c r="H179" s="83">
        <v>105000000</v>
      </c>
      <c r="I179" s="83">
        <v>40000000</v>
      </c>
      <c r="J179" s="78" t="s">
        <v>1134</v>
      </c>
    </row>
    <row r="180" spans="1:10" x14ac:dyDescent="0.25">
      <c r="A180" s="75" t="s">
        <v>776</v>
      </c>
      <c r="B180" s="81" t="s">
        <v>186</v>
      </c>
      <c r="C180" s="79">
        <v>82.24</v>
      </c>
      <c r="D180" s="79">
        <v>74.5</v>
      </c>
      <c r="E180" s="80"/>
      <c r="F180" s="78" t="s">
        <v>12</v>
      </c>
      <c r="G180" s="83">
        <f>'Bảng Giá CT1_TÒA BẮC'!K72</f>
        <v>0</v>
      </c>
      <c r="H180" s="83">
        <v>105000000</v>
      </c>
      <c r="I180" s="83">
        <v>40000000</v>
      </c>
      <c r="J180" s="78" t="s">
        <v>1134</v>
      </c>
    </row>
    <row r="181" spans="1:10" x14ac:dyDescent="0.25">
      <c r="A181" s="75" t="s">
        <v>777</v>
      </c>
      <c r="B181" s="81" t="s">
        <v>187</v>
      </c>
      <c r="C181" s="79">
        <v>83.24</v>
      </c>
      <c r="D181" s="79">
        <v>74.7</v>
      </c>
      <c r="E181" s="80"/>
      <c r="F181" s="78" t="s">
        <v>13</v>
      </c>
      <c r="G181" s="83">
        <f>'Bảng Giá CT1_TÒA BẮC'!L72</f>
        <v>0</v>
      </c>
      <c r="H181" s="83">
        <v>105000000</v>
      </c>
      <c r="I181" s="83">
        <v>40000000</v>
      </c>
      <c r="J181" s="78" t="s">
        <v>1134</v>
      </c>
    </row>
    <row r="182" spans="1:10" x14ac:dyDescent="0.25">
      <c r="A182" s="75" t="s">
        <v>778</v>
      </c>
      <c r="B182" s="81" t="s">
        <v>532</v>
      </c>
      <c r="C182" s="79">
        <v>87.87</v>
      </c>
      <c r="D182" s="79">
        <v>80.8</v>
      </c>
      <c r="E182" s="80"/>
      <c r="F182" s="78" t="s">
        <v>14</v>
      </c>
      <c r="G182" s="83">
        <f>'Bảng Giá CT1_TÒA BẮC'!M72</f>
        <v>0</v>
      </c>
      <c r="H182" s="83">
        <v>105000000</v>
      </c>
      <c r="I182" s="83">
        <v>40000000</v>
      </c>
      <c r="J182" s="78" t="s">
        <v>1134</v>
      </c>
    </row>
    <row r="183" spans="1:10" x14ac:dyDescent="0.25">
      <c r="A183" s="75" t="s">
        <v>779</v>
      </c>
      <c r="B183" s="81" t="s">
        <v>549</v>
      </c>
      <c r="C183" s="79">
        <v>107.58</v>
      </c>
      <c r="D183" s="79">
        <v>97.1</v>
      </c>
      <c r="E183" s="80"/>
      <c r="F183" s="78" t="s">
        <v>15</v>
      </c>
      <c r="G183" s="83">
        <f>'Bảng Giá CT1_TÒA BẮC'!N72</f>
        <v>0</v>
      </c>
      <c r="H183" s="83">
        <v>140000000</v>
      </c>
      <c r="I183" s="83">
        <v>40000000</v>
      </c>
      <c r="J183" s="78" t="s">
        <v>1135</v>
      </c>
    </row>
    <row r="184" spans="1:10" x14ac:dyDescent="0.25">
      <c r="A184" s="75" t="s">
        <v>780</v>
      </c>
      <c r="B184" s="81" t="s">
        <v>188</v>
      </c>
      <c r="C184" s="79">
        <v>96.86</v>
      </c>
      <c r="D184" s="79">
        <v>88.1</v>
      </c>
      <c r="E184" s="80"/>
      <c r="F184" s="78" t="s">
        <v>16</v>
      </c>
      <c r="G184" s="83">
        <f>'Bảng Giá CT1_TÒA BẮC'!O72</f>
        <v>0</v>
      </c>
      <c r="H184" s="83">
        <v>105000000</v>
      </c>
      <c r="I184" s="83">
        <v>40000000</v>
      </c>
      <c r="J184" s="78" t="s">
        <v>1134</v>
      </c>
    </row>
    <row r="185" spans="1:10" x14ac:dyDescent="0.25">
      <c r="A185" s="75" t="s">
        <v>781</v>
      </c>
      <c r="B185" s="81" t="s">
        <v>189</v>
      </c>
      <c r="C185" s="79">
        <v>84.24</v>
      </c>
      <c r="D185" s="79">
        <v>76.459999999999994</v>
      </c>
      <c r="E185" s="80"/>
      <c r="F185" s="78" t="s">
        <v>17</v>
      </c>
      <c r="G185" s="83">
        <f>'Bảng Giá CT1_TÒA BẮC'!P72</f>
        <v>0</v>
      </c>
      <c r="H185" s="83">
        <v>105000000</v>
      </c>
      <c r="I185" s="83">
        <v>40000000</v>
      </c>
      <c r="J185" s="78" t="s">
        <v>1134</v>
      </c>
    </row>
    <row r="186" spans="1:10" x14ac:dyDescent="0.25">
      <c r="A186" s="75" t="s">
        <v>782</v>
      </c>
      <c r="B186" s="81" t="s">
        <v>190</v>
      </c>
      <c r="C186" s="79">
        <v>84.24</v>
      </c>
      <c r="D186" s="79">
        <v>76.459999999999994</v>
      </c>
      <c r="E186" s="80"/>
      <c r="F186" s="78" t="s">
        <v>17</v>
      </c>
      <c r="G186" s="83">
        <f>'Bảng Giá CT1_TÒA BẮC'!Q72</f>
        <v>0</v>
      </c>
      <c r="H186" s="83">
        <v>105000000</v>
      </c>
      <c r="I186" s="83">
        <v>40000000</v>
      </c>
      <c r="J186" s="78" t="s">
        <v>1134</v>
      </c>
    </row>
    <row r="187" spans="1:10" x14ac:dyDescent="0.25">
      <c r="A187" s="75" t="s">
        <v>783</v>
      </c>
      <c r="B187" s="81" t="s">
        <v>191</v>
      </c>
      <c r="C187" s="79">
        <v>84.24</v>
      </c>
      <c r="D187" s="79">
        <v>76.459999999999994</v>
      </c>
      <c r="E187" s="80"/>
      <c r="F187" s="78" t="s">
        <v>17</v>
      </c>
      <c r="G187" s="83">
        <f>'Bảng Giá CT1_TÒA BẮC'!R72</f>
        <v>0</v>
      </c>
      <c r="H187" s="83">
        <v>105000000</v>
      </c>
      <c r="I187" s="83">
        <v>40000000</v>
      </c>
      <c r="J187" s="78" t="s">
        <v>1134</v>
      </c>
    </row>
    <row r="188" spans="1:10" x14ac:dyDescent="0.25">
      <c r="A188" s="75" t="s">
        <v>784</v>
      </c>
      <c r="B188" s="81" t="s">
        <v>192</v>
      </c>
      <c r="C188" s="79">
        <v>51.47</v>
      </c>
      <c r="D188" s="79">
        <v>46</v>
      </c>
      <c r="E188" s="80"/>
      <c r="F188" s="78" t="s">
        <v>20</v>
      </c>
      <c r="G188" s="83">
        <f>'Bảng Giá CT1_TÒA BẮC'!S72</f>
        <v>0</v>
      </c>
      <c r="H188" s="83">
        <v>70000000</v>
      </c>
      <c r="I188" s="83">
        <v>40000000</v>
      </c>
      <c r="J188" s="78" t="s">
        <v>1136</v>
      </c>
    </row>
    <row r="189" spans="1:10" x14ac:dyDescent="0.25">
      <c r="A189" s="75" t="s">
        <v>785</v>
      </c>
      <c r="B189" s="81" t="s">
        <v>193</v>
      </c>
      <c r="C189" s="79">
        <v>45.73</v>
      </c>
      <c r="D189" s="79">
        <v>40.9</v>
      </c>
      <c r="E189" s="80"/>
      <c r="F189" s="78" t="s">
        <v>62</v>
      </c>
      <c r="G189" s="83">
        <f>'Bảng Giá CT1_TÒA BẮC'!T72</f>
        <v>0</v>
      </c>
      <c r="H189" s="83">
        <v>70000000</v>
      </c>
      <c r="I189" s="83">
        <v>40000000</v>
      </c>
      <c r="J189" s="78" t="s">
        <v>1136</v>
      </c>
    </row>
    <row r="190" spans="1:10" x14ac:dyDescent="0.25">
      <c r="A190" s="75" t="s">
        <v>786</v>
      </c>
      <c r="B190" s="81" t="s">
        <v>194</v>
      </c>
      <c r="C190" s="79">
        <v>73.8</v>
      </c>
      <c r="D190" s="79">
        <v>66.099999999999994</v>
      </c>
      <c r="E190" s="80"/>
      <c r="F190" s="78" t="s">
        <v>19</v>
      </c>
      <c r="G190" s="83">
        <f>'Bảng Giá CT1_TÒA BẮC'!U72</f>
        <v>0</v>
      </c>
      <c r="H190" s="83">
        <v>105000000</v>
      </c>
      <c r="I190" s="83">
        <v>40000000</v>
      </c>
      <c r="J190" s="78" t="s">
        <v>1134</v>
      </c>
    </row>
    <row r="191" spans="1:10" x14ac:dyDescent="0.25">
      <c r="A191" s="75" t="s">
        <v>787</v>
      </c>
      <c r="B191" s="81" t="s">
        <v>195</v>
      </c>
      <c r="C191" s="79">
        <v>121.16</v>
      </c>
      <c r="D191" s="79">
        <v>111.3</v>
      </c>
      <c r="E191" s="80"/>
      <c r="F191" s="78" t="s">
        <v>18</v>
      </c>
      <c r="G191" s="83">
        <f>'Bảng Giá CT1_TÒA BẮC'!V72</f>
        <v>0</v>
      </c>
      <c r="H191" s="83">
        <v>140000000</v>
      </c>
      <c r="I191" s="83">
        <v>40000000</v>
      </c>
      <c r="J191" s="78" t="s">
        <v>1135</v>
      </c>
    </row>
    <row r="192" spans="1:10" x14ac:dyDescent="0.25">
      <c r="A192" s="75" t="s">
        <v>788</v>
      </c>
      <c r="B192" s="81">
        <v>1401</v>
      </c>
      <c r="C192" s="79">
        <v>81.97</v>
      </c>
      <c r="D192" s="79">
        <v>73.400000000000006</v>
      </c>
      <c r="E192" s="80"/>
      <c r="F192" s="78" t="s">
        <v>5</v>
      </c>
      <c r="G192" s="83">
        <f>'Bảng Giá CT1_TÒA BẮC'!B67</f>
        <v>0</v>
      </c>
      <c r="H192" s="83">
        <v>105000000</v>
      </c>
      <c r="I192" s="83">
        <v>40000000</v>
      </c>
      <c r="J192" s="78" t="s">
        <v>1134</v>
      </c>
    </row>
    <row r="193" spans="1:10" x14ac:dyDescent="0.25">
      <c r="A193" s="75" t="s">
        <v>789</v>
      </c>
      <c r="B193" s="81">
        <v>1402</v>
      </c>
      <c r="C193" s="79">
        <v>81.540000000000006</v>
      </c>
      <c r="D193" s="79">
        <v>74.3</v>
      </c>
      <c r="E193" s="80"/>
      <c r="F193" s="78" t="s">
        <v>6</v>
      </c>
      <c r="G193" s="83">
        <f>'Bảng Giá CT1_TÒA BẮC'!C67</f>
        <v>0</v>
      </c>
      <c r="H193" s="83">
        <v>105000000</v>
      </c>
      <c r="I193" s="83">
        <v>40000000</v>
      </c>
      <c r="J193" s="78" t="s">
        <v>1134</v>
      </c>
    </row>
    <row r="194" spans="1:10" x14ac:dyDescent="0.25">
      <c r="A194" s="75" t="s">
        <v>790</v>
      </c>
      <c r="B194" s="81">
        <v>1403</v>
      </c>
      <c r="C194" s="79">
        <v>78.72</v>
      </c>
      <c r="D194" s="79">
        <v>72</v>
      </c>
      <c r="E194" s="80"/>
      <c r="F194" s="78" t="s">
        <v>7</v>
      </c>
      <c r="G194" s="83">
        <f>'Bảng Giá CT1_TÒA BẮC'!D67</f>
        <v>0</v>
      </c>
      <c r="H194" s="83">
        <v>105000000</v>
      </c>
      <c r="I194" s="83">
        <v>40000000</v>
      </c>
      <c r="J194" s="78" t="s">
        <v>1134</v>
      </c>
    </row>
    <row r="195" spans="1:10" x14ac:dyDescent="0.25">
      <c r="A195" s="75" t="s">
        <v>791</v>
      </c>
      <c r="B195" s="81">
        <v>1404</v>
      </c>
      <c r="C195" s="79">
        <v>109.67</v>
      </c>
      <c r="D195" s="79">
        <v>99.58</v>
      </c>
      <c r="E195" s="80"/>
      <c r="F195" s="78" t="s">
        <v>8</v>
      </c>
      <c r="G195" s="83">
        <f>'Bảng Giá CT1_TÒA BẮC'!E67</f>
        <v>0</v>
      </c>
      <c r="H195" s="83">
        <v>140000000</v>
      </c>
      <c r="I195" s="83">
        <v>40000000</v>
      </c>
      <c r="J195" s="78" t="s">
        <v>1135</v>
      </c>
    </row>
    <row r="196" spans="1:10" x14ac:dyDescent="0.25">
      <c r="A196" s="75" t="s">
        <v>792</v>
      </c>
      <c r="B196" s="81">
        <v>1405</v>
      </c>
      <c r="C196" s="79">
        <v>50.99</v>
      </c>
      <c r="D196" s="79">
        <v>45.8</v>
      </c>
      <c r="E196" s="80"/>
      <c r="F196" s="78" t="s">
        <v>9</v>
      </c>
      <c r="G196" s="83">
        <f>'Bảng Giá CT1_TÒA BẮC'!F67</f>
        <v>0</v>
      </c>
      <c r="H196" s="83">
        <v>70000000</v>
      </c>
      <c r="I196" s="83">
        <v>40000000</v>
      </c>
      <c r="J196" s="78" t="s">
        <v>1136</v>
      </c>
    </row>
    <row r="197" spans="1:10" x14ac:dyDescent="0.25">
      <c r="A197" s="75" t="s">
        <v>793</v>
      </c>
      <c r="B197" s="81">
        <v>1406</v>
      </c>
      <c r="C197" s="79">
        <v>78.11</v>
      </c>
      <c r="D197" s="79">
        <v>70.7</v>
      </c>
      <c r="E197" s="80"/>
      <c r="F197" s="78" t="s">
        <v>10</v>
      </c>
      <c r="G197" s="83">
        <f>'Bảng Giá CT1_TÒA BẮC'!G67</f>
        <v>0</v>
      </c>
      <c r="H197" s="83">
        <v>105000000</v>
      </c>
      <c r="I197" s="83">
        <v>40000000</v>
      </c>
      <c r="J197" s="78" t="s">
        <v>1134</v>
      </c>
    </row>
    <row r="198" spans="1:10" x14ac:dyDescent="0.25">
      <c r="A198" s="75" t="s">
        <v>794</v>
      </c>
      <c r="B198" s="81">
        <v>1407</v>
      </c>
      <c r="C198" s="79">
        <v>82.18</v>
      </c>
      <c r="D198" s="79">
        <v>74.400000000000006</v>
      </c>
      <c r="E198" s="80"/>
      <c r="F198" s="78" t="s">
        <v>11</v>
      </c>
      <c r="G198" s="83">
        <f>'Bảng Giá CT1_TÒA BẮC'!H67</f>
        <v>0</v>
      </c>
      <c r="H198" s="83">
        <v>105000000</v>
      </c>
      <c r="I198" s="83">
        <v>40000000</v>
      </c>
      <c r="J198" s="78" t="s">
        <v>1134</v>
      </c>
    </row>
    <row r="199" spans="1:10" x14ac:dyDescent="0.25">
      <c r="A199" s="75" t="s">
        <v>795</v>
      </c>
      <c r="B199" s="81">
        <v>1408</v>
      </c>
      <c r="C199" s="79">
        <v>82.18</v>
      </c>
      <c r="D199" s="79">
        <v>74.400000000000006</v>
      </c>
      <c r="E199" s="80"/>
      <c r="F199" s="78" t="s">
        <v>11</v>
      </c>
      <c r="G199" s="83">
        <f>'Bảng Giá CT1_TÒA BẮC'!I67</f>
        <v>0</v>
      </c>
      <c r="H199" s="83">
        <v>105000000</v>
      </c>
      <c r="I199" s="83">
        <v>40000000</v>
      </c>
      <c r="J199" s="78" t="s">
        <v>1134</v>
      </c>
    </row>
    <row r="200" spans="1:10" x14ac:dyDescent="0.25">
      <c r="A200" s="75" t="s">
        <v>796</v>
      </c>
      <c r="B200" s="81">
        <v>1409</v>
      </c>
      <c r="C200" s="79">
        <v>82.18</v>
      </c>
      <c r="D200" s="79">
        <v>74.400000000000006</v>
      </c>
      <c r="E200" s="80"/>
      <c r="F200" s="78" t="s">
        <v>11</v>
      </c>
      <c r="G200" s="83">
        <f>'Bảng Giá CT1_TÒA BẮC'!J67</f>
        <v>0</v>
      </c>
      <c r="H200" s="83">
        <v>105000000</v>
      </c>
      <c r="I200" s="83">
        <v>40000000</v>
      </c>
      <c r="J200" s="78" t="s">
        <v>1134</v>
      </c>
    </row>
    <row r="201" spans="1:10" x14ac:dyDescent="0.25">
      <c r="A201" s="75" t="s">
        <v>797</v>
      </c>
      <c r="B201" s="81">
        <v>1410</v>
      </c>
      <c r="C201" s="79">
        <v>82.24</v>
      </c>
      <c r="D201" s="79">
        <v>74.5</v>
      </c>
      <c r="E201" s="80"/>
      <c r="F201" s="78" t="s">
        <v>12</v>
      </c>
      <c r="G201" s="83">
        <f>'Bảng Giá CT1_TÒA BẮC'!K67</f>
        <v>0</v>
      </c>
      <c r="H201" s="83">
        <v>105000000</v>
      </c>
      <c r="I201" s="83">
        <v>40000000</v>
      </c>
      <c r="J201" s="78" t="s">
        <v>1134</v>
      </c>
    </row>
    <row r="202" spans="1:10" x14ac:dyDescent="0.25">
      <c r="A202" s="75" t="s">
        <v>798</v>
      </c>
      <c r="B202" s="81">
        <v>1411</v>
      </c>
      <c r="C202" s="79">
        <v>83.24</v>
      </c>
      <c r="D202" s="79">
        <v>74.7</v>
      </c>
      <c r="E202" s="80"/>
      <c r="F202" s="78" t="s">
        <v>13</v>
      </c>
      <c r="G202" s="83">
        <f>'Bảng Giá CT1_TÒA BẮC'!L67</f>
        <v>0</v>
      </c>
      <c r="H202" s="83">
        <v>105000000</v>
      </c>
      <c r="I202" s="83">
        <v>40000000</v>
      </c>
      <c r="J202" s="78" t="s">
        <v>1134</v>
      </c>
    </row>
    <row r="203" spans="1:10" x14ac:dyDescent="0.25">
      <c r="A203" s="75" t="s">
        <v>799</v>
      </c>
      <c r="B203" s="81" t="s">
        <v>531</v>
      </c>
      <c r="C203" s="79">
        <v>87.87</v>
      </c>
      <c r="D203" s="79">
        <v>80.8</v>
      </c>
      <c r="E203" s="80"/>
      <c r="F203" s="78" t="s">
        <v>14</v>
      </c>
      <c r="G203" s="83">
        <f>'Bảng Giá CT1_TÒA BẮC'!M67</f>
        <v>0</v>
      </c>
      <c r="H203" s="83">
        <v>105000000</v>
      </c>
      <c r="I203" s="83">
        <v>40000000</v>
      </c>
      <c r="J203" s="78" t="s">
        <v>1134</v>
      </c>
    </row>
    <row r="204" spans="1:10" x14ac:dyDescent="0.25">
      <c r="A204" s="75" t="s">
        <v>800</v>
      </c>
      <c r="B204" s="81" t="s">
        <v>550</v>
      </c>
      <c r="C204" s="79">
        <v>107.58</v>
      </c>
      <c r="D204" s="79">
        <v>97.1</v>
      </c>
      <c r="E204" s="80"/>
      <c r="F204" s="78" t="s">
        <v>15</v>
      </c>
      <c r="G204" s="83">
        <f>'Bảng Giá CT1_TÒA BẮC'!N67</f>
        <v>0</v>
      </c>
      <c r="H204" s="83">
        <v>140000000</v>
      </c>
      <c r="I204" s="83">
        <v>40000000</v>
      </c>
      <c r="J204" s="78" t="s">
        <v>1135</v>
      </c>
    </row>
    <row r="205" spans="1:10" x14ac:dyDescent="0.25">
      <c r="A205" s="75" t="s">
        <v>801</v>
      </c>
      <c r="B205" s="81">
        <v>1414</v>
      </c>
      <c r="C205" s="79">
        <v>96.86</v>
      </c>
      <c r="D205" s="79">
        <v>88.1</v>
      </c>
      <c r="E205" s="80"/>
      <c r="F205" s="78" t="s">
        <v>16</v>
      </c>
      <c r="G205" s="83">
        <f>'Bảng Giá CT1_TÒA BẮC'!O67</f>
        <v>0</v>
      </c>
      <c r="H205" s="83">
        <v>105000000</v>
      </c>
      <c r="I205" s="83">
        <v>40000000</v>
      </c>
      <c r="J205" s="78" t="s">
        <v>1134</v>
      </c>
    </row>
    <row r="206" spans="1:10" x14ac:dyDescent="0.25">
      <c r="A206" s="75" t="s">
        <v>802</v>
      </c>
      <c r="B206" s="81">
        <v>1415</v>
      </c>
      <c r="C206" s="79">
        <v>84.24</v>
      </c>
      <c r="D206" s="79">
        <v>76.459999999999994</v>
      </c>
      <c r="E206" s="80"/>
      <c r="F206" s="78" t="s">
        <v>17</v>
      </c>
      <c r="G206" s="83">
        <f>'Bảng Giá CT1_TÒA BẮC'!P67</f>
        <v>0</v>
      </c>
      <c r="H206" s="83">
        <v>105000000</v>
      </c>
      <c r="I206" s="83">
        <v>40000000</v>
      </c>
      <c r="J206" s="78" t="s">
        <v>1134</v>
      </c>
    </row>
    <row r="207" spans="1:10" x14ac:dyDescent="0.25">
      <c r="A207" s="75" t="s">
        <v>803</v>
      </c>
      <c r="B207" s="81">
        <v>1416</v>
      </c>
      <c r="C207" s="79">
        <v>84.24</v>
      </c>
      <c r="D207" s="79">
        <v>76.459999999999994</v>
      </c>
      <c r="E207" s="80"/>
      <c r="F207" s="78" t="s">
        <v>17</v>
      </c>
      <c r="G207" s="83">
        <f>'Bảng Giá CT1_TÒA BẮC'!Q67</f>
        <v>0</v>
      </c>
      <c r="H207" s="83">
        <v>105000000</v>
      </c>
      <c r="I207" s="83">
        <v>40000000</v>
      </c>
      <c r="J207" s="78" t="s">
        <v>1134</v>
      </c>
    </row>
    <row r="208" spans="1:10" x14ac:dyDescent="0.25">
      <c r="A208" s="75" t="s">
        <v>804</v>
      </c>
      <c r="B208" s="81">
        <v>1417</v>
      </c>
      <c r="C208" s="79">
        <v>84.24</v>
      </c>
      <c r="D208" s="79">
        <v>76.459999999999994</v>
      </c>
      <c r="E208" s="80"/>
      <c r="F208" s="78" t="s">
        <v>17</v>
      </c>
      <c r="G208" s="83">
        <f>'Bảng Giá CT1_TÒA BẮC'!R67</f>
        <v>0</v>
      </c>
      <c r="H208" s="83">
        <v>105000000</v>
      </c>
      <c r="I208" s="83">
        <v>40000000</v>
      </c>
      <c r="J208" s="78" t="s">
        <v>1134</v>
      </c>
    </row>
    <row r="209" spans="1:10" x14ac:dyDescent="0.25">
      <c r="A209" s="75" t="s">
        <v>805</v>
      </c>
      <c r="B209" s="81">
        <v>1418</v>
      </c>
      <c r="C209" s="79">
        <v>51.47</v>
      </c>
      <c r="D209" s="79">
        <v>46</v>
      </c>
      <c r="E209" s="80"/>
      <c r="F209" s="78" t="s">
        <v>20</v>
      </c>
      <c r="G209" s="83">
        <f>'Bảng Giá CT1_TÒA BẮC'!S67</f>
        <v>0</v>
      </c>
      <c r="H209" s="83">
        <v>70000000</v>
      </c>
      <c r="I209" s="83">
        <v>40000000</v>
      </c>
      <c r="J209" s="78" t="s">
        <v>1136</v>
      </c>
    </row>
    <row r="210" spans="1:10" x14ac:dyDescent="0.25">
      <c r="A210" s="75" t="s">
        <v>806</v>
      </c>
      <c r="B210" s="81">
        <v>1419</v>
      </c>
      <c r="C210" s="79">
        <v>45.73</v>
      </c>
      <c r="D210" s="79">
        <v>40.9</v>
      </c>
      <c r="E210" s="80"/>
      <c r="F210" s="78" t="s">
        <v>62</v>
      </c>
      <c r="G210" s="83">
        <f>'Bảng Giá CT1_TÒA BẮC'!T67</f>
        <v>0</v>
      </c>
      <c r="H210" s="83">
        <v>70000000</v>
      </c>
      <c r="I210" s="83">
        <v>40000000</v>
      </c>
      <c r="J210" s="78" t="s">
        <v>1136</v>
      </c>
    </row>
    <row r="211" spans="1:10" x14ac:dyDescent="0.25">
      <c r="A211" s="75" t="s">
        <v>807</v>
      </c>
      <c r="B211" s="81">
        <v>1420</v>
      </c>
      <c r="C211" s="79">
        <v>73.8</v>
      </c>
      <c r="D211" s="79">
        <v>66.099999999999994</v>
      </c>
      <c r="E211" s="80"/>
      <c r="F211" s="78" t="s">
        <v>19</v>
      </c>
      <c r="G211" s="83">
        <f>'Bảng Giá CT1_TÒA BẮC'!U67</f>
        <v>0</v>
      </c>
      <c r="H211" s="83">
        <v>105000000</v>
      </c>
      <c r="I211" s="83">
        <v>40000000</v>
      </c>
      <c r="J211" s="78" t="s">
        <v>1134</v>
      </c>
    </row>
    <row r="212" spans="1:10" x14ac:dyDescent="0.25">
      <c r="A212" s="75" t="s">
        <v>808</v>
      </c>
      <c r="B212" s="81">
        <v>1421</v>
      </c>
      <c r="C212" s="79">
        <v>121.16</v>
      </c>
      <c r="D212" s="79">
        <v>111.3</v>
      </c>
      <c r="E212" s="80"/>
      <c r="F212" s="78" t="s">
        <v>18</v>
      </c>
      <c r="G212" s="83">
        <f>'Bảng Giá CT1_TÒA BẮC'!V67</f>
        <v>0</v>
      </c>
      <c r="H212" s="83">
        <v>140000000</v>
      </c>
      <c r="I212" s="83">
        <v>40000000</v>
      </c>
      <c r="J212" s="78" t="s">
        <v>1135</v>
      </c>
    </row>
    <row r="213" spans="1:10" x14ac:dyDescent="0.25">
      <c r="A213" s="75" t="s">
        <v>809</v>
      </c>
      <c r="B213" s="81">
        <v>1501</v>
      </c>
      <c r="C213" s="79">
        <v>81.97</v>
      </c>
      <c r="D213" s="79">
        <v>73.400000000000006</v>
      </c>
      <c r="E213" s="80"/>
      <c r="F213" s="78" t="s">
        <v>5</v>
      </c>
      <c r="G213" s="83">
        <f>'Bảng Giá CT1_TÒA BẮC'!B62</f>
        <v>0</v>
      </c>
      <c r="H213" s="83">
        <v>105000000</v>
      </c>
      <c r="I213" s="83">
        <v>40000000</v>
      </c>
      <c r="J213" s="78" t="s">
        <v>1134</v>
      </c>
    </row>
    <row r="214" spans="1:10" x14ac:dyDescent="0.25">
      <c r="A214" s="75" t="s">
        <v>810</v>
      </c>
      <c r="B214" s="81">
        <v>1502</v>
      </c>
      <c r="C214" s="79">
        <v>81.540000000000006</v>
      </c>
      <c r="D214" s="79">
        <v>74.3</v>
      </c>
      <c r="E214" s="80"/>
      <c r="F214" s="78" t="s">
        <v>6</v>
      </c>
      <c r="G214" s="83">
        <f>'Bảng Giá CT1_TÒA BẮC'!C62</f>
        <v>0</v>
      </c>
      <c r="H214" s="83">
        <v>105000000</v>
      </c>
      <c r="I214" s="83">
        <v>40000000</v>
      </c>
      <c r="J214" s="78" t="s">
        <v>1134</v>
      </c>
    </row>
    <row r="215" spans="1:10" x14ac:dyDescent="0.25">
      <c r="A215" s="75" t="s">
        <v>811</v>
      </c>
      <c r="B215" s="81">
        <v>1503</v>
      </c>
      <c r="C215" s="79">
        <v>78.72</v>
      </c>
      <c r="D215" s="79">
        <v>72</v>
      </c>
      <c r="E215" s="80"/>
      <c r="F215" s="78" t="s">
        <v>7</v>
      </c>
      <c r="G215" s="83">
        <f>'Bảng Giá CT1_TÒA BẮC'!D62</f>
        <v>0</v>
      </c>
      <c r="H215" s="83">
        <v>105000000</v>
      </c>
      <c r="I215" s="83">
        <v>40000000</v>
      </c>
      <c r="J215" s="78" t="s">
        <v>1134</v>
      </c>
    </row>
    <row r="216" spans="1:10" x14ac:dyDescent="0.25">
      <c r="A216" s="75" t="s">
        <v>812</v>
      </c>
      <c r="B216" s="81">
        <v>1504</v>
      </c>
      <c r="C216" s="79">
        <v>109.67</v>
      </c>
      <c r="D216" s="79">
        <v>99.58</v>
      </c>
      <c r="E216" s="80"/>
      <c r="F216" s="78" t="s">
        <v>8</v>
      </c>
      <c r="G216" s="83">
        <f>'Bảng Giá CT1_TÒA BẮC'!E62</f>
        <v>0</v>
      </c>
      <c r="H216" s="83">
        <v>140000000</v>
      </c>
      <c r="I216" s="83">
        <v>40000000</v>
      </c>
      <c r="J216" s="78" t="s">
        <v>1135</v>
      </c>
    </row>
    <row r="217" spans="1:10" x14ac:dyDescent="0.25">
      <c r="A217" s="75" t="s">
        <v>813</v>
      </c>
      <c r="B217" s="81">
        <v>1505</v>
      </c>
      <c r="C217" s="79">
        <v>50.99</v>
      </c>
      <c r="D217" s="79">
        <v>45.8</v>
      </c>
      <c r="E217" s="80"/>
      <c r="F217" s="78" t="s">
        <v>9</v>
      </c>
      <c r="G217" s="83">
        <f>'Bảng Giá CT1_TÒA BẮC'!F62</f>
        <v>0</v>
      </c>
      <c r="H217" s="83">
        <v>70000000</v>
      </c>
      <c r="I217" s="83">
        <v>40000000</v>
      </c>
      <c r="J217" s="78" t="s">
        <v>1136</v>
      </c>
    </row>
    <row r="218" spans="1:10" x14ac:dyDescent="0.25">
      <c r="A218" s="75" t="s">
        <v>814</v>
      </c>
      <c r="B218" s="81">
        <v>1506</v>
      </c>
      <c r="C218" s="79">
        <v>78.11</v>
      </c>
      <c r="D218" s="79">
        <v>70.7</v>
      </c>
      <c r="E218" s="80"/>
      <c r="F218" s="78" t="s">
        <v>10</v>
      </c>
      <c r="G218" s="83">
        <f>'Bảng Giá CT1_TÒA BẮC'!G62</f>
        <v>0</v>
      </c>
      <c r="H218" s="83">
        <v>105000000</v>
      </c>
      <c r="I218" s="83">
        <v>40000000</v>
      </c>
      <c r="J218" s="78" t="s">
        <v>1134</v>
      </c>
    </row>
    <row r="219" spans="1:10" x14ac:dyDescent="0.25">
      <c r="A219" s="75" t="s">
        <v>815</v>
      </c>
      <c r="B219" s="81">
        <v>1507</v>
      </c>
      <c r="C219" s="79">
        <v>82.18</v>
      </c>
      <c r="D219" s="79">
        <v>74.400000000000006</v>
      </c>
      <c r="E219" s="80"/>
      <c r="F219" s="78" t="s">
        <v>11</v>
      </c>
      <c r="G219" s="83">
        <f>'Bảng Giá CT1_TÒA BẮC'!H62</f>
        <v>0</v>
      </c>
      <c r="H219" s="83">
        <v>105000000</v>
      </c>
      <c r="I219" s="83">
        <v>40000000</v>
      </c>
      <c r="J219" s="78" t="s">
        <v>1134</v>
      </c>
    </row>
    <row r="220" spans="1:10" x14ac:dyDescent="0.25">
      <c r="A220" s="75" t="s">
        <v>816</v>
      </c>
      <c r="B220" s="81">
        <v>1508</v>
      </c>
      <c r="C220" s="79">
        <v>82.18</v>
      </c>
      <c r="D220" s="79">
        <v>74.400000000000006</v>
      </c>
      <c r="E220" s="80"/>
      <c r="F220" s="78" t="s">
        <v>11</v>
      </c>
      <c r="G220" s="83">
        <f>'Bảng Giá CT1_TÒA BẮC'!I62</f>
        <v>0</v>
      </c>
      <c r="H220" s="83">
        <v>105000000</v>
      </c>
      <c r="I220" s="83">
        <v>40000000</v>
      </c>
      <c r="J220" s="78" t="s">
        <v>1134</v>
      </c>
    </row>
    <row r="221" spans="1:10" x14ac:dyDescent="0.25">
      <c r="A221" s="75" t="s">
        <v>817</v>
      </c>
      <c r="B221" s="81">
        <v>1509</v>
      </c>
      <c r="C221" s="79">
        <v>82.18</v>
      </c>
      <c r="D221" s="79">
        <v>74.400000000000006</v>
      </c>
      <c r="E221" s="80"/>
      <c r="F221" s="78" t="s">
        <v>11</v>
      </c>
      <c r="G221" s="83">
        <f>'Bảng Giá CT1_TÒA BẮC'!J62</f>
        <v>0</v>
      </c>
      <c r="H221" s="83">
        <v>105000000</v>
      </c>
      <c r="I221" s="83">
        <v>40000000</v>
      </c>
      <c r="J221" s="78" t="s">
        <v>1134</v>
      </c>
    </row>
    <row r="222" spans="1:10" x14ac:dyDescent="0.25">
      <c r="A222" s="75" t="s">
        <v>818</v>
      </c>
      <c r="B222" s="81">
        <v>1510</v>
      </c>
      <c r="C222" s="79">
        <v>82.24</v>
      </c>
      <c r="D222" s="79">
        <v>74.5</v>
      </c>
      <c r="E222" s="80"/>
      <c r="F222" s="78" t="s">
        <v>12</v>
      </c>
      <c r="G222" s="83">
        <f>'Bảng Giá CT1_TÒA BẮC'!K62</f>
        <v>0</v>
      </c>
      <c r="H222" s="83">
        <v>105000000</v>
      </c>
      <c r="I222" s="83">
        <v>40000000</v>
      </c>
      <c r="J222" s="78" t="s">
        <v>1134</v>
      </c>
    </row>
    <row r="223" spans="1:10" x14ac:dyDescent="0.25">
      <c r="A223" s="75" t="s">
        <v>819</v>
      </c>
      <c r="B223" s="81">
        <v>1511</v>
      </c>
      <c r="C223" s="79">
        <v>83.24</v>
      </c>
      <c r="D223" s="79">
        <v>74.7</v>
      </c>
      <c r="E223" s="80"/>
      <c r="F223" s="78" t="s">
        <v>13</v>
      </c>
      <c r="G223" s="83">
        <f>'Bảng Giá CT1_TÒA BẮC'!L62</f>
        <v>0</v>
      </c>
      <c r="H223" s="83">
        <v>105000000</v>
      </c>
      <c r="I223" s="83">
        <v>40000000</v>
      </c>
      <c r="J223" s="78" t="s">
        <v>1134</v>
      </c>
    </row>
    <row r="224" spans="1:10" x14ac:dyDescent="0.25">
      <c r="A224" s="75" t="s">
        <v>820</v>
      </c>
      <c r="B224" s="81" t="s">
        <v>530</v>
      </c>
      <c r="C224" s="79">
        <v>87.87</v>
      </c>
      <c r="D224" s="79">
        <v>80.8</v>
      </c>
      <c r="E224" s="80"/>
      <c r="F224" s="78" t="s">
        <v>14</v>
      </c>
      <c r="G224" s="83">
        <f>'Bảng Giá CT1_TÒA BẮC'!M62</f>
        <v>0</v>
      </c>
      <c r="H224" s="83">
        <v>105000000</v>
      </c>
      <c r="I224" s="83">
        <v>40000000</v>
      </c>
      <c r="J224" s="78" t="s">
        <v>1134</v>
      </c>
    </row>
    <row r="225" spans="1:10" x14ac:dyDescent="0.25">
      <c r="A225" s="75" t="s">
        <v>821</v>
      </c>
      <c r="B225" s="81" t="s">
        <v>551</v>
      </c>
      <c r="C225" s="79">
        <v>107.58</v>
      </c>
      <c r="D225" s="79">
        <v>97.1</v>
      </c>
      <c r="E225" s="80"/>
      <c r="F225" s="78" t="s">
        <v>15</v>
      </c>
      <c r="G225" s="83">
        <f>'Bảng Giá CT1_TÒA BẮC'!N62</f>
        <v>0</v>
      </c>
      <c r="H225" s="83">
        <v>140000000</v>
      </c>
      <c r="I225" s="83">
        <v>40000000</v>
      </c>
      <c r="J225" s="78" t="s">
        <v>1135</v>
      </c>
    </row>
    <row r="226" spans="1:10" x14ac:dyDescent="0.25">
      <c r="A226" s="75" t="s">
        <v>822</v>
      </c>
      <c r="B226" s="81">
        <v>1514</v>
      </c>
      <c r="C226" s="79">
        <v>96.86</v>
      </c>
      <c r="D226" s="79">
        <v>88.1</v>
      </c>
      <c r="E226" s="80"/>
      <c r="F226" s="78" t="s">
        <v>16</v>
      </c>
      <c r="G226" s="83">
        <f>'Bảng Giá CT1_TÒA BẮC'!O62</f>
        <v>0</v>
      </c>
      <c r="H226" s="83">
        <v>105000000</v>
      </c>
      <c r="I226" s="83">
        <v>40000000</v>
      </c>
      <c r="J226" s="78" t="s">
        <v>1134</v>
      </c>
    </row>
    <row r="227" spans="1:10" x14ac:dyDescent="0.25">
      <c r="A227" s="75" t="s">
        <v>823</v>
      </c>
      <c r="B227" s="81">
        <v>1515</v>
      </c>
      <c r="C227" s="79">
        <v>84.24</v>
      </c>
      <c r="D227" s="79">
        <v>76.459999999999994</v>
      </c>
      <c r="E227" s="80"/>
      <c r="F227" s="78" t="s">
        <v>17</v>
      </c>
      <c r="G227" s="83">
        <f>'Bảng Giá CT1_TÒA BẮC'!P62</f>
        <v>0</v>
      </c>
      <c r="H227" s="83">
        <v>105000000</v>
      </c>
      <c r="I227" s="83">
        <v>40000000</v>
      </c>
      <c r="J227" s="78" t="s">
        <v>1134</v>
      </c>
    </row>
    <row r="228" spans="1:10" x14ac:dyDescent="0.25">
      <c r="A228" s="75" t="s">
        <v>824</v>
      </c>
      <c r="B228" s="81">
        <v>1516</v>
      </c>
      <c r="C228" s="79">
        <v>84.24</v>
      </c>
      <c r="D228" s="79">
        <v>76.459999999999994</v>
      </c>
      <c r="E228" s="80"/>
      <c r="F228" s="78" t="s">
        <v>17</v>
      </c>
      <c r="G228" s="83">
        <f>'Bảng Giá CT1_TÒA BẮC'!Q62</f>
        <v>0</v>
      </c>
      <c r="H228" s="83">
        <v>105000000</v>
      </c>
      <c r="I228" s="83">
        <v>40000000</v>
      </c>
      <c r="J228" s="78" t="s">
        <v>1134</v>
      </c>
    </row>
    <row r="229" spans="1:10" x14ac:dyDescent="0.25">
      <c r="A229" s="75" t="s">
        <v>825</v>
      </c>
      <c r="B229" s="81">
        <v>1517</v>
      </c>
      <c r="C229" s="79">
        <v>84.24</v>
      </c>
      <c r="D229" s="79">
        <v>76.459999999999994</v>
      </c>
      <c r="E229" s="80"/>
      <c r="F229" s="78" t="s">
        <v>17</v>
      </c>
      <c r="G229" s="83">
        <f>'Bảng Giá CT1_TÒA BẮC'!R62</f>
        <v>0</v>
      </c>
      <c r="H229" s="83">
        <v>105000000</v>
      </c>
      <c r="I229" s="83">
        <v>40000000</v>
      </c>
      <c r="J229" s="78" t="s">
        <v>1134</v>
      </c>
    </row>
    <row r="230" spans="1:10" x14ac:dyDescent="0.25">
      <c r="A230" s="75" t="s">
        <v>826</v>
      </c>
      <c r="B230" s="81">
        <v>1518</v>
      </c>
      <c r="C230" s="79">
        <v>51.47</v>
      </c>
      <c r="D230" s="79">
        <v>46</v>
      </c>
      <c r="E230" s="80"/>
      <c r="F230" s="78" t="s">
        <v>20</v>
      </c>
      <c r="G230" s="83">
        <f>'Bảng Giá CT1_TÒA BẮC'!S62</f>
        <v>0</v>
      </c>
      <c r="H230" s="83">
        <v>70000000</v>
      </c>
      <c r="I230" s="83">
        <v>40000000</v>
      </c>
      <c r="J230" s="78" t="s">
        <v>1136</v>
      </c>
    </row>
    <row r="231" spans="1:10" x14ac:dyDescent="0.25">
      <c r="A231" s="75" t="s">
        <v>827</v>
      </c>
      <c r="B231" s="81">
        <v>1519</v>
      </c>
      <c r="C231" s="79">
        <v>45.73</v>
      </c>
      <c r="D231" s="79">
        <v>40.9</v>
      </c>
      <c r="E231" s="80"/>
      <c r="F231" s="78" t="s">
        <v>62</v>
      </c>
      <c r="G231" s="83">
        <f>'Bảng Giá CT1_TÒA BẮC'!T62</f>
        <v>0</v>
      </c>
      <c r="H231" s="83">
        <v>70000000</v>
      </c>
      <c r="I231" s="83">
        <v>40000000</v>
      </c>
      <c r="J231" s="78" t="s">
        <v>1136</v>
      </c>
    </row>
    <row r="232" spans="1:10" x14ac:dyDescent="0.25">
      <c r="A232" s="75" t="s">
        <v>828</v>
      </c>
      <c r="B232" s="81">
        <v>1520</v>
      </c>
      <c r="C232" s="79">
        <v>73.8</v>
      </c>
      <c r="D232" s="79">
        <v>66.099999999999994</v>
      </c>
      <c r="E232" s="80"/>
      <c r="F232" s="78" t="s">
        <v>19</v>
      </c>
      <c r="G232" s="83">
        <f>'Bảng Giá CT1_TÒA BẮC'!U62</f>
        <v>0</v>
      </c>
      <c r="H232" s="83">
        <v>105000000</v>
      </c>
      <c r="I232" s="83">
        <v>40000000</v>
      </c>
      <c r="J232" s="78" t="s">
        <v>1134</v>
      </c>
    </row>
    <row r="233" spans="1:10" x14ac:dyDescent="0.25">
      <c r="A233" s="75" t="s">
        <v>829</v>
      </c>
      <c r="B233" s="81">
        <v>1521</v>
      </c>
      <c r="C233" s="79">
        <v>121.16</v>
      </c>
      <c r="D233" s="79">
        <v>111.3</v>
      </c>
      <c r="E233" s="80"/>
      <c r="F233" s="78" t="s">
        <v>18</v>
      </c>
      <c r="G233" s="83">
        <f>'Bảng Giá CT1_TÒA BẮC'!V62</f>
        <v>0</v>
      </c>
      <c r="H233" s="83">
        <v>140000000</v>
      </c>
      <c r="I233" s="83">
        <v>40000000</v>
      </c>
      <c r="J233" s="78" t="s">
        <v>1135</v>
      </c>
    </row>
    <row r="234" spans="1:10" x14ac:dyDescent="0.25">
      <c r="A234" s="75" t="s">
        <v>830</v>
      </c>
      <c r="B234" s="81">
        <v>1601</v>
      </c>
      <c r="C234" s="79">
        <v>81.97</v>
      </c>
      <c r="D234" s="79">
        <v>73.400000000000006</v>
      </c>
      <c r="E234" s="80"/>
      <c r="F234" s="78" t="s">
        <v>5</v>
      </c>
      <c r="G234" s="83">
        <f>'Bảng Giá CT1_TÒA BẮC'!B57</f>
        <v>0</v>
      </c>
      <c r="H234" s="83">
        <v>105000000</v>
      </c>
      <c r="I234" s="83">
        <v>40000000</v>
      </c>
      <c r="J234" s="78" t="s">
        <v>1134</v>
      </c>
    </row>
    <row r="235" spans="1:10" x14ac:dyDescent="0.25">
      <c r="A235" s="75" t="s">
        <v>831</v>
      </c>
      <c r="B235" s="81">
        <v>1602</v>
      </c>
      <c r="C235" s="79">
        <v>81.540000000000006</v>
      </c>
      <c r="D235" s="79">
        <v>74.3</v>
      </c>
      <c r="E235" s="80"/>
      <c r="F235" s="78" t="s">
        <v>6</v>
      </c>
      <c r="G235" s="83">
        <f>'Bảng Giá CT1_TÒA BẮC'!C57</f>
        <v>0</v>
      </c>
      <c r="H235" s="83">
        <v>105000000</v>
      </c>
      <c r="I235" s="83">
        <v>40000000</v>
      </c>
      <c r="J235" s="78" t="s">
        <v>1134</v>
      </c>
    </row>
    <row r="236" spans="1:10" x14ac:dyDescent="0.25">
      <c r="A236" s="75" t="s">
        <v>832</v>
      </c>
      <c r="B236" s="81">
        <v>1603</v>
      </c>
      <c r="C236" s="79">
        <v>78.72</v>
      </c>
      <c r="D236" s="79">
        <v>72</v>
      </c>
      <c r="E236" s="80"/>
      <c r="F236" s="78" t="s">
        <v>7</v>
      </c>
      <c r="G236" s="83">
        <f>'Bảng Giá CT1_TÒA BẮC'!D57</f>
        <v>0</v>
      </c>
      <c r="H236" s="83">
        <v>105000000</v>
      </c>
      <c r="I236" s="83">
        <v>40000000</v>
      </c>
      <c r="J236" s="78" t="s">
        <v>1134</v>
      </c>
    </row>
    <row r="237" spans="1:10" x14ac:dyDescent="0.25">
      <c r="A237" s="75" t="s">
        <v>833</v>
      </c>
      <c r="B237" s="81">
        <v>1604</v>
      </c>
      <c r="C237" s="79">
        <v>109.67</v>
      </c>
      <c r="D237" s="79">
        <v>99.58</v>
      </c>
      <c r="E237" s="80"/>
      <c r="F237" s="78" t="s">
        <v>8</v>
      </c>
      <c r="G237" s="83">
        <f>'Bảng Giá CT1_TÒA BẮC'!E57</f>
        <v>0</v>
      </c>
      <c r="H237" s="83">
        <v>140000000</v>
      </c>
      <c r="I237" s="83">
        <v>40000000</v>
      </c>
      <c r="J237" s="78" t="s">
        <v>1135</v>
      </c>
    </row>
    <row r="238" spans="1:10" x14ac:dyDescent="0.25">
      <c r="A238" s="75" t="s">
        <v>834</v>
      </c>
      <c r="B238" s="81">
        <v>1605</v>
      </c>
      <c r="C238" s="79">
        <v>50.99</v>
      </c>
      <c r="D238" s="79">
        <v>45.8</v>
      </c>
      <c r="E238" s="80"/>
      <c r="F238" s="78" t="s">
        <v>9</v>
      </c>
      <c r="G238" s="83">
        <f>'Bảng Giá CT1_TÒA BẮC'!F57</f>
        <v>0</v>
      </c>
      <c r="H238" s="83">
        <v>70000000</v>
      </c>
      <c r="I238" s="83">
        <v>40000000</v>
      </c>
      <c r="J238" s="78" t="s">
        <v>1136</v>
      </c>
    </row>
    <row r="239" spans="1:10" x14ac:dyDescent="0.25">
      <c r="A239" s="75" t="s">
        <v>835</v>
      </c>
      <c r="B239" s="81">
        <v>1606</v>
      </c>
      <c r="C239" s="79">
        <v>78.11</v>
      </c>
      <c r="D239" s="79">
        <v>70.7</v>
      </c>
      <c r="E239" s="80"/>
      <c r="F239" s="78" t="s">
        <v>10</v>
      </c>
      <c r="G239" s="83">
        <f>'Bảng Giá CT1_TÒA BẮC'!G57</f>
        <v>0</v>
      </c>
      <c r="H239" s="83">
        <v>105000000</v>
      </c>
      <c r="I239" s="83">
        <v>40000000</v>
      </c>
      <c r="J239" s="78" t="s">
        <v>1134</v>
      </c>
    </row>
    <row r="240" spans="1:10" x14ac:dyDescent="0.25">
      <c r="A240" s="75" t="s">
        <v>836</v>
      </c>
      <c r="B240" s="81">
        <v>1607</v>
      </c>
      <c r="C240" s="79">
        <v>82.18</v>
      </c>
      <c r="D240" s="79">
        <v>74.400000000000006</v>
      </c>
      <c r="E240" s="80"/>
      <c r="F240" s="78" t="s">
        <v>11</v>
      </c>
      <c r="G240" s="83">
        <f>'Bảng Giá CT1_TÒA BẮC'!H57</f>
        <v>0</v>
      </c>
      <c r="H240" s="83">
        <v>105000000</v>
      </c>
      <c r="I240" s="83">
        <v>40000000</v>
      </c>
      <c r="J240" s="78" t="s">
        <v>1134</v>
      </c>
    </row>
    <row r="241" spans="1:10" x14ac:dyDescent="0.25">
      <c r="A241" s="75" t="s">
        <v>837</v>
      </c>
      <c r="B241" s="81">
        <v>1608</v>
      </c>
      <c r="C241" s="79">
        <v>82.18</v>
      </c>
      <c r="D241" s="79">
        <v>74.400000000000006</v>
      </c>
      <c r="E241" s="80"/>
      <c r="F241" s="78" t="s">
        <v>11</v>
      </c>
      <c r="G241" s="83">
        <f>'Bảng Giá CT1_TÒA BẮC'!I57</f>
        <v>0</v>
      </c>
      <c r="H241" s="83">
        <v>105000000</v>
      </c>
      <c r="I241" s="83">
        <v>40000000</v>
      </c>
      <c r="J241" s="78" t="s">
        <v>1134</v>
      </c>
    </row>
    <row r="242" spans="1:10" x14ac:dyDescent="0.25">
      <c r="A242" s="75" t="s">
        <v>838</v>
      </c>
      <c r="B242" s="81">
        <v>1609</v>
      </c>
      <c r="C242" s="79">
        <v>82.18</v>
      </c>
      <c r="D242" s="79">
        <v>74.400000000000006</v>
      </c>
      <c r="E242" s="80"/>
      <c r="F242" s="78" t="s">
        <v>11</v>
      </c>
      <c r="G242" s="83">
        <f>'Bảng Giá CT1_TÒA BẮC'!J57</f>
        <v>0</v>
      </c>
      <c r="H242" s="83">
        <v>105000000</v>
      </c>
      <c r="I242" s="83">
        <v>40000000</v>
      </c>
      <c r="J242" s="78" t="s">
        <v>1134</v>
      </c>
    </row>
    <row r="243" spans="1:10" x14ac:dyDescent="0.25">
      <c r="A243" s="75" t="s">
        <v>839</v>
      </c>
      <c r="B243" s="81">
        <v>1610</v>
      </c>
      <c r="C243" s="79">
        <v>82.24</v>
      </c>
      <c r="D243" s="79">
        <v>74.5</v>
      </c>
      <c r="E243" s="80"/>
      <c r="F243" s="78" t="s">
        <v>12</v>
      </c>
      <c r="G243" s="83">
        <f>'Bảng Giá CT1_TÒA BẮC'!K57</f>
        <v>0</v>
      </c>
      <c r="H243" s="83">
        <v>105000000</v>
      </c>
      <c r="I243" s="83">
        <v>40000000</v>
      </c>
      <c r="J243" s="78" t="s">
        <v>1134</v>
      </c>
    </row>
    <row r="244" spans="1:10" x14ac:dyDescent="0.25">
      <c r="A244" s="75" t="s">
        <v>840</v>
      </c>
      <c r="B244" s="81">
        <v>1611</v>
      </c>
      <c r="C244" s="79">
        <v>83.24</v>
      </c>
      <c r="D244" s="79">
        <v>74.7</v>
      </c>
      <c r="E244" s="80"/>
      <c r="F244" s="78" t="s">
        <v>13</v>
      </c>
      <c r="G244" s="83">
        <f>'Bảng Giá CT1_TÒA BẮC'!L57</f>
        <v>0</v>
      </c>
      <c r="H244" s="83">
        <v>105000000</v>
      </c>
      <c r="I244" s="83">
        <v>40000000</v>
      </c>
      <c r="J244" s="78" t="s">
        <v>1134</v>
      </c>
    </row>
    <row r="245" spans="1:10" x14ac:dyDescent="0.25">
      <c r="A245" s="75" t="s">
        <v>841</v>
      </c>
      <c r="B245" s="81" t="s">
        <v>529</v>
      </c>
      <c r="C245" s="79">
        <v>87.87</v>
      </c>
      <c r="D245" s="79">
        <v>80.8</v>
      </c>
      <c r="E245" s="80"/>
      <c r="F245" s="78" t="s">
        <v>14</v>
      </c>
      <c r="G245" s="83">
        <f>'Bảng Giá CT1_TÒA BẮC'!M57</f>
        <v>0</v>
      </c>
      <c r="H245" s="83">
        <v>105000000</v>
      </c>
      <c r="I245" s="83">
        <v>40000000</v>
      </c>
      <c r="J245" s="78" t="s">
        <v>1134</v>
      </c>
    </row>
    <row r="246" spans="1:10" x14ac:dyDescent="0.25">
      <c r="A246" s="75" t="s">
        <v>842</v>
      </c>
      <c r="B246" s="81" t="s">
        <v>552</v>
      </c>
      <c r="C246" s="79">
        <v>107.58</v>
      </c>
      <c r="D246" s="79">
        <v>97.1</v>
      </c>
      <c r="E246" s="80"/>
      <c r="F246" s="78" t="s">
        <v>15</v>
      </c>
      <c r="G246" s="83">
        <f>'Bảng Giá CT1_TÒA BẮC'!N57</f>
        <v>0</v>
      </c>
      <c r="H246" s="83">
        <v>140000000</v>
      </c>
      <c r="I246" s="83">
        <v>40000000</v>
      </c>
      <c r="J246" s="78" t="s">
        <v>1135</v>
      </c>
    </row>
    <row r="247" spans="1:10" x14ac:dyDescent="0.25">
      <c r="A247" s="75" t="s">
        <v>843</v>
      </c>
      <c r="B247" s="81">
        <v>1614</v>
      </c>
      <c r="C247" s="79">
        <v>96.86</v>
      </c>
      <c r="D247" s="79">
        <v>88.1</v>
      </c>
      <c r="E247" s="80"/>
      <c r="F247" s="78" t="s">
        <v>16</v>
      </c>
      <c r="G247" s="83">
        <f>'Bảng Giá CT1_TÒA BẮC'!O57</f>
        <v>0</v>
      </c>
      <c r="H247" s="83">
        <v>105000000</v>
      </c>
      <c r="I247" s="83">
        <v>40000000</v>
      </c>
      <c r="J247" s="78" t="s">
        <v>1134</v>
      </c>
    </row>
    <row r="248" spans="1:10" x14ac:dyDescent="0.25">
      <c r="A248" s="75" t="s">
        <v>844</v>
      </c>
      <c r="B248" s="81">
        <v>1615</v>
      </c>
      <c r="C248" s="79">
        <v>84.24</v>
      </c>
      <c r="D248" s="79">
        <v>76.459999999999994</v>
      </c>
      <c r="E248" s="80"/>
      <c r="F248" s="78" t="s">
        <v>17</v>
      </c>
      <c r="G248" s="83">
        <f>'Bảng Giá CT1_TÒA BẮC'!P57</f>
        <v>0</v>
      </c>
      <c r="H248" s="83">
        <v>105000000</v>
      </c>
      <c r="I248" s="83">
        <v>40000000</v>
      </c>
      <c r="J248" s="78" t="s">
        <v>1134</v>
      </c>
    </row>
    <row r="249" spans="1:10" x14ac:dyDescent="0.25">
      <c r="A249" s="75" t="s">
        <v>845</v>
      </c>
      <c r="B249" s="81">
        <v>1616</v>
      </c>
      <c r="C249" s="79">
        <v>84.24</v>
      </c>
      <c r="D249" s="79">
        <v>76.459999999999994</v>
      </c>
      <c r="E249" s="80"/>
      <c r="F249" s="78" t="s">
        <v>17</v>
      </c>
      <c r="G249" s="83">
        <f>'Bảng Giá CT1_TÒA BẮC'!Q57</f>
        <v>0</v>
      </c>
      <c r="H249" s="83">
        <v>105000000</v>
      </c>
      <c r="I249" s="83">
        <v>40000000</v>
      </c>
      <c r="J249" s="78" t="s">
        <v>1134</v>
      </c>
    </row>
    <row r="250" spans="1:10" x14ac:dyDescent="0.25">
      <c r="A250" s="75" t="s">
        <v>846</v>
      </c>
      <c r="B250" s="81">
        <v>1617</v>
      </c>
      <c r="C250" s="79">
        <v>84.24</v>
      </c>
      <c r="D250" s="79">
        <v>76.459999999999994</v>
      </c>
      <c r="E250" s="80"/>
      <c r="F250" s="78" t="s">
        <v>17</v>
      </c>
      <c r="G250" s="83">
        <f>'Bảng Giá CT1_TÒA BẮC'!R57</f>
        <v>0</v>
      </c>
      <c r="H250" s="83">
        <v>105000000</v>
      </c>
      <c r="I250" s="83">
        <v>40000000</v>
      </c>
      <c r="J250" s="78" t="s">
        <v>1134</v>
      </c>
    </row>
    <row r="251" spans="1:10" x14ac:dyDescent="0.25">
      <c r="A251" s="75" t="s">
        <v>847</v>
      </c>
      <c r="B251" s="81">
        <v>1618</v>
      </c>
      <c r="C251" s="79">
        <v>51.47</v>
      </c>
      <c r="D251" s="79">
        <v>46</v>
      </c>
      <c r="E251" s="80"/>
      <c r="F251" s="78" t="s">
        <v>20</v>
      </c>
      <c r="G251" s="83">
        <f>'Bảng Giá CT1_TÒA BẮC'!S57</f>
        <v>0</v>
      </c>
      <c r="H251" s="83">
        <v>70000000</v>
      </c>
      <c r="I251" s="83">
        <v>40000000</v>
      </c>
      <c r="J251" s="78" t="s">
        <v>1136</v>
      </c>
    </row>
    <row r="252" spans="1:10" x14ac:dyDescent="0.25">
      <c r="A252" s="75" t="s">
        <v>848</v>
      </c>
      <c r="B252" s="81">
        <v>1619</v>
      </c>
      <c r="C252" s="79">
        <v>45.73</v>
      </c>
      <c r="D252" s="79">
        <v>40.9</v>
      </c>
      <c r="E252" s="80"/>
      <c r="F252" s="78" t="s">
        <v>62</v>
      </c>
      <c r="G252" s="83">
        <f>'Bảng Giá CT1_TÒA BẮC'!T57</f>
        <v>0</v>
      </c>
      <c r="H252" s="83">
        <v>70000000</v>
      </c>
      <c r="I252" s="83">
        <v>40000000</v>
      </c>
      <c r="J252" s="78" t="s">
        <v>1136</v>
      </c>
    </row>
    <row r="253" spans="1:10" x14ac:dyDescent="0.25">
      <c r="A253" s="75" t="s">
        <v>849</v>
      </c>
      <c r="B253" s="81">
        <v>1620</v>
      </c>
      <c r="C253" s="79">
        <v>73.8</v>
      </c>
      <c r="D253" s="79">
        <v>66.099999999999994</v>
      </c>
      <c r="E253" s="80"/>
      <c r="F253" s="78" t="s">
        <v>19</v>
      </c>
      <c r="G253" s="83">
        <f>'Bảng Giá CT1_TÒA BẮC'!U57</f>
        <v>0</v>
      </c>
      <c r="H253" s="83">
        <v>105000000</v>
      </c>
      <c r="I253" s="83">
        <v>40000000</v>
      </c>
      <c r="J253" s="78" t="s">
        <v>1134</v>
      </c>
    </row>
    <row r="254" spans="1:10" x14ac:dyDescent="0.25">
      <c r="A254" s="75" t="s">
        <v>850</v>
      </c>
      <c r="B254" s="81">
        <v>1621</v>
      </c>
      <c r="C254" s="79">
        <v>121.16</v>
      </c>
      <c r="D254" s="79">
        <v>111.3</v>
      </c>
      <c r="E254" s="80"/>
      <c r="F254" s="78" t="s">
        <v>18</v>
      </c>
      <c r="G254" s="83">
        <f>'Bảng Giá CT1_TÒA BẮC'!V57</f>
        <v>0</v>
      </c>
      <c r="H254" s="83">
        <v>140000000</v>
      </c>
      <c r="I254" s="83">
        <v>40000000</v>
      </c>
      <c r="J254" s="78" t="s">
        <v>1135</v>
      </c>
    </row>
    <row r="255" spans="1:10" x14ac:dyDescent="0.25">
      <c r="A255" s="75" t="s">
        <v>851</v>
      </c>
      <c r="B255" s="81">
        <v>1701</v>
      </c>
      <c r="C255" s="79">
        <v>81.97</v>
      </c>
      <c r="D255" s="79">
        <v>73.400000000000006</v>
      </c>
      <c r="E255" s="80"/>
      <c r="F255" s="78" t="s">
        <v>5</v>
      </c>
      <c r="G255" s="83">
        <f>'Bảng Giá CT1_TÒA BẮC'!B52</f>
        <v>0</v>
      </c>
      <c r="H255" s="83">
        <v>105000000</v>
      </c>
      <c r="I255" s="83">
        <v>40000000</v>
      </c>
      <c r="J255" s="78" t="s">
        <v>1134</v>
      </c>
    </row>
    <row r="256" spans="1:10" x14ac:dyDescent="0.25">
      <c r="A256" s="75" t="s">
        <v>852</v>
      </c>
      <c r="B256" s="81">
        <v>1702</v>
      </c>
      <c r="C256" s="79">
        <v>81.540000000000006</v>
      </c>
      <c r="D256" s="79">
        <v>74.3</v>
      </c>
      <c r="E256" s="80"/>
      <c r="F256" s="78" t="s">
        <v>6</v>
      </c>
      <c r="G256" s="83">
        <f>'Bảng Giá CT1_TÒA BẮC'!C52</f>
        <v>0</v>
      </c>
      <c r="H256" s="83">
        <v>105000000</v>
      </c>
      <c r="I256" s="83">
        <v>40000000</v>
      </c>
      <c r="J256" s="78" t="s">
        <v>1134</v>
      </c>
    </row>
    <row r="257" spans="1:10" x14ac:dyDescent="0.25">
      <c r="A257" s="75" t="s">
        <v>853</v>
      </c>
      <c r="B257" s="81">
        <v>1703</v>
      </c>
      <c r="C257" s="79">
        <v>78.72</v>
      </c>
      <c r="D257" s="79">
        <v>72</v>
      </c>
      <c r="E257" s="80"/>
      <c r="F257" s="78" t="s">
        <v>7</v>
      </c>
      <c r="G257" s="83">
        <f>'Bảng Giá CT1_TÒA BẮC'!D52</f>
        <v>0</v>
      </c>
      <c r="H257" s="83">
        <v>105000000</v>
      </c>
      <c r="I257" s="83">
        <v>40000000</v>
      </c>
      <c r="J257" s="78" t="s">
        <v>1134</v>
      </c>
    </row>
    <row r="258" spans="1:10" x14ac:dyDescent="0.25">
      <c r="A258" s="75" t="s">
        <v>854</v>
      </c>
      <c r="B258" s="81">
        <v>1704</v>
      </c>
      <c r="C258" s="79">
        <v>109.67</v>
      </c>
      <c r="D258" s="79">
        <v>99.58</v>
      </c>
      <c r="E258" s="80"/>
      <c r="F258" s="78" t="s">
        <v>8</v>
      </c>
      <c r="G258" s="83">
        <f>'Bảng Giá CT1_TÒA BẮC'!E52</f>
        <v>0</v>
      </c>
      <c r="H258" s="83">
        <v>140000000</v>
      </c>
      <c r="I258" s="83">
        <v>40000000</v>
      </c>
      <c r="J258" s="78" t="s">
        <v>1135</v>
      </c>
    </row>
    <row r="259" spans="1:10" x14ac:dyDescent="0.25">
      <c r="A259" s="75" t="s">
        <v>855</v>
      </c>
      <c r="B259" s="81">
        <v>1705</v>
      </c>
      <c r="C259" s="79">
        <v>50.99</v>
      </c>
      <c r="D259" s="79">
        <v>45.8</v>
      </c>
      <c r="E259" s="80"/>
      <c r="F259" s="78" t="s">
        <v>9</v>
      </c>
      <c r="G259" s="83">
        <f>'Bảng Giá CT1_TÒA BẮC'!F52</f>
        <v>0</v>
      </c>
      <c r="H259" s="83">
        <v>70000000</v>
      </c>
      <c r="I259" s="83">
        <v>40000000</v>
      </c>
      <c r="J259" s="78" t="s">
        <v>1136</v>
      </c>
    </row>
    <row r="260" spans="1:10" x14ac:dyDescent="0.25">
      <c r="A260" s="75" t="s">
        <v>856</v>
      </c>
      <c r="B260" s="81">
        <v>1706</v>
      </c>
      <c r="C260" s="79">
        <v>78.11</v>
      </c>
      <c r="D260" s="79">
        <v>70.7</v>
      </c>
      <c r="E260" s="80"/>
      <c r="F260" s="78" t="s">
        <v>10</v>
      </c>
      <c r="G260" s="83">
        <f>'Bảng Giá CT1_TÒA BẮC'!G52</f>
        <v>0</v>
      </c>
      <c r="H260" s="83">
        <v>105000000</v>
      </c>
      <c r="I260" s="83">
        <v>40000000</v>
      </c>
      <c r="J260" s="78" t="s">
        <v>1134</v>
      </c>
    </row>
    <row r="261" spans="1:10" x14ac:dyDescent="0.25">
      <c r="A261" s="75" t="s">
        <v>857</v>
      </c>
      <c r="B261" s="81">
        <v>1707</v>
      </c>
      <c r="C261" s="79">
        <v>82.18</v>
      </c>
      <c r="D261" s="79">
        <v>74.400000000000006</v>
      </c>
      <c r="E261" s="80"/>
      <c r="F261" s="78" t="s">
        <v>11</v>
      </c>
      <c r="G261" s="83">
        <f>'Bảng Giá CT1_TÒA BẮC'!H52</f>
        <v>0</v>
      </c>
      <c r="H261" s="83">
        <v>105000000</v>
      </c>
      <c r="I261" s="83">
        <v>40000000</v>
      </c>
      <c r="J261" s="78" t="s">
        <v>1134</v>
      </c>
    </row>
    <row r="262" spans="1:10" x14ac:dyDescent="0.25">
      <c r="A262" s="75" t="s">
        <v>858</v>
      </c>
      <c r="B262" s="81">
        <v>1708</v>
      </c>
      <c r="C262" s="79">
        <v>82.18</v>
      </c>
      <c r="D262" s="79">
        <v>74.400000000000006</v>
      </c>
      <c r="E262" s="80"/>
      <c r="F262" s="78" t="s">
        <v>11</v>
      </c>
      <c r="G262" s="83">
        <f>'Bảng Giá CT1_TÒA BẮC'!I52</f>
        <v>0</v>
      </c>
      <c r="H262" s="83">
        <v>105000000</v>
      </c>
      <c r="I262" s="83">
        <v>40000000</v>
      </c>
      <c r="J262" s="78" t="s">
        <v>1134</v>
      </c>
    </row>
    <row r="263" spans="1:10" x14ac:dyDescent="0.25">
      <c r="A263" s="75" t="s">
        <v>859</v>
      </c>
      <c r="B263" s="81">
        <v>1709</v>
      </c>
      <c r="C263" s="79">
        <v>82.18</v>
      </c>
      <c r="D263" s="79">
        <v>74.400000000000006</v>
      </c>
      <c r="E263" s="80"/>
      <c r="F263" s="78" t="s">
        <v>11</v>
      </c>
      <c r="G263" s="83">
        <f>'Bảng Giá CT1_TÒA BẮC'!J52</f>
        <v>0</v>
      </c>
      <c r="H263" s="83">
        <v>105000000</v>
      </c>
      <c r="I263" s="83">
        <v>40000000</v>
      </c>
      <c r="J263" s="78" t="s">
        <v>1134</v>
      </c>
    </row>
    <row r="264" spans="1:10" x14ac:dyDescent="0.25">
      <c r="A264" s="75" t="s">
        <v>860</v>
      </c>
      <c r="B264" s="81">
        <v>1710</v>
      </c>
      <c r="C264" s="79">
        <v>82.24</v>
      </c>
      <c r="D264" s="79">
        <v>74.5</v>
      </c>
      <c r="E264" s="80"/>
      <c r="F264" s="78" t="s">
        <v>12</v>
      </c>
      <c r="G264" s="83">
        <f>'Bảng Giá CT1_TÒA BẮC'!K52</f>
        <v>0</v>
      </c>
      <c r="H264" s="83">
        <v>105000000</v>
      </c>
      <c r="I264" s="83">
        <v>40000000</v>
      </c>
      <c r="J264" s="78" t="s">
        <v>1134</v>
      </c>
    </row>
    <row r="265" spans="1:10" x14ac:dyDescent="0.25">
      <c r="A265" s="75" t="s">
        <v>861</v>
      </c>
      <c r="B265" s="81">
        <v>1711</v>
      </c>
      <c r="C265" s="79">
        <v>83.24</v>
      </c>
      <c r="D265" s="79">
        <v>74.7</v>
      </c>
      <c r="E265" s="80"/>
      <c r="F265" s="78" t="s">
        <v>13</v>
      </c>
      <c r="G265" s="83">
        <f>'Bảng Giá CT1_TÒA BẮC'!L52</f>
        <v>0</v>
      </c>
      <c r="H265" s="83">
        <v>105000000</v>
      </c>
      <c r="I265" s="83">
        <v>40000000</v>
      </c>
      <c r="J265" s="78" t="s">
        <v>1134</v>
      </c>
    </row>
    <row r="266" spans="1:10" x14ac:dyDescent="0.25">
      <c r="A266" s="75" t="s">
        <v>862</v>
      </c>
      <c r="B266" s="81" t="s">
        <v>528</v>
      </c>
      <c r="C266" s="79">
        <v>87.87</v>
      </c>
      <c r="D266" s="79">
        <v>80.8</v>
      </c>
      <c r="E266" s="80"/>
      <c r="F266" s="78" t="s">
        <v>14</v>
      </c>
      <c r="G266" s="83">
        <f>'Bảng Giá CT1_TÒA BẮC'!M52</f>
        <v>0</v>
      </c>
      <c r="H266" s="83">
        <v>105000000</v>
      </c>
      <c r="I266" s="83">
        <v>40000000</v>
      </c>
      <c r="J266" s="78" t="s">
        <v>1134</v>
      </c>
    </row>
    <row r="267" spans="1:10" x14ac:dyDescent="0.25">
      <c r="A267" s="75" t="s">
        <v>863</v>
      </c>
      <c r="B267" s="81" t="s">
        <v>553</v>
      </c>
      <c r="C267" s="79">
        <v>107.58</v>
      </c>
      <c r="D267" s="79">
        <v>97.1</v>
      </c>
      <c r="E267" s="80"/>
      <c r="F267" s="78" t="s">
        <v>15</v>
      </c>
      <c r="G267" s="83">
        <f>'Bảng Giá CT1_TÒA BẮC'!N52</f>
        <v>0</v>
      </c>
      <c r="H267" s="83">
        <v>140000000</v>
      </c>
      <c r="I267" s="83">
        <v>40000000</v>
      </c>
      <c r="J267" s="78" t="s">
        <v>1135</v>
      </c>
    </row>
    <row r="268" spans="1:10" x14ac:dyDescent="0.25">
      <c r="A268" s="75" t="s">
        <v>864</v>
      </c>
      <c r="B268" s="81">
        <v>1714</v>
      </c>
      <c r="C268" s="79">
        <v>96.86</v>
      </c>
      <c r="D268" s="79">
        <v>88.1</v>
      </c>
      <c r="E268" s="80"/>
      <c r="F268" s="78" t="s">
        <v>16</v>
      </c>
      <c r="G268" s="83">
        <f>'Bảng Giá CT1_TÒA BẮC'!O52</f>
        <v>0</v>
      </c>
      <c r="H268" s="83">
        <v>105000000</v>
      </c>
      <c r="I268" s="83">
        <v>40000000</v>
      </c>
      <c r="J268" s="78" t="s">
        <v>1134</v>
      </c>
    </row>
    <row r="269" spans="1:10" x14ac:dyDescent="0.25">
      <c r="A269" s="75" t="s">
        <v>865</v>
      </c>
      <c r="B269" s="81">
        <v>1715</v>
      </c>
      <c r="C269" s="79">
        <v>84.24</v>
      </c>
      <c r="D269" s="79">
        <v>76.459999999999994</v>
      </c>
      <c r="E269" s="80"/>
      <c r="F269" s="78" t="s">
        <v>17</v>
      </c>
      <c r="G269" s="83">
        <f>'Bảng Giá CT1_TÒA BẮC'!P52</f>
        <v>0</v>
      </c>
      <c r="H269" s="83">
        <v>105000000</v>
      </c>
      <c r="I269" s="83">
        <v>40000000</v>
      </c>
      <c r="J269" s="78" t="s">
        <v>1134</v>
      </c>
    </row>
    <row r="270" spans="1:10" x14ac:dyDescent="0.25">
      <c r="A270" s="75" t="s">
        <v>866</v>
      </c>
      <c r="B270" s="81">
        <v>1716</v>
      </c>
      <c r="C270" s="79">
        <v>84.24</v>
      </c>
      <c r="D270" s="79">
        <v>76.459999999999994</v>
      </c>
      <c r="E270" s="80"/>
      <c r="F270" s="78" t="s">
        <v>17</v>
      </c>
      <c r="G270" s="83">
        <f>'Bảng Giá CT1_TÒA BẮC'!Q52</f>
        <v>0</v>
      </c>
      <c r="H270" s="83">
        <v>105000000</v>
      </c>
      <c r="I270" s="83">
        <v>40000000</v>
      </c>
      <c r="J270" s="78" t="s">
        <v>1134</v>
      </c>
    </row>
    <row r="271" spans="1:10" x14ac:dyDescent="0.25">
      <c r="A271" s="75" t="s">
        <v>867</v>
      </c>
      <c r="B271" s="81">
        <v>1717</v>
      </c>
      <c r="C271" s="79">
        <v>84.24</v>
      </c>
      <c r="D271" s="79">
        <v>76.459999999999994</v>
      </c>
      <c r="E271" s="80"/>
      <c r="F271" s="78" t="s">
        <v>17</v>
      </c>
      <c r="G271" s="83">
        <f>'Bảng Giá CT1_TÒA BẮC'!R52</f>
        <v>0</v>
      </c>
      <c r="H271" s="83">
        <v>105000000</v>
      </c>
      <c r="I271" s="83">
        <v>40000000</v>
      </c>
      <c r="J271" s="78" t="s">
        <v>1134</v>
      </c>
    </row>
    <row r="272" spans="1:10" x14ac:dyDescent="0.25">
      <c r="A272" s="75" t="s">
        <v>868</v>
      </c>
      <c r="B272" s="81">
        <v>1718</v>
      </c>
      <c r="C272" s="79">
        <v>51.47</v>
      </c>
      <c r="D272" s="79">
        <v>46</v>
      </c>
      <c r="E272" s="80"/>
      <c r="F272" s="78" t="s">
        <v>20</v>
      </c>
      <c r="G272" s="83">
        <f>'Bảng Giá CT1_TÒA BẮC'!S52</f>
        <v>0</v>
      </c>
      <c r="H272" s="83">
        <v>70000000</v>
      </c>
      <c r="I272" s="83">
        <v>40000000</v>
      </c>
      <c r="J272" s="78" t="s">
        <v>1136</v>
      </c>
    </row>
    <row r="273" spans="1:10" x14ac:dyDescent="0.25">
      <c r="A273" s="75" t="s">
        <v>869</v>
      </c>
      <c r="B273" s="81">
        <v>1719</v>
      </c>
      <c r="C273" s="79">
        <v>45.73</v>
      </c>
      <c r="D273" s="79">
        <v>40.9</v>
      </c>
      <c r="E273" s="80"/>
      <c r="F273" s="78" t="s">
        <v>62</v>
      </c>
      <c r="G273" s="83">
        <f>'Bảng Giá CT1_TÒA BẮC'!T52</f>
        <v>0</v>
      </c>
      <c r="H273" s="83">
        <v>70000000</v>
      </c>
      <c r="I273" s="83">
        <v>40000000</v>
      </c>
      <c r="J273" s="78" t="s">
        <v>1136</v>
      </c>
    </row>
    <row r="274" spans="1:10" x14ac:dyDescent="0.25">
      <c r="A274" s="75" t="s">
        <v>870</v>
      </c>
      <c r="B274" s="81">
        <v>1720</v>
      </c>
      <c r="C274" s="79">
        <v>73.8</v>
      </c>
      <c r="D274" s="79">
        <v>66.099999999999994</v>
      </c>
      <c r="E274" s="80"/>
      <c r="F274" s="78" t="s">
        <v>19</v>
      </c>
      <c r="G274" s="83">
        <f>'Bảng Giá CT1_TÒA BẮC'!U52</f>
        <v>0</v>
      </c>
      <c r="H274" s="83">
        <v>105000000</v>
      </c>
      <c r="I274" s="83">
        <v>40000000</v>
      </c>
      <c r="J274" s="78" t="s">
        <v>1134</v>
      </c>
    </row>
    <row r="275" spans="1:10" x14ac:dyDescent="0.25">
      <c r="A275" s="75" t="s">
        <v>871</v>
      </c>
      <c r="B275" s="81">
        <v>1721</v>
      </c>
      <c r="C275" s="79">
        <v>121.16</v>
      </c>
      <c r="D275" s="79">
        <v>111.3</v>
      </c>
      <c r="E275" s="80"/>
      <c r="F275" s="78" t="s">
        <v>18</v>
      </c>
      <c r="G275" s="83">
        <f>'Bảng Giá CT1_TÒA BẮC'!V52</f>
        <v>0</v>
      </c>
      <c r="H275" s="83">
        <v>140000000</v>
      </c>
      <c r="I275" s="83">
        <v>40000000</v>
      </c>
      <c r="J275" s="78" t="s">
        <v>1135</v>
      </c>
    </row>
    <row r="276" spans="1:10" x14ac:dyDescent="0.25">
      <c r="A276" s="75" t="s">
        <v>872</v>
      </c>
      <c r="B276" s="81">
        <v>1801</v>
      </c>
      <c r="C276" s="79">
        <v>81.97</v>
      </c>
      <c r="D276" s="79">
        <v>73.400000000000006</v>
      </c>
      <c r="E276" s="80"/>
      <c r="F276" s="78" t="s">
        <v>5</v>
      </c>
      <c r="G276" s="83">
        <f>'Bảng Giá CT1_TÒA BẮC'!B47</f>
        <v>4362200000</v>
      </c>
      <c r="H276" s="83">
        <v>105000000</v>
      </c>
      <c r="I276" s="83">
        <v>40000000</v>
      </c>
      <c r="J276" s="78" t="s">
        <v>1134</v>
      </c>
    </row>
    <row r="277" spans="1:10" x14ac:dyDescent="0.25">
      <c r="A277" s="75" t="s">
        <v>873</v>
      </c>
      <c r="B277" s="81">
        <v>1802</v>
      </c>
      <c r="C277" s="79">
        <v>81.540000000000006</v>
      </c>
      <c r="D277" s="79">
        <v>74.3</v>
      </c>
      <c r="E277" s="80"/>
      <c r="F277" s="78" t="s">
        <v>6</v>
      </c>
      <c r="G277" s="83">
        <f>'Bảng Giá CT1_TÒA BẮC'!C47</f>
        <v>4410400000</v>
      </c>
      <c r="H277" s="83">
        <v>105000000</v>
      </c>
      <c r="I277" s="83">
        <v>40000000</v>
      </c>
      <c r="J277" s="78" t="s">
        <v>1134</v>
      </c>
    </row>
    <row r="278" spans="1:10" x14ac:dyDescent="0.25">
      <c r="A278" s="75" t="s">
        <v>874</v>
      </c>
      <c r="B278" s="81">
        <v>1803</v>
      </c>
      <c r="C278" s="79">
        <v>78.72</v>
      </c>
      <c r="D278" s="79">
        <v>72</v>
      </c>
      <c r="E278" s="80"/>
      <c r="F278" s="78" t="s">
        <v>7</v>
      </c>
      <c r="G278" s="83">
        <f>'Bảng Giá CT1_TÒA BẮC'!D47</f>
        <v>4287000000</v>
      </c>
      <c r="H278" s="83">
        <v>105000000</v>
      </c>
      <c r="I278" s="83">
        <v>40000000</v>
      </c>
      <c r="J278" s="78" t="s">
        <v>1134</v>
      </c>
    </row>
    <row r="279" spans="1:10" x14ac:dyDescent="0.25">
      <c r="A279" s="75" t="s">
        <v>875</v>
      </c>
      <c r="B279" s="81">
        <v>1804</v>
      </c>
      <c r="C279" s="79">
        <v>109.67</v>
      </c>
      <c r="D279" s="79">
        <v>99.58</v>
      </c>
      <c r="E279" s="80"/>
      <c r="F279" s="78" t="s">
        <v>8</v>
      </c>
      <c r="G279" s="83">
        <f>'Bảng Giá CT1_TÒA BẮC'!E47</f>
        <v>5715800000</v>
      </c>
      <c r="H279" s="83">
        <v>140000000</v>
      </c>
      <c r="I279" s="83">
        <v>40000000</v>
      </c>
      <c r="J279" s="78" t="s">
        <v>1135</v>
      </c>
    </row>
    <row r="280" spans="1:10" x14ac:dyDescent="0.25">
      <c r="A280" s="75" t="s">
        <v>876</v>
      </c>
      <c r="B280" s="81">
        <v>1805</v>
      </c>
      <c r="C280" s="79">
        <v>50.99</v>
      </c>
      <c r="D280" s="79">
        <v>45.8</v>
      </c>
      <c r="E280" s="80"/>
      <c r="F280" s="78" t="s">
        <v>9</v>
      </c>
      <c r="G280" s="83">
        <f>'Bảng Giá CT1_TÒA BẮC'!F47</f>
        <v>2821800000</v>
      </c>
      <c r="H280" s="83">
        <v>70000000</v>
      </c>
      <c r="I280" s="83">
        <v>40000000</v>
      </c>
      <c r="J280" s="78" t="s">
        <v>1136</v>
      </c>
    </row>
    <row r="281" spans="1:10" x14ac:dyDescent="0.25">
      <c r="A281" s="75" t="s">
        <v>877</v>
      </c>
      <c r="B281" s="81">
        <v>1806</v>
      </c>
      <c r="C281" s="79">
        <v>78.11</v>
      </c>
      <c r="D281" s="79">
        <v>70.7</v>
      </c>
      <c r="E281" s="80"/>
      <c r="F281" s="78" t="s">
        <v>10</v>
      </c>
      <c r="G281" s="83">
        <f>'Bảng Giá CT1_TÒA BẮC'!G47</f>
        <v>4216700000</v>
      </c>
      <c r="H281" s="83">
        <v>105000000</v>
      </c>
      <c r="I281" s="83">
        <v>40000000</v>
      </c>
      <c r="J281" s="78" t="s">
        <v>1134</v>
      </c>
    </row>
    <row r="282" spans="1:10" x14ac:dyDescent="0.25">
      <c r="A282" s="75" t="s">
        <v>878</v>
      </c>
      <c r="B282" s="81">
        <v>1807</v>
      </c>
      <c r="C282" s="79">
        <v>82.18</v>
      </c>
      <c r="D282" s="79">
        <v>74.400000000000006</v>
      </c>
      <c r="E282" s="80"/>
      <c r="F282" s="78" t="s">
        <v>11</v>
      </c>
      <c r="G282" s="83">
        <f>'Bảng Giá CT1_TÒA BẮC'!H47</f>
        <v>4415900000</v>
      </c>
      <c r="H282" s="83">
        <v>105000000</v>
      </c>
      <c r="I282" s="83">
        <v>40000000</v>
      </c>
      <c r="J282" s="78" t="s">
        <v>1134</v>
      </c>
    </row>
    <row r="283" spans="1:10" x14ac:dyDescent="0.25">
      <c r="A283" s="75" t="s">
        <v>879</v>
      </c>
      <c r="B283" s="81">
        <v>1808</v>
      </c>
      <c r="C283" s="79">
        <v>82.18</v>
      </c>
      <c r="D283" s="79">
        <v>74.400000000000006</v>
      </c>
      <c r="E283" s="80"/>
      <c r="F283" s="78" t="s">
        <v>11</v>
      </c>
      <c r="G283" s="83">
        <f>'Bảng Giá CT1_TÒA BẮC'!I47</f>
        <v>4415900000</v>
      </c>
      <c r="H283" s="83">
        <v>105000000</v>
      </c>
      <c r="I283" s="83">
        <v>40000000</v>
      </c>
      <c r="J283" s="78" t="s">
        <v>1134</v>
      </c>
    </row>
    <row r="284" spans="1:10" x14ac:dyDescent="0.25">
      <c r="A284" s="75" t="s">
        <v>880</v>
      </c>
      <c r="B284" s="81">
        <v>1809</v>
      </c>
      <c r="C284" s="79">
        <v>82.18</v>
      </c>
      <c r="D284" s="79">
        <v>74.400000000000006</v>
      </c>
      <c r="E284" s="80"/>
      <c r="F284" s="78" t="s">
        <v>11</v>
      </c>
      <c r="G284" s="83">
        <f>'Bảng Giá CT1_TÒA BẮC'!J47</f>
        <v>4415900000</v>
      </c>
      <c r="H284" s="83">
        <v>105000000</v>
      </c>
      <c r="I284" s="83">
        <v>40000000</v>
      </c>
      <c r="J284" s="78" t="s">
        <v>1134</v>
      </c>
    </row>
    <row r="285" spans="1:10" x14ac:dyDescent="0.25">
      <c r="A285" s="75" t="s">
        <v>881</v>
      </c>
      <c r="B285" s="81">
        <v>1810</v>
      </c>
      <c r="C285" s="79">
        <v>82.24</v>
      </c>
      <c r="D285" s="79">
        <v>74.5</v>
      </c>
      <c r="E285" s="80"/>
      <c r="F285" s="78" t="s">
        <v>12</v>
      </c>
      <c r="G285" s="83">
        <f>'Bảng Giá CT1_TÒA BẮC'!K47</f>
        <v>4421200000</v>
      </c>
      <c r="H285" s="83">
        <v>105000000</v>
      </c>
      <c r="I285" s="83">
        <v>40000000</v>
      </c>
      <c r="J285" s="78" t="s">
        <v>1134</v>
      </c>
    </row>
    <row r="286" spans="1:10" x14ac:dyDescent="0.25">
      <c r="A286" s="75" t="s">
        <v>882</v>
      </c>
      <c r="B286" s="81">
        <v>1811</v>
      </c>
      <c r="C286" s="79">
        <v>83.24</v>
      </c>
      <c r="D286" s="79">
        <v>74.7</v>
      </c>
      <c r="E286" s="80"/>
      <c r="F286" s="78" t="s">
        <v>13</v>
      </c>
      <c r="G286" s="83">
        <f>'Bảng Giá CT1_TÒA BẮC'!L47</f>
        <v>4431900000</v>
      </c>
      <c r="H286" s="83">
        <v>105000000</v>
      </c>
      <c r="I286" s="83">
        <v>40000000</v>
      </c>
      <c r="J286" s="78" t="s">
        <v>1134</v>
      </c>
    </row>
    <row r="287" spans="1:10" x14ac:dyDescent="0.25">
      <c r="A287" s="75" t="s">
        <v>883</v>
      </c>
      <c r="B287" s="81" t="s">
        <v>527</v>
      </c>
      <c r="C287" s="79">
        <v>87.87</v>
      </c>
      <c r="D287" s="79">
        <v>80.8</v>
      </c>
      <c r="E287" s="80"/>
      <c r="F287" s="78" t="s">
        <v>14</v>
      </c>
      <c r="G287" s="83">
        <f>'Bảng Giá CT1_TÒA BẮC'!M47</f>
        <v>4755300000</v>
      </c>
      <c r="H287" s="83">
        <v>105000000</v>
      </c>
      <c r="I287" s="83">
        <v>40000000</v>
      </c>
      <c r="J287" s="78" t="s">
        <v>1134</v>
      </c>
    </row>
    <row r="288" spans="1:10" x14ac:dyDescent="0.25">
      <c r="A288" s="75" t="s">
        <v>884</v>
      </c>
      <c r="B288" s="81" t="s">
        <v>554</v>
      </c>
      <c r="C288" s="79">
        <v>107.58</v>
      </c>
      <c r="D288" s="79">
        <v>97.1</v>
      </c>
      <c r="E288" s="80"/>
      <c r="F288" s="78" t="s">
        <v>15</v>
      </c>
      <c r="G288" s="83">
        <f>'Bảng Giá CT1_TÒA BẮC'!N47</f>
        <v>5592000000</v>
      </c>
      <c r="H288" s="83">
        <v>140000000</v>
      </c>
      <c r="I288" s="83">
        <v>40000000</v>
      </c>
      <c r="J288" s="78" t="s">
        <v>1135</v>
      </c>
    </row>
    <row r="289" spans="1:10" x14ac:dyDescent="0.25">
      <c r="A289" s="75" t="s">
        <v>885</v>
      </c>
      <c r="B289" s="81">
        <v>1814</v>
      </c>
      <c r="C289" s="79">
        <v>96.86</v>
      </c>
      <c r="D289" s="79">
        <v>88.1</v>
      </c>
      <c r="E289" s="80"/>
      <c r="F289" s="78" t="s">
        <v>16</v>
      </c>
      <c r="G289" s="83">
        <f>'Bảng Giá CT1_TÒA BẮC'!O47</f>
        <v>5129800000</v>
      </c>
      <c r="H289" s="83">
        <v>105000000</v>
      </c>
      <c r="I289" s="83">
        <v>40000000</v>
      </c>
      <c r="J289" s="78" t="s">
        <v>1134</v>
      </c>
    </row>
    <row r="290" spans="1:10" x14ac:dyDescent="0.25">
      <c r="A290" s="75" t="s">
        <v>886</v>
      </c>
      <c r="B290" s="81">
        <v>1815</v>
      </c>
      <c r="C290" s="79">
        <v>84.24</v>
      </c>
      <c r="D290" s="79">
        <v>76.459999999999994</v>
      </c>
      <c r="E290" s="80"/>
      <c r="F290" s="78" t="s">
        <v>17</v>
      </c>
      <c r="G290" s="83">
        <f>'Bảng Giá CT1_TÒA BẮC'!P47</f>
        <v>4533200000</v>
      </c>
      <c r="H290" s="83">
        <v>105000000</v>
      </c>
      <c r="I290" s="83">
        <v>40000000</v>
      </c>
      <c r="J290" s="78" t="s">
        <v>1134</v>
      </c>
    </row>
    <row r="291" spans="1:10" x14ac:dyDescent="0.25">
      <c r="A291" s="75" t="s">
        <v>887</v>
      </c>
      <c r="B291" s="81">
        <v>1816</v>
      </c>
      <c r="C291" s="79">
        <v>84.24</v>
      </c>
      <c r="D291" s="79">
        <v>76.459999999999994</v>
      </c>
      <c r="E291" s="80"/>
      <c r="F291" s="78" t="s">
        <v>17</v>
      </c>
      <c r="G291" s="83">
        <f>'Bảng Giá CT1_TÒA BẮC'!Q47</f>
        <v>4533200000</v>
      </c>
      <c r="H291" s="83">
        <v>105000000</v>
      </c>
      <c r="I291" s="83">
        <v>40000000</v>
      </c>
      <c r="J291" s="78" t="s">
        <v>1134</v>
      </c>
    </row>
    <row r="292" spans="1:10" x14ac:dyDescent="0.25">
      <c r="A292" s="75" t="s">
        <v>888</v>
      </c>
      <c r="B292" s="81">
        <v>1817</v>
      </c>
      <c r="C292" s="79">
        <v>84.24</v>
      </c>
      <c r="D292" s="79">
        <v>76.459999999999994</v>
      </c>
      <c r="E292" s="80"/>
      <c r="F292" s="78" t="s">
        <v>17</v>
      </c>
      <c r="G292" s="83">
        <f>'Bảng Giá CT1_TÒA BẮC'!R47</f>
        <v>4538500000</v>
      </c>
      <c r="H292" s="83">
        <v>105000000</v>
      </c>
      <c r="I292" s="83">
        <v>40000000</v>
      </c>
      <c r="J292" s="78" t="s">
        <v>1134</v>
      </c>
    </row>
    <row r="293" spans="1:10" x14ac:dyDescent="0.25">
      <c r="A293" s="75" t="s">
        <v>889</v>
      </c>
      <c r="B293" s="81">
        <v>1818</v>
      </c>
      <c r="C293" s="79">
        <v>51.47</v>
      </c>
      <c r="D293" s="79">
        <v>46</v>
      </c>
      <c r="E293" s="80"/>
      <c r="F293" s="78" t="s">
        <v>20</v>
      </c>
      <c r="G293" s="83">
        <f>'Bảng Giá CT1_TÒA BẮC'!S47</f>
        <v>2833400000</v>
      </c>
      <c r="H293" s="83">
        <v>70000000</v>
      </c>
      <c r="I293" s="83">
        <v>40000000</v>
      </c>
      <c r="J293" s="78" t="s">
        <v>1136</v>
      </c>
    </row>
    <row r="294" spans="1:10" x14ac:dyDescent="0.25">
      <c r="A294" s="75" t="s">
        <v>890</v>
      </c>
      <c r="B294" s="81">
        <v>1819</v>
      </c>
      <c r="C294" s="79">
        <v>45.73</v>
      </c>
      <c r="D294" s="79">
        <v>40.9</v>
      </c>
      <c r="E294" s="80"/>
      <c r="F294" s="78" t="s">
        <v>62</v>
      </c>
      <c r="G294" s="83">
        <f>'Bảng Giá CT1_TÒA BẮC'!T47</f>
        <v>2506500000</v>
      </c>
      <c r="H294" s="83">
        <v>70000000</v>
      </c>
      <c r="I294" s="83">
        <v>40000000</v>
      </c>
      <c r="J294" s="78" t="s">
        <v>1136</v>
      </c>
    </row>
    <row r="295" spans="1:10" x14ac:dyDescent="0.25">
      <c r="A295" s="75" t="s">
        <v>891</v>
      </c>
      <c r="B295" s="81">
        <v>1820</v>
      </c>
      <c r="C295" s="79">
        <v>73.8</v>
      </c>
      <c r="D295" s="79">
        <v>66.099999999999994</v>
      </c>
      <c r="E295" s="80"/>
      <c r="F295" s="78" t="s">
        <v>19</v>
      </c>
      <c r="G295" s="83">
        <f>'Bảng Giá CT1_TÒA BẮC'!U47</f>
        <v>3966200000</v>
      </c>
      <c r="H295" s="83">
        <v>105000000</v>
      </c>
      <c r="I295" s="83">
        <v>40000000</v>
      </c>
      <c r="J295" s="78" t="s">
        <v>1134</v>
      </c>
    </row>
    <row r="296" spans="1:10" x14ac:dyDescent="0.25">
      <c r="A296" s="75" t="s">
        <v>892</v>
      </c>
      <c r="B296" s="81">
        <v>1821</v>
      </c>
      <c r="C296" s="79">
        <v>121.16</v>
      </c>
      <c r="D296" s="79">
        <v>111.3</v>
      </c>
      <c r="E296" s="80"/>
      <c r="F296" s="78" t="s">
        <v>18</v>
      </c>
      <c r="G296" s="83">
        <f>'Bảng Giá CT1_TÒA BẮC'!V47</f>
        <v>6288500000</v>
      </c>
      <c r="H296" s="83">
        <v>140000000</v>
      </c>
      <c r="I296" s="83">
        <v>40000000</v>
      </c>
      <c r="J296" s="78" t="s">
        <v>1135</v>
      </c>
    </row>
    <row r="297" spans="1:10" x14ac:dyDescent="0.25">
      <c r="A297" s="75" t="s">
        <v>893</v>
      </c>
      <c r="B297" s="81">
        <v>1901</v>
      </c>
      <c r="C297" s="79">
        <v>81.97</v>
      </c>
      <c r="D297" s="79">
        <v>73.400000000000006</v>
      </c>
      <c r="E297" s="80"/>
      <c r="F297" s="78" t="s">
        <v>5</v>
      </c>
      <c r="G297" s="83">
        <f>'Bảng Giá CT1_TÒA BẮC'!B42</f>
        <v>4383600000</v>
      </c>
      <c r="H297" s="83">
        <v>105000000</v>
      </c>
      <c r="I297" s="83">
        <v>40000000</v>
      </c>
      <c r="J297" s="78" t="s">
        <v>1134</v>
      </c>
    </row>
    <row r="298" spans="1:10" x14ac:dyDescent="0.25">
      <c r="A298" s="75" t="s">
        <v>894</v>
      </c>
      <c r="B298" s="81">
        <v>1902</v>
      </c>
      <c r="C298" s="79">
        <v>81.540000000000006</v>
      </c>
      <c r="D298" s="79">
        <v>74.3</v>
      </c>
      <c r="E298" s="80"/>
      <c r="F298" s="78" t="s">
        <v>6</v>
      </c>
      <c r="G298" s="83">
        <f>'Bảng Giá CT1_TÒA BẮC'!C42</f>
        <v>4432100000</v>
      </c>
      <c r="H298" s="83">
        <v>105000000</v>
      </c>
      <c r="I298" s="83">
        <v>40000000</v>
      </c>
      <c r="J298" s="78" t="s">
        <v>1134</v>
      </c>
    </row>
    <row r="299" spans="1:10" x14ac:dyDescent="0.25">
      <c r="A299" s="75" t="s">
        <v>895</v>
      </c>
      <c r="B299" s="81">
        <v>1903</v>
      </c>
      <c r="C299" s="79">
        <v>78.72</v>
      </c>
      <c r="D299" s="79">
        <v>72</v>
      </c>
      <c r="E299" s="80"/>
      <c r="F299" s="78" t="s">
        <v>7</v>
      </c>
      <c r="G299" s="83">
        <f>'Bảng Giá CT1_TÒA BẮC'!D42</f>
        <v>4308000000</v>
      </c>
      <c r="H299" s="83">
        <v>105000000</v>
      </c>
      <c r="I299" s="83">
        <v>40000000</v>
      </c>
      <c r="J299" s="78" t="s">
        <v>1134</v>
      </c>
    </row>
    <row r="300" spans="1:10" x14ac:dyDescent="0.25">
      <c r="A300" s="75" t="s">
        <v>896</v>
      </c>
      <c r="B300" s="81">
        <v>1904</v>
      </c>
      <c r="C300" s="79">
        <v>109.67</v>
      </c>
      <c r="D300" s="79">
        <v>99.58</v>
      </c>
      <c r="E300" s="80"/>
      <c r="F300" s="78" t="s">
        <v>8</v>
      </c>
      <c r="G300" s="83">
        <f>'Bảng Giá CT1_TÒA BẮC'!E42</f>
        <v>5743800000</v>
      </c>
      <c r="H300" s="83">
        <v>140000000</v>
      </c>
      <c r="I300" s="83">
        <v>40000000</v>
      </c>
      <c r="J300" s="78" t="s">
        <v>1135</v>
      </c>
    </row>
    <row r="301" spans="1:10" x14ac:dyDescent="0.25">
      <c r="A301" s="75" t="s">
        <v>897</v>
      </c>
      <c r="B301" s="81">
        <v>1905</v>
      </c>
      <c r="C301" s="79">
        <v>50.99</v>
      </c>
      <c r="D301" s="79">
        <v>45.8</v>
      </c>
      <c r="E301" s="80"/>
      <c r="F301" s="78" t="s">
        <v>9</v>
      </c>
      <c r="G301" s="83">
        <f>'Bảng Giá CT1_TÒA BẮC'!F42</f>
        <v>2835700000</v>
      </c>
      <c r="H301" s="83">
        <v>70000000</v>
      </c>
      <c r="I301" s="83">
        <v>40000000</v>
      </c>
      <c r="J301" s="78" t="s">
        <v>1136</v>
      </c>
    </row>
    <row r="302" spans="1:10" x14ac:dyDescent="0.25">
      <c r="A302" s="75" t="s">
        <v>898</v>
      </c>
      <c r="B302" s="81">
        <v>1906</v>
      </c>
      <c r="C302" s="79">
        <v>78.11</v>
      </c>
      <c r="D302" s="79">
        <v>70.7</v>
      </c>
      <c r="E302" s="80"/>
      <c r="F302" s="78" t="s">
        <v>10</v>
      </c>
      <c r="G302" s="83">
        <f>'Bảng Giá CT1_TÒA BẮC'!G42</f>
        <v>4237400000</v>
      </c>
      <c r="H302" s="83">
        <v>105000000</v>
      </c>
      <c r="I302" s="83">
        <v>40000000</v>
      </c>
      <c r="J302" s="78" t="s">
        <v>1134</v>
      </c>
    </row>
    <row r="303" spans="1:10" x14ac:dyDescent="0.25">
      <c r="A303" s="75" t="s">
        <v>899</v>
      </c>
      <c r="B303" s="81">
        <v>1907</v>
      </c>
      <c r="C303" s="79">
        <v>82.18</v>
      </c>
      <c r="D303" s="79">
        <v>74.400000000000006</v>
      </c>
      <c r="E303" s="80"/>
      <c r="F303" s="78" t="s">
        <v>11</v>
      </c>
      <c r="G303" s="83">
        <f>'Bảng Giá CT1_TÒA BẮC'!H42</f>
        <v>4437600000</v>
      </c>
      <c r="H303" s="83">
        <v>105000000</v>
      </c>
      <c r="I303" s="83">
        <v>40000000</v>
      </c>
      <c r="J303" s="78" t="s">
        <v>1134</v>
      </c>
    </row>
    <row r="304" spans="1:10" x14ac:dyDescent="0.25">
      <c r="A304" s="75" t="s">
        <v>900</v>
      </c>
      <c r="B304" s="81">
        <v>1908</v>
      </c>
      <c r="C304" s="79">
        <v>82.18</v>
      </c>
      <c r="D304" s="79">
        <v>74.400000000000006</v>
      </c>
      <c r="E304" s="80"/>
      <c r="F304" s="78" t="s">
        <v>11</v>
      </c>
      <c r="G304" s="83">
        <f>'Bảng Giá CT1_TÒA BẮC'!I42</f>
        <v>4437600000</v>
      </c>
      <c r="H304" s="83">
        <v>105000000</v>
      </c>
      <c r="I304" s="83">
        <v>40000000</v>
      </c>
      <c r="J304" s="78" t="s">
        <v>1134</v>
      </c>
    </row>
    <row r="305" spans="1:10" x14ac:dyDescent="0.25">
      <c r="A305" s="75" t="s">
        <v>901</v>
      </c>
      <c r="B305" s="81">
        <v>1909</v>
      </c>
      <c r="C305" s="79">
        <v>82.18</v>
      </c>
      <c r="D305" s="79">
        <v>74.400000000000006</v>
      </c>
      <c r="E305" s="80"/>
      <c r="F305" s="78" t="s">
        <v>11</v>
      </c>
      <c r="G305" s="83">
        <f>'Bảng Giá CT1_TÒA BẮC'!J42</f>
        <v>4437600000</v>
      </c>
      <c r="H305" s="83">
        <v>105000000</v>
      </c>
      <c r="I305" s="83">
        <v>40000000</v>
      </c>
      <c r="J305" s="78" t="s">
        <v>1134</v>
      </c>
    </row>
    <row r="306" spans="1:10" x14ac:dyDescent="0.25">
      <c r="A306" s="75" t="s">
        <v>902</v>
      </c>
      <c r="B306" s="81">
        <v>1910</v>
      </c>
      <c r="C306" s="79">
        <v>82.24</v>
      </c>
      <c r="D306" s="79">
        <v>74.5</v>
      </c>
      <c r="E306" s="80"/>
      <c r="F306" s="78" t="s">
        <v>12</v>
      </c>
      <c r="G306" s="83">
        <f>'Bảng Giá CT1_TÒA BẮC'!K42</f>
        <v>4442900000</v>
      </c>
      <c r="H306" s="83">
        <v>105000000</v>
      </c>
      <c r="I306" s="83">
        <v>40000000</v>
      </c>
      <c r="J306" s="78" t="s">
        <v>1134</v>
      </c>
    </row>
    <row r="307" spans="1:10" x14ac:dyDescent="0.25">
      <c r="A307" s="75" t="s">
        <v>903</v>
      </c>
      <c r="B307" s="81">
        <v>1911</v>
      </c>
      <c r="C307" s="79">
        <v>83.24</v>
      </c>
      <c r="D307" s="79">
        <v>74.7</v>
      </c>
      <c r="E307" s="80"/>
      <c r="F307" s="78" t="s">
        <v>13</v>
      </c>
      <c r="G307" s="83">
        <f>'Bảng Giá CT1_TÒA BẮC'!L42</f>
        <v>4453600000</v>
      </c>
      <c r="H307" s="83">
        <v>105000000</v>
      </c>
      <c r="I307" s="83">
        <v>40000000</v>
      </c>
      <c r="J307" s="78" t="s">
        <v>1134</v>
      </c>
    </row>
    <row r="308" spans="1:10" x14ac:dyDescent="0.25">
      <c r="A308" s="75" t="s">
        <v>904</v>
      </c>
      <c r="B308" s="81" t="s">
        <v>526</v>
      </c>
      <c r="C308" s="79">
        <v>87.87</v>
      </c>
      <c r="D308" s="79">
        <v>80.8</v>
      </c>
      <c r="E308" s="80"/>
      <c r="F308" s="78" t="s">
        <v>14</v>
      </c>
      <c r="G308" s="83">
        <f>'Bảng Giá CT1_TÒA BẮC'!M42</f>
        <v>4778700000</v>
      </c>
      <c r="H308" s="83">
        <v>105000000</v>
      </c>
      <c r="I308" s="83">
        <v>40000000</v>
      </c>
      <c r="J308" s="78" t="s">
        <v>1134</v>
      </c>
    </row>
    <row r="309" spans="1:10" x14ac:dyDescent="0.25">
      <c r="A309" s="75" t="s">
        <v>905</v>
      </c>
      <c r="B309" s="81" t="s">
        <v>555</v>
      </c>
      <c r="C309" s="79">
        <v>107.58</v>
      </c>
      <c r="D309" s="79">
        <v>97.1</v>
      </c>
      <c r="E309" s="80"/>
      <c r="F309" s="78" t="s">
        <v>15</v>
      </c>
      <c r="G309" s="83">
        <f>'Bảng Giá CT1_TÒA BẮC'!N42</f>
        <v>5619400000</v>
      </c>
      <c r="H309" s="83">
        <v>140000000</v>
      </c>
      <c r="I309" s="83">
        <v>40000000</v>
      </c>
      <c r="J309" s="78" t="s">
        <v>1135</v>
      </c>
    </row>
    <row r="310" spans="1:10" x14ac:dyDescent="0.25">
      <c r="A310" s="75" t="s">
        <v>906</v>
      </c>
      <c r="B310" s="81">
        <v>1914</v>
      </c>
      <c r="C310" s="79">
        <v>96.86</v>
      </c>
      <c r="D310" s="79">
        <v>88.1</v>
      </c>
      <c r="E310" s="80"/>
      <c r="F310" s="78" t="s">
        <v>16</v>
      </c>
      <c r="G310" s="83">
        <f>'Bảng Giá CT1_TÒA BẮC'!O42</f>
        <v>5155000000</v>
      </c>
      <c r="H310" s="83">
        <v>105000000</v>
      </c>
      <c r="I310" s="83">
        <v>40000000</v>
      </c>
      <c r="J310" s="78" t="s">
        <v>1134</v>
      </c>
    </row>
    <row r="311" spans="1:10" x14ac:dyDescent="0.25">
      <c r="A311" s="75" t="s">
        <v>907</v>
      </c>
      <c r="B311" s="81">
        <v>1915</v>
      </c>
      <c r="C311" s="79">
        <v>84.24</v>
      </c>
      <c r="D311" s="79">
        <v>76.459999999999994</v>
      </c>
      <c r="E311" s="80"/>
      <c r="F311" s="78" t="s">
        <v>17</v>
      </c>
      <c r="G311" s="83">
        <f>'Bảng Giá CT1_TÒA BẮC'!P42</f>
        <v>4555500000</v>
      </c>
      <c r="H311" s="83">
        <v>105000000</v>
      </c>
      <c r="I311" s="83">
        <v>40000000</v>
      </c>
      <c r="J311" s="78" t="s">
        <v>1134</v>
      </c>
    </row>
    <row r="312" spans="1:10" x14ac:dyDescent="0.25">
      <c r="A312" s="75" t="s">
        <v>908</v>
      </c>
      <c r="B312" s="81">
        <v>1916</v>
      </c>
      <c r="C312" s="79">
        <v>84.24</v>
      </c>
      <c r="D312" s="79">
        <v>76.459999999999994</v>
      </c>
      <c r="E312" s="80"/>
      <c r="F312" s="78" t="s">
        <v>17</v>
      </c>
      <c r="G312" s="83">
        <f>'Bảng Giá CT1_TÒA BẮC'!Q42</f>
        <v>4555500000</v>
      </c>
      <c r="H312" s="83">
        <v>105000000</v>
      </c>
      <c r="I312" s="83">
        <v>40000000</v>
      </c>
      <c r="J312" s="78" t="s">
        <v>1134</v>
      </c>
    </row>
    <row r="313" spans="1:10" x14ac:dyDescent="0.25">
      <c r="A313" s="75" t="s">
        <v>909</v>
      </c>
      <c r="B313" s="81">
        <v>1917</v>
      </c>
      <c r="C313" s="79">
        <v>84.24</v>
      </c>
      <c r="D313" s="79">
        <v>76.459999999999994</v>
      </c>
      <c r="E313" s="80"/>
      <c r="F313" s="78" t="s">
        <v>17</v>
      </c>
      <c r="G313" s="83">
        <f>'Bảng Giá CT1_TÒA BẮC'!R42</f>
        <v>4560800000</v>
      </c>
      <c r="H313" s="83">
        <v>105000000</v>
      </c>
      <c r="I313" s="83">
        <v>40000000</v>
      </c>
      <c r="J313" s="78" t="s">
        <v>1134</v>
      </c>
    </row>
    <row r="314" spans="1:10" x14ac:dyDescent="0.25">
      <c r="A314" s="75" t="s">
        <v>910</v>
      </c>
      <c r="B314" s="81">
        <v>1918</v>
      </c>
      <c r="C314" s="79">
        <v>51.47</v>
      </c>
      <c r="D314" s="79">
        <v>46</v>
      </c>
      <c r="E314" s="80"/>
      <c r="F314" s="78" t="s">
        <v>20</v>
      </c>
      <c r="G314" s="83">
        <f>'Bảng Giá CT1_TÒA BẮC'!S42</f>
        <v>2847400000</v>
      </c>
      <c r="H314" s="83">
        <v>70000000</v>
      </c>
      <c r="I314" s="83">
        <v>40000000</v>
      </c>
      <c r="J314" s="78" t="s">
        <v>1136</v>
      </c>
    </row>
    <row r="315" spans="1:10" x14ac:dyDescent="0.25">
      <c r="A315" s="75" t="s">
        <v>911</v>
      </c>
      <c r="B315" s="81">
        <v>1919</v>
      </c>
      <c r="C315" s="79">
        <v>45.73</v>
      </c>
      <c r="D315" s="79">
        <v>40.9</v>
      </c>
      <c r="E315" s="80"/>
      <c r="F315" s="78" t="s">
        <v>62</v>
      </c>
      <c r="G315" s="83">
        <f>'Bảng Giá CT1_TÒA BẮC'!T42</f>
        <v>2518800000</v>
      </c>
      <c r="H315" s="83">
        <v>70000000</v>
      </c>
      <c r="I315" s="83">
        <v>40000000</v>
      </c>
      <c r="J315" s="78" t="s">
        <v>1136</v>
      </c>
    </row>
    <row r="316" spans="1:10" x14ac:dyDescent="0.25">
      <c r="A316" s="75" t="s">
        <v>912</v>
      </c>
      <c r="B316" s="81">
        <v>1920</v>
      </c>
      <c r="C316" s="79">
        <v>73.8</v>
      </c>
      <c r="D316" s="79">
        <v>66.099999999999994</v>
      </c>
      <c r="E316" s="80"/>
      <c r="F316" s="78" t="s">
        <v>19</v>
      </c>
      <c r="G316" s="83">
        <f>'Bảng Giá CT1_TÒA BẮC'!U42</f>
        <v>3985700000</v>
      </c>
      <c r="H316" s="83">
        <v>105000000</v>
      </c>
      <c r="I316" s="83">
        <v>40000000</v>
      </c>
      <c r="J316" s="78" t="s">
        <v>1134</v>
      </c>
    </row>
    <row r="317" spans="1:10" x14ac:dyDescent="0.25">
      <c r="A317" s="75" t="s">
        <v>913</v>
      </c>
      <c r="B317" s="81">
        <v>1921</v>
      </c>
      <c r="C317" s="79">
        <v>121.16</v>
      </c>
      <c r="D317" s="79">
        <v>111.3</v>
      </c>
      <c r="E317" s="80"/>
      <c r="F317" s="78" t="s">
        <v>18</v>
      </c>
      <c r="G317" s="83">
        <f>'Bảng Giá CT1_TÒA BẮC'!V42</f>
        <v>6319300000</v>
      </c>
      <c r="H317" s="83">
        <v>140000000</v>
      </c>
      <c r="I317" s="83">
        <v>40000000</v>
      </c>
      <c r="J317" s="78" t="s">
        <v>1135</v>
      </c>
    </row>
    <row r="318" spans="1:10" x14ac:dyDescent="0.25">
      <c r="A318" s="75" t="s">
        <v>914</v>
      </c>
      <c r="B318" s="81">
        <v>2001</v>
      </c>
      <c r="C318" s="79">
        <v>81.97</v>
      </c>
      <c r="D318" s="79">
        <v>73.400000000000006</v>
      </c>
      <c r="E318" s="80"/>
      <c r="F318" s="78" t="s">
        <v>5</v>
      </c>
      <c r="G318" s="83">
        <f>'Bảng Giá CT1_TÒA BẮC'!B37</f>
        <v>0</v>
      </c>
      <c r="H318" s="83">
        <v>105000000</v>
      </c>
      <c r="I318" s="83">
        <v>40000000</v>
      </c>
      <c r="J318" s="78" t="s">
        <v>1134</v>
      </c>
    </row>
    <row r="319" spans="1:10" x14ac:dyDescent="0.25">
      <c r="A319" s="75" t="s">
        <v>915</v>
      </c>
      <c r="B319" s="81">
        <v>2002</v>
      </c>
      <c r="C319" s="79">
        <v>81.540000000000006</v>
      </c>
      <c r="D319" s="79">
        <v>74.3</v>
      </c>
      <c r="E319" s="80"/>
      <c r="F319" s="78" t="s">
        <v>6</v>
      </c>
      <c r="G319" s="83">
        <f>'Bảng Giá CT1_TÒA BẮC'!C37</f>
        <v>0</v>
      </c>
      <c r="H319" s="83">
        <v>105000000</v>
      </c>
      <c r="I319" s="83">
        <v>40000000</v>
      </c>
      <c r="J319" s="78" t="s">
        <v>1134</v>
      </c>
    </row>
    <row r="320" spans="1:10" x14ac:dyDescent="0.25">
      <c r="A320" s="75" t="s">
        <v>916</v>
      </c>
      <c r="B320" s="81">
        <v>2003</v>
      </c>
      <c r="C320" s="79">
        <v>78.72</v>
      </c>
      <c r="D320" s="79">
        <v>72</v>
      </c>
      <c r="E320" s="80"/>
      <c r="F320" s="78" t="s">
        <v>7</v>
      </c>
      <c r="G320" s="83">
        <f>'Bảng Giá CT1_TÒA BẮC'!D37</f>
        <v>0</v>
      </c>
      <c r="H320" s="83">
        <v>105000000</v>
      </c>
      <c r="I320" s="83">
        <v>40000000</v>
      </c>
      <c r="J320" s="78" t="s">
        <v>1134</v>
      </c>
    </row>
    <row r="321" spans="1:10" x14ac:dyDescent="0.25">
      <c r="A321" s="75" t="s">
        <v>917</v>
      </c>
      <c r="B321" s="81">
        <v>2004</v>
      </c>
      <c r="C321" s="79">
        <v>109.67</v>
      </c>
      <c r="D321" s="79">
        <v>99.58</v>
      </c>
      <c r="E321" s="80"/>
      <c r="F321" s="78" t="s">
        <v>8</v>
      </c>
      <c r="G321" s="83">
        <f>'Bảng Giá CT1_TÒA BẮC'!E37</f>
        <v>0</v>
      </c>
      <c r="H321" s="83">
        <v>140000000</v>
      </c>
      <c r="I321" s="83">
        <v>40000000</v>
      </c>
      <c r="J321" s="78" t="s">
        <v>1135</v>
      </c>
    </row>
    <row r="322" spans="1:10" x14ac:dyDescent="0.25">
      <c r="A322" s="75" t="s">
        <v>918</v>
      </c>
      <c r="B322" s="81">
        <v>2005</v>
      </c>
      <c r="C322" s="79">
        <v>50.99</v>
      </c>
      <c r="D322" s="79">
        <v>45.8</v>
      </c>
      <c r="E322" s="80"/>
      <c r="F322" s="78" t="s">
        <v>9</v>
      </c>
      <c r="G322" s="83">
        <f>'Bảng Giá CT1_TÒA BẮC'!F37</f>
        <v>0</v>
      </c>
      <c r="H322" s="83">
        <v>70000000</v>
      </c>
      <c r="I322" s="83">
        <v>40000000</v>
      </c>
      <c r="J322" s="78" t="s">
        <v>1136</v>
      </c>
    </row>
    <row r="323" spans="1:10" x14ac:dyDescent="0.25">
      <c r="A323" s="75" t="s">
        <v>919</v>
      </c>
      <c r="B323" s="81">
        <v>2006</v>
      </c>
      <c r="C323" s="79">
        <v>78.11</v>
      </c>
      <c r="D323" s="79">
        <v>70.7</v>
      </c>
      <c r="E323" s="80"/>
      <c r="F323" s="78" t="s">
        <v>10</v>
      </c>
      <c r="G323" s="83">
        <f>'Bảng Giá CT1_TÒA BẮC'!G37</f>
        <v>0</v>
      </c>
      <c r="H323" s="83">
        <v>105000000</v>
      </c>
      <c r="I323" s="83">
        <v>40000000</v>
      </c>
      <c r="J323" s="78" t="s">
        <v>1134</v>
      </c>
    </row>
    <row r="324" spans="1:10" x14ac:dyDescent="0.25">
      <c r="A324" s="75" t="s">
        <v>920</v>
      </c>
      <c r="B324" s="81">
        <v>2007</v>
      </c>
      <c r="C324" s="79">
        <v>82.18</v>
      </c>
      <c r="D324" s="79">
        <v>74.400000000000006</v>
      </c>
      <c r="E324" s="80"/>
      <c r="F324" s="78" t="s">
        <v>11</v>
      </c>
      <c r="G324" s="83">
        <f>'Bảng Giá CT1_TÒA BẮC'!H37</f>
        <v>0</v>
      </c>
      <c r="H324" s="83">
        <v>105000000</v>
      </c>
      <c r="I324" s="83">
        <v>40000000</v>
      </c>
      <c r="J324" s="78" t="s">
        <v>1134</v>
      </c>
    </row>
    <row r="325" spans="1:10" x14ac:dyDescent="0.25">
      <c r="A325" s="75" t="s">
        <v>921</v>
      </c>
      <c r="B325" s="81">
        <v>2008</v>
      </c>
      <c r="C325" s="79">
        <v>82.18</v>
      </c>
      <c r="D325" s="79">
        <v>74.400000000000006</v>
      </c>
      <c r="E325" s="80"/>
      <c r="F325" s="78" t="s">
        <v>11</v>
      </c>
      <c r="G325" s="83">
        <f>'Bảng Giá CT1_TÒA BẮC'!I37</f>
        <v>0</v>
      </c>
      <c r="H325" s="83">
        <v>105000000</v>
      </c>
      <c r="I325" s="83">
        <v>40000000</v>
      </c>
      <c r="J325" s="78" t="s">
        <v>1134</v>
      </c>
    </row>
    <row r="326" spans="1:10" x14ac:dyDescent="0.25">
      <c r="A326" s="75" t="s">
        <v>922</v>
      </c>
      <c r="B326" s="81">
        <v>2009</v>
      </c>
      <c r="C326" s="79">
        <v>82.18</v>
      </c>
      <c r="D326" s="79">
        <v>74.400000000000006</v>
      </c>
      <c r="E326" s="80"/>
      <c r="F326" s="78" t="s">
        <v>11</v>
      </c>
      <c r="G326" s="83">
        <f>'Bảng Giá CT1_TÒA BẮC'!J37</f>
        <v>0</v>
      </c>
      <c r="H326" s="83">
        <v>105000000</v>
      </c>
      <c r="I326" s="83">
        <v>40000000</v>
      </c>
      <c r="J326" s="78" t="s">
        <v>1134</v>
      </c>
    </row>
    <row r="327" spans="1:10" x14ac:dyDescent="0.25">
      <c r="A327" s="75" t="s">
        <v>923</v>
      </c>
      <c r="B327" s="81">
        <v>2010</v>
      </c>
      <c r="C327" s="79">
        <v>82.24</v>
      </c>
      <c r="D327" s="79">
        <v>74.5</v>
      </c>
      <c r="E327" s="80"/>
      <c r="F327" s="78" t="s">
        <v>12</v>
      </c>
      <c r="G327" s="83">
        <f>'Bảng Giá CT1_TÒA BẮC'!K37</f>
        <v>0</v>
      </c>
      <c r="H327" s="83">
        <v>105000000</v>
      </c>
      <c r="I327" s="83">
        <v>40000000</v>
      </c>
      <c r="J327" s="78" t="s">
        <v>1134</v>
      </c>
    </row>
    <row r="328" spans="1:10" x14ac:dyDescent="0.25">
      <c r="A328" s="75" t="s">
        <v>924</v>
      </c>
      <c r="B328" s="81">
        <v>2011</v>
      </c>
      <c r="C328" s="79">
        <v>83.24</v>
      </c>
      <c r="D328" s="79">
        <v>74.7</v>
      </c>
      <c r="E328" s="80"/>
      <c r="F328" s="78" t="s">
        <v>13</v>
      </c>
      <c r="G328" s="83">
        <f>'Bảng Giá CT1_TÒA BẮC'!L37</f>
        <v>0</v>
      </c>
      <c r="H328" s="83">
        <v>105000000</v>
      </c>
      <c r="I328" s="83">
        <v>40000000</v>
      </c>
      <c r="J328" s="78" t="s">
        <v>1134</v>
      </c>
    </row>
    <row r="329" spans="1:10" x14ac:dyDescent="0.25">
      <c r="A329" s="75" t="s">
        <v>925</v>
      </c>
      <c r="B329" s="81" t="s">
        <v>525</v>
      </c>
      <c r="C329" s="79">
        <v>87.87</v>
      </c>
      <c r="D329" s="79">
        <v>80.8</v>
      </c>
      <c r="E329" s="80"/>
      <c r="F329" s="78" t="s">
        <v>14</v>
      </c>
      <c r="G329" s="83">
        <f>'Bảng Giá CT1_TÒA BẮC'!M37</f>
        <v>0</v>
      </c>
      <c r="H329" s="83">
        <v>105000000</v>
      </c>
      <c r="I329" s="83">
        <v>40000000</v>
      </c>
      <c r="J329" s="78" t="s">
        <v>1134</v>
      </c>
    </row>
    <row r="330" spans="1:10" x14ac:dyDescent="0.25">
      <c r="A330" s="75" t="s">
        <v>926</v>
      </c>
      <c r="B330" s="81" t="s">
        <v>556</v>
      </c>
      <c r="C330" s="79">
        <v>107.58</v>
      </c>
      <c r="D330" s="79">
        <v>97.1</v>
      </c>
      <c r="E330" s="80"/>
      <c r="F330" s="78" t="s">
        <v>15</v>
      </c>
      <c r="G330" s="83">
        <f>'Bảng Giá CT1_TÒA BẮC'!N37</f>
        <v>0</v>
      </c>
      <c r="H330" s="83">
        <v>140000000</v>
      </c>
      <c r="I330" s="83">
        <v>40000000</v>
      </c>
      <c r="J330" s="78" t="s">
        <v>1135</v>
      </c>
    </row>
    <row r="331" spans="1:10" x14ac:dyDescent="0.25">
      <c r="A331" s="75" t="s">
        <v>927</v>
      </c>
      <c r="B331" s="81">
        <v>2014</v>
      </c>
      <c r="C331" s="79">
        <v>96.86</v>
      </c>
      <c r="D331" s="79">
        <v>88.1</v>
      </c>
      <c r="E331" s="80"/>
      <c r="F331" s="78" t="s">
        <v>16</v>
      </c>
      <c r="G331" s="83">
        <f>'Bảng Giá CT1_TÒA BẮC'!O37</f>
        <v>0</v>
      </c>
      <c r="H331" s="83">
        <v>105000000</v>
      </c>
      <c r="I331" s="83">
        <v>40000000</v>
      </c>
      <c r="J331" s="78" t="s">
        <v>1134</v>
      </c>
    </row>
    <row r="332" spans="1:10" x14ac:dyDescent="0.25">
      <c r="A332" s="75" t="s">
        <v>928</v>
      </c>
      <c r="B332" s="81">
        <v>2015</v>
      </c>
      <c r="C332" s="79">
        <v>84.24</v>
      </c>
      <c r="D332" s="79">
        <v>76.459999999999994</v>
      </c>
      <c r="E332" s="80"/>
      <c r="F332" s="78" t="s">
        <v>17</v>
      </c>
      <c r="G332" s="83">
        <f>'Bảng Giá CT1_TÒA BẮC'!P37</f>
        <v>0</v>
      </c>
      <c r="H332" s="83">
        <v>105000000</v>
      </c>
      <c r="I332" s="83">
        <v>40000000</v>
      </c>
      <c r="J332" s="78" t="s">
        <v>1134</v>
      </c>
    </row>
    <row r="333" spans="1:10" x14ac:dyDescent="0.25">
      <c r="A333" s="75" t="s">
        <v>929</v>
      </c>
      <c r="B333" s="81">
        <v>2016</v>
      </c>
      <c r="C333" s="79">
        <v>84.24</v>
      </c>
      <c r="D333" s="79">
        <v>76.459999999999994</v>
      </c>
      <c r="E333" s="80"/>
      <c r="F333" s="78" t="s">
        <v>17</v>
      </c>
      <c r="G333" s="83">
        <f>'Bảng Giá CT1_TÒA BẮC'!Q37</f>
        <v>0</v>
      </c>
      <c r="H333" s="83">
        <v>105000000</v>
      </c>
      <c r="I333" s="83">
        <v>40000000</v>
      </c>
      <c r="J333" s="78" t="s">
        <v>1134</v>
      </c>
    </row>
    <row r="334" spans="1:10" x14ac:dyDescent="0.25">
      <c r="A334" s="75" t="s">
        <v>930</v>
      </c>
      <c r="B334" s="81">
        <v>2017</v>
      </c>
      <c r="C334" s="79">
        <v>84.24</v>
      </c>
      <c r="D334" s="79">
        <v>76.459999999999994</v>
      </c>
      <c r="E334" s="80"/>
      <c r="F334" s="78" t="s">
        <v>17</v>
      </c>
      <c r="G334" s="83">
        <f>'Bảng Giá CT1_TÒA BẮC'!R37</f>
        <v>0</v>
      </c>
      <c r="H334" s="83">
        <v>105000000</v>
      </c>
      <c r="I334" s="83">
        <v>40000000</v>
      </c>
      <c r="J334" s="78" t="s">
        <v>1134</v>
      </c>
    </row>
    <row r="335" spans="1:10" x14ac:dyDescent="0.25">
      <c r="A335" s="75" t="s">
        <v>931</v>
      </c>
      <c r="B335" s="81">
        <v>2018</v>
      </c>
      <c r="C335" s="79">
        <v>51.47</v>
      </c>
      <c r="D335" s="79">
        <v>46</v>
      </c>
      <c r="E335" s="80"/>
      <c r="F335" s="78" t="s">
        <v>20</v>
      </c>
      <c r="G335" s="83">
        <f>'Bảng Giá CT1_TÒA BẮC'!S37</f>
        <v>0</v>
      </c>
      <c r="H335" s="83">
        <v>70000000</v>
      </c>
      <c r="I335" s="83">
        <v>40000000</v>
      </c>
      <c r="J335" s="78" t="s">
        <v>1136</v>
      </c>
    </row>
    <row r="336" spans="1:10" x14ac:dyDescent="0.25">
      <c r="A336" s="75" t="s">
        <v>932</v>
      </c>
      <c r="B336" s="81">
        <v>2019</v>
      </c>
      <c r="C336" s="79">
        <v>45.73</v>
      </c>
      <c r="D336" s="79">
        <v>40.9</v>
      </c>
      <c r="E336" s="80"/>
      <c r="F336" s="78" t="s">
        <v>62</v>
      </c>
      <c r="G336" s="83">
        <f>'Bảng Giá CT1_TÒA BẮC'!T37</f>
        <v>0</v>
      </c>
      <c r="H336" s="83">
        <v>70000000</v>
      </c>
      <c r="I336" s="83">
        <v>40000000</v>
      </c>
      <c r="J336" s="78" t="s">
        <v>1136</v>
      </c>
    </row>
    <row r="337" spans="1:10" x14ac:dyDescent="0.25">
      <c r="A337" s="75" t="s">
        <v>933</v>
      </c>
      <c r="B337" s="81">
        <v>2020</v>
      </c>
      <c r="C337" s="79">
        <v>73.8</v>
      </c>
      <c r="D337" s="79">
        <v>66.099999999999994</v>
      </c>
      <c r="E337" s="80"/>
      <c r="F337" s="78" t="s">
        <v>19</v>
      </c>
      <c r="G337" s="83">
        <f>'Bảng Giá CT1_TÒA BẮC'!U37</f>
        <v>0</v>
      </c>
      <c r="H337" s="83">
        <v>105000000</v>
      </c>
      <c r="I337" s="83">
        <v>40000000</v>
      </c>
      <c r="J337" s="78" t="s">
        <v>1134</v>
      </c>
    </row>
    <row r="338" spans="1:10" x14ac:dyDescent="0.25">
      <c r="A338" s="75" t="s">
        <v>934</v>
      </c>
      <c r="B338" s="81">
        <v>2021</v>
      </c>
      <c r="C338" s="79">
        <v>121.16</v>
      </c>
      <c r="D338" s="79">
        <v>111.3</v>
      </c>
      <c r="E338" s="80"/>
      <c r="F338" s="78" t="s">
        <v>18</v>
      </c>
      <c r="G338" s="83">
        <f>'Bảng Giá CT1_TÒA BẮC'!V37</f>
        <v>0</v>
      </c>
      <c r="H338" s="83">
        <v>140000000</v>
      </c>
      <c r="I338" s="83">
        <v>40000000</v>
      </c>
      <c r="J338" s="78" t="s">
        <v>1135</v>
      </c>
    </row>
    <row r="339" spans="1:10" x14ac:dyDescent="0.25">
      <c r="A339" s="75" t="s">
        <v>935</v>
      </c>
      <c r="B339" s="81">
        <v>2101</v>
      </c>
      <c r="C339" s="79">
        <v>81.97</v>
      </c>
      <c r="D339" s="79">
        <v>73.400000000000006</v>
      </c>
      <c r="E339" s="80"/>
      <c r="F339" s="78" t="s">
        <v>5</v>
      </c>
      <c r="G339" s="83">
        <f>'Bảng Giá CT1_TÒA BẮC'!B32</f>
        <v>0</v>
      </c>
      <c r="H339" s="83">
        <v>105000000</v>
      </c>
      <c r="I339" s="83">
        <v>40000000</v>
      </c>
      <c r="J339" s="78" t="s">
        <v>1134</v>
      </c>
    </row>
    <row r="340" spans="1:10" x14ac:dyDescent="0.25">
      <c r="A340" s="75" t="s">
        <v>936</v>
      </c>
      <c r="B340" s="81">
        <v>2102</v>
      </c>
      <c r="C340" s="79">
        <v>81.540000000000006</v>
      </c>
      <c r="D340" s="79">
        <v>74.3</v>
      </c>
      <c r="E340" s="80"/>
      <c r="F340" s="78" t="s">
        <v>6</v>
      </c>
      <c r="G340" s="83">
        <f>'Bảng Giá CT1_TÒA BẮC'!C32</f>
        <v>4475400000</v>
      </c>
      <c r="H340" s="83">
        <v>105000000</v>
      </c>
      <c r="I340" s="83">
        <v>40000000</v>
      </c>
      <c r="J340" s="78" t="s">
        <v>1134</v>
      </c>
    </row>
    <row r="341" spans="1:10" x14ac:dyDescent="0.25">
      <c r="A341" s="75" t="s">
        <v>937</v>
      </c>
      <c r="B341" s="81">
        <v>2103</v>
      </c>
      <c r="C341" s="79">
        <v>78.72</v>
      </c>
      <c r="D341" s="79">
        <v>72</v>
      </c>
      <c r="E341" s="80"/>
      <c r="F341" s="78" t="s">
        <v>7</v>
      </c>
      <c r="G341" s="83">
        <f>'Bảng Giá CT1_TÒA BẮC'!D32</f>
        <v>4350100000</v>
      </c>
      <c r="H341" s="83">
        <v>105000000</v>
      </c>
      <c r="I341" s="83">
        <v>40000000</v>
      </c>
      <c r="J341" s="78" t="s">
        <v>1134</v>
      </c>
    </row>
    <row r="342" spans="1:10" x14ac:dyDescent="0.25">
      <c r="A342" s="75" t="s">
        <v>938</v>
      </c>
      <c r="B342" s="81">
        <v>2104</v>
      </c>
      <c r="C342" s="79">
        <v>109.67</v>
      </c>
      <c r="D342" s="79">
        <v>99.58</v>
      </c>
      <c r="E342" s="80"/>
      <c r="F342" s="78" t="s">
        <v>8</v>
      </c>
      <c r="G342" s="83">
        <f>'Bảng Giá CT1_TÒA BẮC'!E32</f>
        <v>5799900000</v>
      </c>
      <c r="H342" s="83">
        <v>140000000</v>
      </c>
      <c r="I342" s="83">
        <v>40000000</v>
      </c>
      <c r="J342" s="78" t="s">
        <v>1135</v>
      </c>
    </row>
    <row r="343" spans="1:10" x14ac:dyDescent="0.25">
      <c r="A343" s="75" t="s">
        <v>939</v>
      </c>
      <c r="B343" s="81">
        <v>2105</v>
      </c>
      <c r="C343" s="79">
        <v>50.99</v>
      </c>
      <c r="D343" s="79">
        <v>45.8</v>
      </c>
      <c r="E343" s="80"/>
      <c r="F343" s="78" t="s">
        <v>9</v>
      </c>
      <c r="G343" s="83">
        <f>'Bảng Giá CT1_TÒA BẮC'!F32</f>
        <v>2863400000</v>
      </c>
      <c r="H343" s="83">
        <v>70000000</v>
      </c>
      <c r="I343" s="83">
        <v>40000000</v>
      </c>
      <c r="J343" s="78" t="s">
        <v>1136</v>
      </c>
    </row>
    <row r="344" spans="1:10" x14ac:dyDescent="0.25">
      <c r="A344" s="75" t="s">
        <v>940</v>
      </c>
      <c r="B344" s="81">
        <v>2106</v>
      </c>
      <c r="C344" s="79">
        <v>78.11</v>
      </c>
      <c r="D344" s="79">
        <v>70.7</v>
      </c>
      <c r="E344" s="80"/>
      <c r="F344" s="78" t="s">
        <v>10</v>
      </c>
      <c r="G344" s="83">
        <f>'Bảng Giá CT1_TÒA BẮC'!G32</f>
        <v>0</v>
      </c>
      <c r="H344" s="83">
        <v>105000000</v>
      </c>
      <c r="I344" s="83">
        <v>40000000</v>
      </c>
      <c r="J344" s="78" t="s">
        <v>1134</v>
      </c>
    </row>
    <row r="345" spans="1:10" x14ac:dyDescent="0.25">
      <c r="A345" s="75" t="s">
        <v>941</v>
      </c>
      <c r="B345" s="81">
        <v>2107</v>
      </c>
      <c r="C345" s="79">
        <v>82.18</v>
      </c>
      <c r="D345" s="79">
        <v>74.400000000000006</v>
      </c>
      <c r="E345" s="80"/>
      <c r="F345" s="78" t="s">
        <v>11</v>
      </c>
      <c r="G345" s="83">
        <f>'Bảng Giá CT1_TÒA BẮC'!H32</f>
        <v>0</v>
      </c>
      <c r="H345" s="83">
        <v>105000000</v>
      </c>
      <c r="I345" s="83">
        <v>40000000</v>
      </c>
      <c r="J345" s="78" t="s">
        <v>1134</v>
      </c>
    </row>
    <row r="346" spans="1:10" x14ac:dyDescent="0.25">
      <c r="A346" s="75" t="s">
        <v>942</v>
      </c>
      <c r="B346" s="81">
        <v>2108</v>
      </c>
      <c r="C346" s="79">
        <v>82.18</v>
      </c>
      <c r="D346" s="79">
        <v>74.400000000000006</v>
      </c>
      <c r="E346" s="80"/>
      <c r="F346" s="78" t="s">
        <v>11</v>
      </c>
      <c r="G346" s="83">
        <f>'Bảng Giá CT1_TÒA BẮC'!I32</f>
        <v>0</v>
      </c>
      <c r="H346" s="83">
        <v>105000000</v>
      </c>
      <c r="I346" s="83">
        <v>40000000</v>
      </c>
      <c r="J346" s="78" t="s">
        <v>1134</v>
      </c>
    </row>
    <row r="347" spans="1:10" x14ac:dyDescent="0.25">
      <c r="A347" s="75" t="s">
        <v>943</v>
      </c>
      <c r="B347" s="81">
        <v>2109</v>
      </c>
      <c r="C347" s="79">
        <v>82.18</v>
      </c>
      <c r="D347" s="79">
        <v>74.400000000000006</v>
      </c>
      <c r="E347" s="80"/>
      <c r="F347" s="78" t="s">
        <v>11</v>
      </c>
      <c r="G347" s="83">
        <f>'Bảng Giá CT1_TÒA BẮC'!J32</f>
        <v>0</v>
      </c>
      <c r="H347" s="83">
        <v>105000000</v>
      </c>
      <c r="I347" s="83">
        <v>40000000</v>
      </c>
      <c r="J347" s="78" t="s">
        <v>1134</v>
      </c>
    </row>
    <row r="348" spans="1:10" x14ac:dyDescent="0.25">
      <c r="A348" s="75" t="s">
        <v>944</v>
      </c>
      <c r="B348" s="81">
        <v>2110</v>
      </c>
      <c r="C348" s="79">
        <v>82.24</v>
      </c>
      <c r="D348" s="79">
        <v>74.5</v>
      </c>
      <c r="E348" s="80"/>
      <c r="F348" s="78" t="s">
        <v>12</v>
      </c>
      <c r="G348" s="83">
        <f>'Bảng Giá CT1_TÒA BẮC'!K32</f>
        <v>0</v>
      </c>
      <c r="H348" s="83">
        <v>105000000</v>
      </c>
      <c r="I348" s="83">
        <v>40000000</v>
      </c>
      <c r="J348" s="78" t="s">
        <v>1134</v>
      </c>
    </row>
    <row r="349" spans="1:10" x14ac:dyDescent="0.25">
      <c r="A349" s="75" t="s">
        <v>945</v>
      </c>
      <c r="B349" s="81">
        <v>2111</v>
      </c>
      <c r="C349" s="79">
        <v>83.24</v>
      </c>
      <c r="D349" s="79">
        <v>74.7</v>
      </c>
      <c r="E349" s="80"/>
      <c r="F349" s="78" t="s">
        <v>13</v>
      </c>
      <c r="G349" s="83">
        <f>'Bảng Giá CT1_TÒA BẮC'!L32</f>
        <v>0</v>
      </c>
      <c r="H349" s="83">
        <v>105000000</v>
      </c>
      <c r="I349" s="83">
        <v>40000000</v>
      </c>
      <c r="J349" s="78" t="s">
        <v>1134</v>
      </c>
    </row>
    <row r="350" spans="1:10" x14ac:dyDescent="0.25">
      <c r="A350" s="75" t="s">
        <v>946</v>
      </c>
      <c r="B350" s="81" t="s">
        <v>524</v>
      </c>
      <c r="C350" s="79">
        <v>87.87</v>
      </c>
      <c r="D350" s="79">
        <v>80.8</v>
      </c>
      <c r="E350" s="80"/>
      <c r="F350" s="78" t="s">
        <v>14</v>
      </c>
      <c r="G350" s="83">
        <f>'Bảng Giá CT1_TÒA BẮC'!M32</f>
        <v>0</v>
      </c>
      <c r="H350" s="83">
        <v>105000000</v>
      </c>
      <c r="I350" s="83">
        <v>40000000</v>
      </c>
      <c r="J350" s="78" t="s">
        <v>1134</v>
      </c>
    </row>
    <row r="351" spans="1:10" x14ac:dyDescent="0.25">
      <c r="A351" s="75" t="s">
        <v>947</v>
      </c>
      <c r="B351" s="81" t="s">
        <v>557</v>
      </c>
      <c r="C351" s="79">
        <v>107.58</v>
      </c>
      <c r="D351" s="79">
        <v>97.1</v>
      </c>
      <c r="E351" s="80"/>
      <c r="F351" s="78" t="s">
        <v>15</v>
      </c>
      <c r="G351" s="83">
        <f>'Bảng Giá CT1_TÒA BẮC'!N32</f>
        <v>5674300000</v>
      </c>
      <c r="H351" s="83">
        <v>140000000</v>
      </c>
      <c r="I351" s="83">
        <v>40000000</v>
      </c>
      <c r="J351" s="78" t="s">
        <v>1135</v>
      </c>
    </row>
    <row r="352" spans="1:10" x14ac:dyDescent="0.25">
      <c r="A352" s="75" t="s">
        <v>948</v>
      </c>
      <c r="B352" s="81">
        <v>2114</v>
      </c>
      <c r="C352" s="79">
        <v>96.86</v>
      </c>
      <c r="D352" s="79">
        <v>88.1</v>
      </c>
      <c r="E352" s="80"/>
      <c r="F352" s="78" t="s">
        <v>16</v>
      </c>
      <c r="G352" s="83">
        <f>'Bảng Giá CT1_TÒA BẮC'!O32</f>
        <v>0</v>
      </c>
      <c r="H352" s="83">
        <v>105000000</v>
      </c>
      <c r="I352" s="83">
        <v>40000000</v>
      </c>
      <c r="J352" s="78" t="s">
        <v>1134</v>
      </c>
    </row>
    <row r="353" spans="1:10" x14ac:dyDescent="0.25">
      <c r="A353" s="75" t="s">
        <v>949</v>
      </c>
      <c r="B353" s="81">
        <v>2115</v>
      </c>
      <c r="C353" s="79">
        <v>84.24</v>
      </c>
      <c r="D353" s="79">
        <v>76.459999999999994</v>
      </c>
      <c r="E353" s="80"/>
      <c r="F353" s="78" t="s">
        <v>17</v>
      </c>
      <c r="G353" s="83">
        <f>'Bảng Giá CT1_TÒA BẮC'!P32</f>
        <v>0</v>
      </c>
      <c r="H353" s="83">
        <v>105000000</v>
      </c>
      <c r="I353" s="83">
        <v>40000000</v>
      </c>
      <c r="J353" s="78" t="s">
        <v>1134</v>
      </c>
    </row>
    <row r="354" spans="1:10" x14ac:dyDescent="0.25">
      <c r="A354" s="75" t="s">
        <v>950</v>
      </c>
      <c r="B354" s="81">
        <v>2116</v>
      </c>
      <c r="C354" s="79">
        <v>84.24</v>
      </c>
      <c r="D354" s="79">
        <v>76.459999999999994</v>
      </c>
      <c r="E354" s="80"/>
      <c r="F354" s="78" t="s">
        <v>17</v>
      </c>
      <c r="G354" s="83">
        <f>'Bảng Giá CT1_TÒA BẮC'!Q32</f>
        <v>0</v>
      </c>
      <c r="H354" s="83">
        <v>105000000</v>
      </c>
      <c r="I354" s="83">
        <v>40000000</v>
      </c>
      <c r="J354" s="78" t="s">
        <v>1134</v>
      </c>
    </row>
    <row r="355" spans="1:10" x14ac:dyDescent="0.25">
      <c r="A355" s="75" t="s">
        <v>951</v>
      </c>
      <c r="B355" s="81">
        <v>2117</v>
      </c>
      <c r="C355" s="79">
        <v>84.24</v>
      </c>
      <c r="D355" s="79">
        <v>76.459999999999994</v>
      </c>
      <c r="E355" s="80"/>
      <c r="F355" s="78" t="s">
        <v>17</v>
      </c>
      <c r="G355" s="83">
        <f>'Bảng Giá CT1_TÒA BẮC'!R32</f>
        <v>0</v>
      </c>
      <c r="H355" s="83">
        <v>105000000</v>
      </c>
      <c r="I355" s="83">
        <v>40000000</v>
      </c>
      <c r="J355" s="78" t="s">
        <v>1134</v>
      </c>
    </row>
    <row r="356" spans="1:10" x14ac:dyDescent="0.25">
      <c r="A356" s="75" t="s">
        <v>952</v>
      </c>
      <c r="B356" s="81">
        <v>2118</v>
      </c>
      <c r="C356" s="79">
        <v>51.47</v>
      </c>
      <c r="D356" s="79">
        <v>46</v>
      </c>
      <c r="E356" s="80"/>
      <c r="F356" s="78" t="s">
        <v>20</v>
      </c>
      <c r="G356" s="83">
        <f>'Bảng Giá CT1_TÒA BẮC'!S32</f>
        <v>0</v>
      </c>
      <c r="H356" s="83">
        <v>70000000</v>
      </c>
      <c r="I356" s="83">
        <v>40000000</v>
      </c>
      <c r="J356" s="78" t="s">
        <v>1136</v>
      </c>
    </row>
    <row r="357" spans="1:10" x14ac:dyDescent="0.25">
      <c r="A357" s="75" t="s">
        <v>953</v>
      </c>
      <c r="B357" s="81">
        <v>2119</v>
      </c>
      <c r="C357" s="79">
        <v>45.73</v>
      </c>
      <c r="D357" s="79">
        <v>40.9</v>
      </c>
      <c r="E357" s="80"/>
      <c r="F357" s="78" t="s">
        <v>62</v>
      </c>
      <c r="G357" s="83">
        <f>'Bảng Giá CT1_TÒA BẮC'!T32</f>
        <v>0</v>
      </c>
      <c r="H357" s="83">
        <v>70000000</v>
      </c>
      <c r="I357" s="83">
        <v>40000000</v>
      </c>
      <c r="J357" s="78" t="s">
        <v>1136</v>
      </c>
    </row>
    <row r="358" spans="1:10" x14ac:dyDescent="0.25">
      <c r="A358" s="75" t="s">
        <v>954</v>
      </c>
      <c r="B358" s="81">
        <v>2120</v>
      </c>
      <c r="C358" s="79">
        <v>73.8</v>
      </c>
      <c r="D358" s="79">
        <v>66.099999999999994</v>
      </c>
      <c r="E358" s="80"/>
      <c r="F358" s="78" t="s">
        <v>19</v>
      </c>
      <c r="G358" s="83">
        <f>'Bảng Giá CT1_TÒA BẮC'!U32</f>
        <v>0</v>
      </c>
      <c r="H358" s="83">
        <v>105000000</v>
      </c>
      <c r="I358" s="83">
        <v>40000000</v>
      </c>
      <c r="J358" s="78" t="s">
        <v>1134</v>
      </c>
    </row>
    <row r="359" spans="1:10" x14ac:dyDescent="0.25">
      <c r="A359" s="75" t="s">
        <v>955</v>
      </c>
      <c r="B359" s="81">
        <v>2121</v>
      </c>
      <c r="C359" s="79">
        <v>121.16</v>
      </c>
      <c r="D359" s="79">
        <v>111.3</v>
      </c>
      <c r="E359" s="80"/>
      <c r="F359" s="78" t="s">
        <v>18</v>
      </c>
      <c r="G359" s="83">
        <f>'Bảng Giá CT1_TÒA BẮC'!V32</f>
        <v>6381100000</v>
      </c>
      <c r="H359" s="83">
        <v>140000000</v>
      </c>
      <c r="I359" s="83">
        <v>40000000</v>
      </c>
      <c r="J359" s="78" t="s">
        <v>1135</v>
      </c>
    </row>
    <row r="360" spans="1:10" x14ac:dyDescent="0.25">
      <c r="A360" s="75" t="s">
        <v>956</v>
      </c>
      <c r="B360" s="81" t="s">
        <v>124</v>
      </c>
      <c r="C360" s="79">
        <v>81.97</v>
      </c>
      <c r="D360" s="79">
        <v>73.400000000000006</v>
      </c>
      <c r="E360" s="80"/>
      <c r="F360" s="78" t="s">
        <v>5</v>
      </c>
      <c r="G360" s="83">
        <f>'Bảng Giá CT1_TÒA BẮC'!B27</f>
        <v>0</v>
      </c>
      <c r="H360" s="83">
        <v>105000000</v>
      </c>
      <c r="I360" s="83">
        <v>40000000</v>
      </c>
      <c r="J360" s="78" t="s">
        <v>1134</v>
      </c>
    </row>
    <row r="361" spans="1:10" x14ac:dyDescent="0.25">
      <c r="A361" s="75" t="s">
        <v>957</v>
      </c>
      <c r="B361" s="81" t="s">
        <v>160</v>
      </c>
      <c r="C361" s="79">
        <v>81.540000000000006</v>
      </c>
      <c r="D361" s="79">
        <v>74.3</v>
      </c>
      <c r="E361" s="80"/>
      <c r="F361" s="78" t="s">
        <v>6</v>
      </c>
      <c r="G361" s="83">
        <f>'Bảng Giá CT1_TÒA BẮC'!C27</f>
        <v>4497000000</v>
      </c>
      <c r="H361" s="83">
        <v>105000000</v>
      </c>
      <c r="I361" s="83">
        <v>40000000</v>
      </c>
      <c r="J361" s="78" t="s">
        <v>1134</v>
      </c>
    </row>
    <row r="362" spans="1:10" x14ac:dyDescent="0.25">
      <c r="A362" s="75" t="s">
        <v>958</v>
      </c>
      <c r="B362" s="81" t="s">
        <v>161</v>
      </c>
      <c r="C362" s="79">
        <v>78.72</v>
      </c>
      <c r="D362" s="79">
        <v>72</v>
      </c>
      <c r="E362" s="80"/>
      <c r="F362" s="78" t="s">
        <v>7</v>
      </c>
      <c r="G362" s="83">
        <f>'Bảng Giá CT1_TÒA BẮC'!D27</f>
        <v>4371100000</v>
      </c>
      <c r="H362" s="83">
        <v>105000000</v>
      </c>
      <c r="I362" s="83">
        <v>40000000</v>
      </c>
      <c r="J362" s="78" t="s">
        <v>1134</v>
      </c>
    </row>
    <row r="363" spans="1:10" x14ac:dyDescent="0.25">
      <c r="A363" s="75" t="s">
        <v>959</v>
      </c>
      <c r="B363" s="81" t="s">
        <v>162</v>
      </c>
      <c r="C363" s="79">
        <v>109.67</v>
      </c>
      <c r="D363" s="79">
        <v>99.58</v>
      </c>
      <c r="E363" s="80"/>
      <c r="F363" s="78" t="s">
        <v>8</v>
      </c>
      <c r="G363" s="83">
        <f>'Bảng Giá CT1_TÒA BẮC'!E27</f>
        <v>5828000000</v>
      </c>
      <c r="H363" s="83">
        <v>140000000</v>
      </c>
      <c r="I363" s="83">
        <v>40000000</v>
      </c>
      <c r="J363" s="78" t="s">
        <v>1135</v>
      </c>
    </row>
    <row r="364" spans="1:10" x14ac:dyDescent="0.25">
      <c r="A364" s="75" t="s">
        <v>960</v>
      </c>
      <c r="B364" s="81" t="s">
        <v>163</v>
      </c>
      <c r="C364" s="79">
        <v>50.99</v>
      </c>
      <c r="D364" s="79">
        <v>45.8</v>
      </c>
      <c r="E364" s="80"/>
      <c r="F364" s="78" t="s">
        <v>9</v>
      </c>
      <c r="G364" s="83">
        <f>'Bảng Giá CT1_TÒA BẮC'!F27</f>
        <v>2877200000</v>
      </c>
      <c r="H364" s="83">
        <v>70000000</v>
      </c>
      <c r="I364" s="83">
        <v>40000000</v>
      </c>
      <c r="J364" s="78" t="s">
        <v>1136</v>
      </c>
    </row>
    <row r="365" spans="1:10" x14ac:dyDescent="0.25">
      <c r="A365" s="75" t="s">
        <v>961</v>
      </c>
      <c r="B365" s="81" t="s">
        <v>164</v>
      </c>
      <c r="C365" s="79">
        <v>78.11</v>
      </c>
      <c r="D365" s="79">
        <v>70.7</v>
      </c>
      <c r="E365" s="80"/>
      <c r="F365" s="78" t="s">
        <v>10</v>
      </c>
      <c r="G365" s="83">
        <f>'Bảng Giá CT1_TÒA BẮC'!G27</f>
        <v>0</v>
      </c>
      <c r="H365" s="83">
        <v>105000000</v>
      </c>
      <c r="I365" s="83">
        <v>40000000</v>
      </c>
      <c r="J365" s="78" t="s">
        <v>1134</v>
      </c>
    </row>
    <row r="366" spans="1:10" x14ac:dyDescent="0.25">
      <c r="A366" s="75" t="s">
        <v>962</v>
      </c>
      <c r="B366" s="81" t="s">
        <v>165</v>
      </c>
      <c r="C366" s="79">
        <v>82.18</v>
      </c>
      <c r="D366" s="79">
        <v>74.400000000000006</v>
      </c>
      <c r="E366" s="80"/>
      <c r="F366" s="78" t="s">
        <v>11</v>
      </c>
      <c r="G366" s="83">
        <f>'Bảng Giá CT1_TÒA BẮC'!H27</f>
        <v>0</v>
      </c>
      <c r="H366" s="83">
        <v>105000000</v>
      </c>
      <c r="I366" s="83">
        <v>40000000</v>
      </c>
      <c r="J366" s="78" t="s">
        <v>1134</v>
      </c>
    </row>
    <row r="367" spans="1:10" x14ac:dyDescent="0.25">
      <c r="A367" s="75" t="s">
        <v>963</v>
      </c>
      <c r="B367" s="81" t="s">
        <v>166</v>
      </c>
      <c r="C367" s="79">
        <v>82.18</v>
      </c>
      <c r="D367" s="79">
        <v>74.400000000000006</v>
      </c>
      <c r="E367" s="80"/>
      <c r="F367" s="78" t="s">
        <v>11</v>
      </c>
      <c r="G367" s="83">
        <f>'Bảng Giá CT1_TÒA BẮC'!I27</f>
        <v>0</v>
      </c>
      <c r="H367" s="83">
        <v>105000000</v>
      </c>
      <c r="I367" s="83">
        <v>40000000</v>
      </c>
      <c r="J367" s="78" t="s">
        <v>1134</v>
      </c>
    </row>
    <row r="368" spans="1:10" x14ac:dyDescent="0.25">
      <c r="A368" s="75" t="s">
        <v>964</v>
      </c>
      <c r="B368" s="81" t="s">
        <v>167</v>
      </c>
      <c r="C368" s="79">
        <v>82.18</v>
      </c>
      <c r="D368" s="79">
        <v>74.400000000000006</v>
      </c>
      <c r="E368" s="80"/>
      <c r="F368" s="78" t="s">
        <v>11</v>
      </c>
      <c r="G368" s="83">
        <f>'Bảng Giá CT1_TÒA BẮC'!J27</f>
        <v>0</v>
      </c>
      <c r="H368" s="83">
        <v>105000000</v>
      </c>
      <c r="I368" s="83">
        <v>40000000</v>
      </c>
      <c r="J368" s="78" t="s">
        <v>1134</v>
      </c>
    </row>
    <row r="369" spans="1:10" x14ac:dyDescent="0.25">
      <c r="A369" s="75" t="s">
        <v>965</v>
      </c>
      <c r="B369" s="81" t="s">
        <v>168</v>
      </c>
      <c r="C369" s="79">
        <v>82.24</v>
      </c>
      <c r="D369" s="79">
        <v>74.5</v>
      </c>
      <c r="E369" s="80"/>
      <c r="F369" s="78" t="s">
        <v>12</v>
      </c>
      <c r="G369" s="83">
        <f>'Bảng Giá CT1_TÒA BẮC'!K27</f>
        <v>0</v>
      </c>
      <c r="H369" s="83">
        <v>105000000</v>
      </c>
      <c r="I369" s="83">
        <v>40000000</v>
      </c>
      <c r="J369" s="78" t="s">
        <v>1134</v>
      </c>
    </row>
    <row r="370" spans="1:10" x14ac:dyDescent="0.25">
      <c r="A370" s="75" t="s">
        <v>966</v>
      </c>
      <c r="B370" s="81" t="s">
        <v>169</v>
      </c>
      <c r="C370" s="79">
        <v>83.24</v>
      </c>
      <c r="D370" s="79">
        <v>74.7</v>
      </c>
      <c r="E370" s="80"/>
      <c r="F370" s="78" t="s">
        <v>13</v>
      </c>
      <c r="G370" s="83">
        <f>'Bảng Giá CT1_TÒA BẮC'!L27</f>
        <v>0</v>
      </c>
      <c r="H370" s="83">
        <v>105000000</v>
      </c>
      <c r="I370" s="83">
        <v>40000000</v>
      </c>
      <c r="J370" s="78" t="s">
        <v>1134</v>
      </c>
    </row>
    <row r="371" spans="1:10" x14ac:dyDescent="0.25">
      <c r="A371" s="75" t="s">
        <v>967</v>
      </c>
      <c r="B371" s="81" t="s">
        <v>523</v>
      </c>
      <c r="C371" s="79">
        <v>87.87</v>
      </c>
      <c r="D371" s="79">
        <v>80.8</v>
      </c>
      <c r="E371" s="80"/>
      <c r="F371" s="78" t="s">
        <v>14</v>
      </c>
      <c r="G371" s="83">
        <f>'Bảng Giá CT1_TÒA BẮC'!M27</f>
        <v>0</v>
      </c>
      <c r="H371" s="83">
        <v>105000000</v>
      </c>
      <c r="I371" s="83">
        <v>40000000</v>
      </c>
      <c r="J371" s="78" t="s">
        <v>1134</v>
      </c>
    </row>
    <row r="372" spans="1:10" x14ac:dyDescent="0.25">
      <c r="A372" s="75" t="s">
        <v>968</v>
      </c>
      <c r="B372" s="81" t="s">
        <v>558</v>
      </c>
      <c r="C372" s="79">
        <v>107.58</v>
      </c>
      <c r="D372" s="79">
        <v>97.1</v>
      </c>
      <c r="E372" s="80"/>
      <c r="F372" s="78" t="s">
        <v>15</v>
      </c>
      <c r="G372" s="83">
        <f>'Bảng Giá CT1_TÒA BẮC'!N27</f>
        <v>5701800000</v>
      </c>
      <c r="H372" s="83">
        <v>140000000</v>
      </c>
      <c r="I372" s="83">
        <v>40000000</v>
      </c>
      <c r="J372" s="78" t="s">
        <v>1135</v>
      </c>
    </row>
    <row r="373" spans="1:10" x14ac:dyDescent="0.25">
      <c r="A373" s="75" t="s">
        <v>969</v>
      </c>
      <c r="B373" s="81" t="s">
        <v>170</v>
      </c>
      <c r="C373" s="79">
        <v>96.86</v>
      </c>
      <c r="D373" s="79">
        <v>88.1</v>
      </c>
      <c r="E373" s="80"/>
      <c r="F373" s="78" t="s">
        <v>16</v>
      </c>
      <c r="G373" s="83">
        <f>'Bảng Giá CT1_TÒA BẮC'!O27</f>
        <v>0</v>
      </c>
      <c r="H373" s="83">
        <v>105000000</v>
      </c>
      <c r="I373" s="83">
        <v>40000000</v>
      </c>
      <c r="J373" s="78" t="s">
        <v>1134</v>
      </c>
    </row>
    <row r="374" spans="1:10" x14ac:dyDescent="0.25">
      <c r="A374" s="75" t="s">
        <v>970</v>
      </c>
      <c r="B374" s="81" t="s">
        <v>171</v>
      </c>
      <c r="C374" s="79">
        <v>84.24</v>
      </c>
      <c r="D374" s="79">
        <v>76.459999999999994</v>
      </c>
      <c r="E374" s="80"/>
      <c r="F374" s="78" t="s">
        <v>17</v>
      </c>
      <c r="G374" s="83">
        <f>'Bảng Giá CT1_TÒA BẮC'!P27</f>
        <v>0</v>
      </c>
      <c r="H374" s="83">
        <v>105000000</v>
      </c>
      <c r="I374" s="83">
        <v>40000000</v>
      </c>
      <c r="J374" s="78" t="s">
        <v>1134</v>
      </c>
    </row>
    <row r="375" spans="1:10" x14ac:dyDescent="0.25">
      <c r="A375" s="75" t="s">
        <v>971</v>
      </c>
      <c r="B375" s="81" t="s">
        <v>172</v>
      </c>
      <c r="C375" s="79">
        <v>84.24</v>
      </c>
      <c r="D375" s="79">
        <v>76.459999999999994</v>
      </c>
      <c r="E375" s="80"/>
      <c r="F375" s="78" t="s">
        <v>17</v>
      </c>
      <c r="G375" s="83">
        <f>'Bảng Giá CT1_TÒA BẮC'!Q27</f>
        <v>0</v>
      </c>
      <c r="H375" s="83">
        <v>105000000</v>
      </c>
      <c r="I375" s="83">
        <v>40000000</v>
      </c>
      <c r="J375" s="78" t="s">
        <v>1134</v>
      </c>
    </row>
    <row r="376" spans="1:10" x14ac:dyDescent="0.25">
      <c r="A376" s="75" t="s">
        <v>972</v>
      </c>
      <c r="B376" s="81" t="s">
        <v>173</v>
      </c>
      <c r="C376" s="79">
        <v>84.24</v>
      </c>
      <c r="D376" s="79">
        <v>76.459999999999994</v>
      </c>
      <c r="E376" s="80"/>
      <c r="F376" s="78" t="s">
        <v>17</v>
      </c>
      <c r="G376" s="83">
        <f>'Bảng Giá CT1_TÒA BẮC'!R27</f>
        <v>0</v>
      </c>
      <c r="H376" s="83">
        <v>105000000</v>
      </c>
      <c r="I376" s="83">
        <v>40000000</v>
      </c>
      <c r="J376" s="78" t="s">
        <v>1134</v>
      </c>
    </row>
    <row r="377" spans="1:10" x14ac:dyDescent="0.25">
      <c r="A377" s="75" t="s">
        <v>973</v>
      </c>
      <c r="B377" s="81" t="s">
        <v>174</v>
      </c>
      <c r="C377" s="79">
        <v>51.47</v>
      </c>
      <c r="D377" s="79">
        <v>46</v>
      </c>
      <c r="E377" s="80"/>
      <c r="F377" s="78" t="s">
        <v>20</v>
      </c>
      <c r="G377" s="83">
        <f>'Bảng Giá CT1_TÒA BẮC'!S27</f>
        <v>0</v>
      </c>
      <c r="H377" s="83">
        <v>70000000</v>
      </c>
      <c r="I377" s="83">
        <v>40000000</v>
      </c>
      <c r="J377" s="78" t="s">
        <v>1136</v>
      </c>
    </row>
    <row r="378" spans="1:10" x14ac:dyDescent="0.25">
      <c r="A378" s="75" t="s">
        <v>974</v>
      </c>
      <c r="B378" s="81" t="s">
        <v>175</v>
      </c>
      <c r="C378" s="79">
        <v>45.73</v>
      </c>
      <c r="D378" s="79">
        <v>40.9</v>
      </c>
      <c r="E378" s="80"/>
      <c r="F378" s="78" t="s">
        <v>62</v>
      </c>
      <c r="G378" s="83">
        <f>'Bảng Giá CT1_TÒA BẮC'!T27</f>
        <v>0</v>
      </c>
      <c r="H378" s="83">
        <v>70000000</v>
      </c>
      <c r="I378" s="83">
        <v>40000000</v>
      </c>
      <c r="J378" s="78" t="s">
        <v>1136</v>
      </c>
    </row>
    <row r="379" spans="1:10" x14ac:dyDescent="0.25">
      <c r="A379" s="75" t="s">
        <v>975</v>
      </c>
      <c r="B379" s="81" t="s">
        <v>176</v>
      </c>
      <c r="C379" s="79">
        <v>73.8</v>
      </c>
      <c r="D379" s="79">
        <v>66.099999999999994</v>
      </c>
      <c r="E379" s="80"/>
      <c r="F379" s="78" t="s">
        <v>19</v>
      </c>
      <c r="G379" s="83">
        <f>'Bảng Giá CT1_TÒA BẮC'!U27</f>
        <v>0</v>
      </c>
      <c r="H379" s="83">
        <v>105000000</v>
      </c>
      <c r="I379" s="83">
        <v>40000000</v>
      </c>
      <c r="J379" s="78" t="s">
        <v>1134</v>
      </c>
    </row>
    <row r="380" spans="1:10" x14ac:dyDescent="0.25">
      <c r="A380" s="75" t="s">
        <v>976</v>
      </c>
      <c r="B380" s="81" t="s">
        <v>177</v>
      </c>
      <c r="C380" s="79">
        <v>121.16</v>
      </c>
      <c r="D380" s="79">
        <v>111.3</v>
      </c>
      <c r="E380" s="80"/>
      <c r="F380" s="78" t="s">
        <v>18</v>
      </c>
      <c r="G380" s="83">
        <f>'Bảng Giá CT1_TÒA BẮC'!V27</f>
        <v>6411900000</v>
      </c>
      <c r="H380" s="83">
        <v>140000000</v>
      </c>
      <c r="I380" s="83">
        <v>40000000</v>
      </c>
      <c r="J380" s="78" t="s">
        <v>1135</v>
      </c>
    </row>
    <row r="381" spans="1:10" x14ac:dyDescent="0.25">
      <c r="A381" s="75" t="s">
        <v>977</v>
      </c>
      <c r="B381" s="81" t="s">
        <v>123</v>
      </c>
      <c r="C381" s="79">
        <v>81.97</v>
      </c>
      <c r="D381" s="79">
        <v>73.400000000000006</v>
      </c>
      <c r="E381" s="80"/>
      <c r="F381" s="78" t="s">
        <v>5</v>
      </c>
      <c r="G381" s="83">
        <f>'Bảng Giá CT1_TÒA BẮC'!B22</f>
        <v>0</v>
      </c>
      <c r="H381" s="83">
        <v>105000000</v>
      </c>
      <c r="I381" s="83">
        <v>40000000</v>
      </c>
      <c r="J381" s="78" t="s">
        <v>1134</v>
      </c>
    </row>
    <row r="382" spans="1:10" x14ac:dyDescent="0.25">
      <c r="A382" s="75" t="s">
        <v>978</v>
      </c>
      <c r="B382" s="81" t="s">
        <v>125</v>
      </c>
      <c r="C382" s="79">
        <v>81.540000000000006</v>
      </c>
      <c r="D382" s="79">
        <v>74.3</v>
      </c>
      <c r="E382" s="80"/>
      <c r="F382" s="78" t="s">
        <v>6</v>
      </c>
      <c r="G382" s="83">
        <f>'Bảng Giá CT1_TÒA BẮC'!C22</f>
        <v>0</v>
      </c>
      <c r="H382" s="83">
        <v>105000000</v>
      </c>
      <c r="I382" s="83">
        <v>40000000</v>
      </c>
      <c r="J382" s="78" t="s">
        <v>1134</v>
      </c>
    </row>
    <row r="383" spans="1:10" x14ac:dyDescent="0.25">
      <c r="A383" s="75" t="s">
        <v>979</v>
      </c>
      <c r="B383" s="81" t="s">
        <v>126</v>
      </c>
      <c r="C383" s="79">
        <v>78.72</v>
      </c>
      <c r="D383" s="79">
        <v>72</v>
      </c>
      <c r="E383" s="80"/>
      <c r="F383" s="78" t="s">
        <v>7</v>
      </c>
      <c r="G383" s="83">
        <f>'Bảng Giá CT1_TÒA BẮC'!D22</f>
        <v>0</v>
      </c>
      <c r="H383" s="83">
        <v>105000000</v>
      </c>
      <c r="I383" s="83">
        <v>40000000</v>
      </c>
      <c r="J383" s="78" t="s">
        <v>1134</v>
      </c>
    </row>
    <row r="384" spans="1:10" x14ac:dyDescent="0.25">
      <c r="A384" s="75" t="s">
        <v>980</v>
      </c>
      <c r="B384" s="81" t="s">
        <v>127</v>
      </c>
      <c r="C384" s="79">
        <v>109.67</v>
      </c>
      <c r="D384" s="79">
        <v>99.58</v>
      </c>
      <c r="E384" s="80"/>
      <c r="F384" s="78" t="s">
        <v>8</v>
      </c>
      <c r="G384" s="83">
        <f>'Bảng Giá CT1_TÒA BẮC'!E22</f>
        <v>0</v>
      </c>
      <c r="H384" s="83">
        <v>140000000</v>
      </c>
      <c r="I384" s="83">
        <v>40000000</v>
      </c>
      <c r="J384" s="78" t="s">
        <v>1135</v>
      </c>
    </row>
    <row r="385" spans="1:10" x14ac:dyDescent="0.25">
      <c r="A385" s="75" t="s">
        <v>981</v>
      </c>
      <c r="B385" s="81" t="s">
        <v>128</v>
      </c>
      <c r="C385" s="79">
        <v>50.99</v>
      </c>
      <c r="D385" s="79">
        <v>45.8</v>
      </c>
      <c r="E385" s="80"/>
      <c r="F385" s="78" t="s">
        <v>9</v>
      </c>
      <c r="G385" s="83">
        <f>'Bảng Giá CT1_TÒA BẮC'!F22</f>
        <v>0</v>
      </c>
      <c r="H385" s="83">
        <v>70000000</v>
      </c>
      <c r="I385" s="83">
        <v>40000000</v>
      </c>
      <c r="J385" s="78" t="s">
        <v>1136</v>
      </c>
    </row>
    <row r="386" spans="1:10" x14ac:dyDescent="0.25">
      <c r="A386" s="75" t="s">
        <v>982</v>
      </c>
      <c r="B386" s="81" t="s">
        <v>129</v>
      </c>
      <c r="C386" s="79">
        <v>78.11</v>
      </c>
      <c r="D386" s="79">
        <v>70.7</v>
      </c>
      <c r="E386" s="80"/>
      <c r="F386" s="78" t="s">
        <v>10</v>
      </c>
      <c r="G386" s="83">
        <f>'Bảng Giá CT1_TÒA BẮC'!G22</f>
        <v>0</v>
      </c>
      <c r="H386" s="83">
        <v>105000000</v>
      </c>
      <c r="I386" s="83">
        <v>40000000</v>
      </c>
      <c r="J386" s="78" t="s">
        <v>1134</v>
      </c>
    </row>
    <row r="387" spans="1:10" x14ac:dyDescent="0.25">
      <c r="A387" s="75" t="s">
        <v>983</v>
      </c>
      <c r="B387" s="81" t="s">
        <v>130</v>
      </c>
      <c r="C387" s="79">
        <v>82.18</v>
      </c>
      <c r="D387" s="79">
        <v>74.400000000000006</v>
      </c>
      <c r="E387" s="80"/>
      <c r="F387" s="78" t="s">
        <v>11</v>
      </c>
      <c r="G387" s="83">
        <f>'Bảng Giá CT1_TÒA BẮC'!H22</f>
        <v>0</v>
      </c>
      <c r="H387" s="83">
        <v>105000000</v>
      </c>
      <c r="I387" s="83">
        <v>40000000</v>
      </c>
      <c r="J387" s="78" t="s">
        <v>1134</v>
      </c>
    </row>
    <row r="388" spans="1:10" x14ac:dyDescent="0.25">
      <c r="A388" s="75" t="s">
        <v>984</v>
      </c>
      <c r="B388" s="81" t="s">
        <v>131</v>
      </c>
      <c r="C388" s="79">
        <v>82.18</v>
      </c>
      <c r="D388" s="79">
        <v>74.400000000000006</v>
      </c>
      <c r="E388" s="80"/>
      <c r="F388" s="78" t="s">
        <v>11</v>
      </c>
      <c r="G388" s="83">
        <f>'Bảng Giá CT1_TÒA BẮC'!I22</f>
        <v>0</v>
      </c>
      <c r="H388" s="83">
        <v>105000000</v>
      </c>
      <c r="I388" s="83">
        <v>40000000</v>
      </c>
      <c r="J388" s="78" t="s">
        <v>1134</v>
      </c>
    </row>
    <row r="389" spans="1:10" x14ac:dyDescent="0.25">
      <c r="A389" s="75" t="s">
        <v>985</v>
      </c>
      <c r="B389" s="81" t="s">
        <v>132</v>
      </c>
      <c r="C389" s="79">
        <v>82.18</v>
      </c>
      <c r="D389" s="79">
        <v>74.400000000000006</v>
      </c>
      <c r="E389" s="80"/>
      <c r="F389" s="78" t="s">
        <v>11</v>
      </c>
      <c r="G389" s="83">
        <f>'Bảng Giá CT1_TÒA BẮC'!J22</f>
        <v>0</v>
      </c>
      <c r="H389" s="83">
        <v>105000000</v>
      </c>
      <c r="I389" s="83">
        <v>40000000</v>
      </c>
      <c r="J389" s="78" t="s">
        <v>1134</v>
      </c>
    </row>
    <row r="390" spans="1:10" x14ac:dyDescent="0.25">
      <c r="A390" s="75" t="s">
        <v>986</v>
      </c>
      <c r="B390" s="81" t="s">
        <v>133</v>
      </c>
      <c r="C390" s="79">
        <v>82.24</v>
      </c>
      <c r="D390" s="79">
        <v>74.5</v>
      </c>
      <c r="E390" s="80"/>
      <c r="F390" s="78" t="s">
        <v>12</v>
      </c>
      <c r="G390" s="83">
        <f>'Bảng Giá CT1_TÒA BẮC'!K22</f>
        <v>0</v>
      </c>
      <c r="H390" s="83">
        <v>105000000</v>
      </c>
      <c r="I390" s="83">
        <v>40000000</v>
      </c>
      <c r="J390" s="78" t="s">
        <v>1134</v>
      </c>
    </row>
    <row r="391" spans="1:10" x14ac:dyDescent="0.25">
      <c r="A391" s="75" t="s">
        <v>987</v>
      </c>
      <c r="B391" s="81" t="s">
        <v>134</v>
      </c>
      <c r="C391" s="79">
        <v>83.24</v>
      </c>
      <c r="D391" s="79">
        <v>74.7</v>
      </c>
      <c r="E391" s="80"/>
      <c r="F391" s="78" t="s">
        <v>13</v>
      </c>
      <c r="G391" s="83">
        <f>'Bảng Giá CT1_TÒA BẮC'!L22</f>
        <v>0</v>
      </c>
      <c r="H391" s="83">
        <v>105000000</v>
      </c>
      <c r="I391" s="83">
        <v>40000000</v>
      </c>
      <c r="J391" s="78" t="s">
        <v>1134</v>
      </c>
    </row>
    <row r="392" spans="1:10" x14ac:dyDescent="0.25">
      <c r="A392" s="75" t="s">
        <v>988</v>
      </c>
      <c r="B392" s="81" t="s">
        <v>522</v>
      </c>
      <c r="C392" s="79">
        <v>87.87</v>
      </c>
      <c r="D392" s="79">
        <v>80.8</v>
      </c>
      <c r="E392" s="80"/>
      <c r="F392" s="78" t="s">
        <v>14</v>
      </c>
      <c r="G392" s="83">
        <f>'Bảng Giá CT1_TÒA BẮC'!M22</f>
        <v>0</v>
      </c>
      <c r="H392" s="83">
        <v>105000000</v>
      </c>
      <c r="I392" s="83">
        <v>40000000</v>
      </c>
      <c r="J392" s="78" t="s">
        <v>1134</v>
      </c>
    </row>
    <row r="393" spans="1:10" x14ac:dyDescent="0.25">
      <c r="A393" s="75" t="s">
        <v>989</v>
      </c>
      <c r="B393" s="81" t="s">
        <v>559</v>
      </c>
      <c r="C393" s="79">
        <v>107.58</v>
      </c>
      <c r="D393" s="79">
        <v>97.1</v>
      </c>
      <c r="E393" s="80"/>
      <c r="F393" s="78" t="s">
        <v>15</v>
      </c>
      <c r="G393" s="83">
        <f>'Bảng Giá CT1_TÒA BẮC'!N22</f>
        <v>0</v>
      </c>
      <c r="H393" s="83">
        <v>140000000</v>
      </c>
      <c r="I393" s="83">
        <v>40000000</v>
      </c>
      <c r="J393" s="78" t="s">
        <v>1135</v>
      </c>
    </row>
    <row r="394" spans="1:10" x14ac:dyDescent="0.25">
      <c r="A394" s="75" t="s">
        <v>990</v>
      </c>
      <c r="B394" s="81" t="s">
        <v>135</v>
      </c>
      <c r="C394" s="79">
        <v>96.86</v>
      </c>
      <c r="D394" s="79">
        <v>88.1</v>
      </c>
      <c r="E394" s="80"/>
      <c r="F394" s="78" t="s">
        <v>16</v>
      </c>
      <c r="G394" s="83">
        <f>'Bảng Giá CT1_TÒA BẮC'!O22</f>
        <v>0</v>
      </c>
      <c r="H394" s="83">
        <v>105000000</v>
      </c>
      <c r="I394" s="83">
        <v>40000000</v>
      </c>
      <c r="J394" s="78" t="s">
        <v>1134</v>
      </c>
    </row>
    <row r="395" spans="1:10" x14ac:dyDescent="0.25">
      <c r="A395" s="75" t="s">
        <v>991</v>
      </c>
      <c r="B395" s="81" t="s">
        <v>136</v>
      </c>
      <c r="C395" s="79">
        <v>84.24</v>
      </c>
      <c r="D395" s="79">
        <v>76.459999999999994</v>
      </c>
      <c r="E395" s="80"/>
      <c r="F395" s="78" t="s">
        <v>17</v>
      </c>
      <c r="G395" s="83">
        <f>'Bảng Giá CT1_TÒA BẮC'!P22</f>
        <v>0</v>
      </c>
      <c r="H395" s="83">
        <v>105000000</v>
      </c>
      <c r="I395" s="83">
        <v>40000000</v>
      </c>
      <c r="J395" s="78" t="s">
        <v>1134</v>
      </c>
    </row>
    <row r="396" spans="1:10" x14ac:dyDescent="0.25">
      <c r="A396" s="75" t="s">
        <v>992</v>
      </c>
      <c r="B396" s="81" t="s">
        <v>137</v>
      </c>
      <c r="C396" s="79">
        <v>84.24</v>
      </c>
      <c r="D396" s="79">
        <v>76.459999999999994</v>
      </c>
      <c r="E396" s="80"/>
      <c r="F396" s="78" t="s">
        <v>17</v>
      </c>
      <c r="G396" s="83">
        <f>'Bảng Giá CT1_TÒA BẮC'!Q22</f>
        <v>0</v>
      </c>
      <c r="H396" s="83">
        <v>105000000</v>
      </c>
      <c r="I396" s="83">
        <v>40000000</v>
      </c>
      <c r="J396" s="78" t="s">
        <v>1134</v>
      </c>
    </row>
    <row r="397" spans="1:10" x14ac:dyDescent="0.25">
      <c r="A397" s="75" t="s">
        <v>993</v>
      </c>
      <c r="B397" s="81" t="s">
        <v>138</v>
      </c>
      <c r="C397" s="79">
        <v>84.24</v>
      </c>
      <c r="D397" s="79">
        <v>76.459999999999994</v>
      </c>
      <c r="E397" s="80"/>
      <c r="F397" s="78" t="s">
        <v>17</v>
      </c>
      <c r="G397" s="83">
        <f>'Bảng Giá CT1_TÒA BẮC'!R22</f>
        <v>0</v>
      </c>
      <c r="H397" s="83">
        <v>105000000</v>
      </c>
      <c r="I397" s="83">
        <v>40000000</v>
      </c>
      <c r="J397" s="78" t="s">
        <v>1134</v>
      </c>
    </row>
    <row r="398" spans="1:10" x14ac:dyDescent="0.25">
      <c r="A398" s="75" t="s">
        <v>994</v>
      </c>
      <c r="B398" s="81" t="s">
        <v>139</v>
      </c>
      <c r="C398" s="79">
        <v>51.47</v>
      </c>
      <c r="D398" s="79">
        <v>46</v>
      </c>
      <c r="E398" s="80"/>
      <c r="F398" s="78" t="s">
        <v>20</v>
      </c>
      <c r="G398" s="83">
        <f>'Bảng Giá CT1_TÒA BẮC'!S22</f>
        <v>0</v>
      </c>
      <c r="H398" s="83">
        <v>70000000</v>
      </c>
      <c r="I398" s="83">
        <v>40000000</v>
      </c>
      <c r="J398" s="78" t="s">
        <v>1136</v>
      </c>
    </row>
    <row r="399" spans="1:10" x14ac:dyDescent="0.25">
      <c r="A399" s="75" t="s">
        <v>995</v>
      </c>
      <c r="B399" s="81" t="s">
        <v>140</v>
      </c>
      <c r="C399" s="79">
        <v>45.73</v>
      </c>
      <c r="D399" s="79">
        <v>40.9</v>
      </c>
      <c r="E399" s="80"/>
      <c r="F399" s="78" t="s">
        <v>62</v>
      </c>
      <c r="G399" s="83">
        <f>'Bảng Giá CT1_TÒA BẮC'!T22</f>
        <v>0</v>
      </c>
      <c r="H399" s="83">
        <v>70000000</v>
      </c>
      <c r="I399" s="83">
        <v>40000000</v>
      </c>
      <c r="J399" s="78" t="s">
        <v>1136</v>
      </c>
    </row>
    <row r="400" spans="1:10" x14ac:dyDescent="0.25">
      <c r="A400" s="75" t="s">
        <v>996</v>
      </c>
      <c r="B400" s="81" t="s">
        <v>141</v>
      </c>
      <c r="C400" s="79">
        <v>73.8</v>
      </c>
      <c r="D400" s="79">
        <v>66.099999999999994</v>
      </c>
      <c r="E400" s="80"/>
      <c r="F400" s="78" t="s">
        <v>19</v>
      </c>
      <c r="G400" s="83">
        <f>'Bảng Giá CT1_TÒA BẮC'!U22</f>
        <v>0</v>
      </c>
      <c r="H400" s="83">
        <v>105000000</v>
      </c>
      <c r="I400" s="83">
        <v>40000000</v>
      </c>
      <c r="J400" s="78" t="s">
        <v>1134</v>
      </c>
    </row>
    <row r="401" spans="1:10" x14ac:dyDescent="0.25">
      <c r="A401" s="75" t="s">
        <v>997</v>
      </c>
      <c r="B401" s="81" t="s">
        <v>142</v>
      </c>
      <c r="C401" s="79">
        <v>121.16</v>
      </c>
      <c r="D401" s="79">
        <v>111.3</v>
      </c>
      <c r="E401" s="80"/>
      <c r="F401" s="78" t="s">
        <v>18</v>
      </c>
      <c r="G401" s="83">
        <f>'Bảng Giá CT1_TÒA BẮC'!V22</f>
        <v>0</v>
      </c>
      <c r="H401" s="83">
        <v>140000000</v>
      </c>
      <c r="I401" s="83">
        <v>40000000</v>
      </c>
      <c r="J401" s="78" t="s">
        <v>1135</v>
      </c>
    </row>
    <row r="402" spans="1:10" x14ac:dyDescent="0.25">
      <c r="A402" s="75" t="s">
        <v>998</v>
      </c>
      <c r="B402" s="81">
        <v>2401</v>
      </c>
      <c r="C402" s="79">
        <v>81.97</v>
      </c>
      <c r="D402" s="79">
        <v>73.400000000000006</v>
      </c>
      <c r="E402" s="80"/>
      <c r="F402" s="78" t="s">
        <v>5</v>
      </c>
      <c r="G402" s="83">
        <f>'Bảng Giá CT1_TÒA BẮC'!B17</f>
        <v>4490700000</v>
      </c>
      <c r="H402" s="83">
        <v>105000000</v>
      </c>
      <c r="I402" s="83">
        <v>40000000</v>
      </c>
      <c r="J402" s="78" t="s">
        <v>1134</v>
      </c>
    </row>
    <row r="403" spans="1:10" x14ac:dyDescent="0.25">
      <c r="A403" s="75" t="s">
        <v>999</v>
      </c>
      <c r="B403" s="81">
        <v>2402</v>
      </c>
      <c r="C403" s="79">
        <v>81.540000000000006</v>
      </c>
      <c r="D403" s="79">
        <v>74.3</v>
      </c>
      <c r="E403" s="80"/>
      <c r="F403" s="78" t="s">
        <v>6</v>
      </c>
      <c r="G403" s="83">
        <f>'Bảng Giá CT1_TÒA BẮC'!C17</f>
        <v>4540300000</v>
      </c>
      <c r="H403" s="83">
        <v>105000000</v>
      </c>
      <c r="I403" s="83">
        <v>40000000</v>
      </c>
      <c r="J403" s="78" t="s">
        <v>1134</v>
      </c>
    </row>
    <row r="404" spans="1:10" x14ac:dyDescent="0.25">
      <c r="A404" s="75" t="s">
        <v>1000</v>
      </c>
      <c r="B404" s="81">
        <v>2403</v>
      </c>
      <c r="C404" s="79">
        <v>78.72</v>
      </c>
      <c r="D404" s="79">
        <v>72</v>
      </c>
      <c r="E404" s="80"/>
      <c r="F404" s="78" t="s">
        <v>7</v>
      </c>
      <c r="G404" s="83">
        <f>'Bảng Giá CT1_TÒA BẮC'!D17</f>
        <v>4413200000</v>
      </c>
      <c r="H404" s="83">
        <v>105000000</v>
      </c>
      <c r="I404" s="83">
        <v>40000000</v>
      </c>
      <c r="J404" s="78" t="s">
        <v>1134</v>
      </c>
    </row>
    <row r="405" spans="1:10" x14ac:dyDescent="0.25">
      <c r="A405" s="75" t="s">
        <v>1001</v>
      </c>
      <c r="B405" s="81">
        <v>2404</v>
      </c>
      <c r="C405" s="79">
        <v>109.67</v>
      </c>
      <c r="D405" s="79">
        <v>99.58</v>
      </c>
      <c r="E405" s="80"/>
      <c r="F405" s="78" t="s">
        <v>8</v>
      </c>
      <c r="G405" s="83">
        <f>'Bảng Giá CT1_TÒA BẮC'!E17</f>
        <v>5884100000</v>
      </c>
      <c r="H405" s="83">
        <v>140000000</v>
      </c>
      <c r="I405" s="83">
        <v>40000000</v>
      </c>
      <c r="J405" s="78" t="s">
        <v>1135</v>
      </c>
    </row>
    <row r="406" spans="1:10" x14ac:dyDescent="0.25">
      <c r="A406" s="75" t="s">
        <v>1002</v>
      </c>
      <c r="B406" s="81">
        <v>2405</v>
      </c>
      <c r="C406" s="79">
        <v>50.99</v>
      </c>
      <c r="D406" s="79">
        <v>45.8</v>
      </c>
      <c r="E406" s="80"/>
      <c r="F406" s="78" t="s">
        <v>9</v>
      </c>
      <c r="G406" s="83">
        <f>'Bảng Giá CT1_TÒA BẮC'!F17</f>
        <v>2904900000</v>
      </c>
      <c r="H406" s="83">
        <v>70000000</v>
      </c>
      <c r="I406" s="83">
        <v>40000000</v>
      </c>
      <c r="J406" s="78" t="s">
        <v>1136</v>
      </c>
    </row>
    <row r="407" spans="1:10" x14ac:dyDescent="0.25">
      <c r="A407" s="75" t="s">
        <v>1003</v>
      </c>
      <c r="B407" s="81">
        <v>2406</v>
      </c>
      <c r="C407" s="79">
        <v>78.11</v>
      </c>
      <c r="D407" s="79">
        <v>70.7</v>
      </c>
      <c r="E407" s="80"/>
      <c r="F407" s="78" t="s">
        <v>10</v>
      </c>
      <c r="G407" s="83">
        <f>'Bảng Giá CT1_TÒA BẮC'!G17</f>
        <v>4340900000</v>
      </c>
      <c r="H407" s="83">
        <v>105000000</v>
      </c>
      <c r="I407" s="83">
        <v>40000000</v>
      </c>
      <c r="J407" s="78" t="s">
        <v>1134</v>
      </c>
    </row>
    <row r="408" spans="1:10" x14ac:dyDescent="0.25">
      <c r="A408" s="75" t="s">
        <v>1004</v>
      </c>
      <c r="B408" s="81">
        <v>2407</v>
      </c>
      <c r="C408" s="79">
        <v>82.18</v>
      </c>
      <c r="D408" s="79">
        <v>74.400000000000006</v>
      </c>
      <c r="E408" s="80"/>
      <c r="F408" s="78" t="s">
        <v>11</v>
      </c>
      <c r="G408" s="83">
        <f>'Bảng Giá CT1_TÒA BẮC'!H17</f>
        <v>4545900000</v>
      </c>
      <c r="H408" s="83">
        <v>105000000</v>
      </c>
      <c r="I408" s="83">
        <v>40000000</v>
      </c>
      <c r="J408" s="78" t="s">
        <v>1134</v>
      </c>
    </row>
    <row r="409" spans="1:10" x14ac:dyDescent="0.25">
      <c r="A409" s="75" t="s">
        <v>1005</v>
      </c>
      <c r="B409" s="81">
        <v>2408</v>
      </c>
      <c r="C409" s="79">
        <v>82.18</v>
      </c>
      <c r="D409" s="79">
        <v>74.400000000000006</v>
      </c>
      <c r="E409" s="80"/>
      <c r="F409" s="78" t="s">
        <v>11</v>
      </c>
      <c r="G409" s="83">
        <f>'Bảng Giá CT1_TÒA BẮC'!I17</f>
        <v>4545900000</v>
      </c>
      <c r="H409" s="83">
        <v>105000000</v>
      </c>
      <c r="I409" s="83">
        <v>40000000</v>
      </c>
      <c r="J409" s="78" t="s">
        <v>1134</v>
      </c>
    </row>
    <row r="410" spans="1:10" x14ac:dyDescent="0.25">
      <c r="A410" s="75" t="s">
        <v>1006</v>
      </c>
      <c r="B410" s="81">
        <v>2409</v>
      </c>
      <c r="C410" s="79">
        <v>82.18</v>
      </c>
      <c r="D410" s="79">
        <v>74.400000000000006</v>
      </c>
      <c r="E410" s="80"/>
      <c r="F410" s="78" t="s">
        <v>11</v>
      </c>
      <c r="G410" s="83">
        <f>'Bảng Giá CT1_TÒA BẮC'!J17</f>
        <v>4545900000</v>
      </c>
      <c r="H410" s="83">
        <v>105000000</v>
      </c>
      <c r="I410" s="83">
        <v>40000000</v>
      </c>
      <c r="J410" s="78" t="s">
        <v>1134</v>
      </c>
    </row>
    <row r="411" spans="1:10" x14ac:dyDescent="0.25">
      <c r="A411" s="75" t="s">
        <v>1007</v>
      </c>
      <c r="B411" s="81">
        <v>2410</v>
      </c>
      <c r="C411" s="79">
        <v>82.24</v>
      </c>
      <c r="D411" s="79">
        <v>74.5</v>
      </c>
      <c r="E411" s="80"/>
      <c r="F411" s="78" t="s">
        <v>12</v>
      </c>
      <c r="G411" s="83">
        <f>'Bảng Giá CT1_TÒA BẮC'!K17</f>
        <v>4551400000</v>
      </c>
      <c r="H411" s="83">
        <v>105000000</v>
      </c>
      <c r="I411" s="83">
        <v>40000000</v>
      </c>
      <c r="J411" s="78" t="s">
        <v>1134</v>
      </c>
    </row>
    <row r="412" spans="1:10" x14ac:dyDescent="0.25">
      <c r="A412" s="75" t="s">
        <v>1008</v>
      </c>
      <c r="B412" s="81">
        <v>2411</v>
      </c>
      <c r="C412" s="79">
        <v>83.24</v>
      </c>
      <c r="D412" s="79">
        <v>74.7</v>
      </c>
      <c r="E412" s="80"/>
      <c r="F412" s="78" t="s">
        <v>13</v>
      </c>
      <c r="G412" s="83">
        <f>'Bảng Giá CT1_TÒA BẮC'!L17</f>
        <v>4562400000</v>
      </c>
      <c r="H412" s="83">
        <v>105000000</v>
      </c>
      <c r="I412" s="83">
        <v>40000000</v>
      </c>
      <c r="J412" s="78" t="s">
        <v>1134</v>
      </c>
    </row>
    <row r="413" spans="1:10" x14ac:dyDescent="0.25">
      <c r="A413" s="75" t="s">
        <v>1009</v>
      </c>
      <c r="B413" s="81" t="s">
        <v>521</v>
      </c>
      <c r="C413" s="79">
        <v>87.87</v>
      </c>
      <c r="D413" s="79">
        <v>80.8</v>
      </c>
      <c r="E413" s="80"/>
      <c r="F413" s="78" t="s">
        <v>14</v>
      </c>
      <c r="G413" s="83">
        <f>'Bảng Giá CT1_TÒA BẮC'!M17</f>
        <v>4895400000</v>
      </c>
      <c r="H413" s="83">
        <v>105000000</v>
      </c>
      <c r="I413" s="83">
        <v>40000000</v>
      </c>
      <c r="J413" s="78" t="s">
        <v>1134</v>
      </c>
    </row>
    <row r="414" spans="1:10" x14ac:dyDescent="0.25">
      <c r="A414" s="75" t="s">
        <v>1010</v>
      </c>
      <c r="B414" s="81" t="s">
        <v>560</v>
      </c>
      <c r="C414" s="79">
        <v>107.58</v>
      </c>
      <c r="D414" s="79">
        <v>97.1</v>
      </c>
      <c r="E414" s="80"/>
      <c r="F414" s="78" t="s">
        <v>15</v>
      </c>
      <c r="G414" s="83">
        <f>'Bảng Giá CT1_TÒA BẮC'!N17</f>
        <v>5756700000</v>
      </c>
      <c r="H414" s="83">
        <v>140000000</v>
      </c>
      <c r="I414" s="83">
        <v>40000000</v>
      </c>
      <c r="J414" s="78" t="s">
        <v>1135</v>
      </c>
    </row>
    <row r="415" spans="1:10" x14ac:dyDescent="0.25">
      <c r="A415" s="75" t="s">
        <v>1011</v>
      </c>
      <c r="B415" s="81">
        <v>2414</v>
      </c>
      <c r="C415" s="79">
        <v>96.86</v>
      </c>
      <c r="D415" s="79">
        <v>88.1</v>
      </c>
      <c r="E415" s="80"/>
      <c r="F415" s="78" t="s">
        <v>16</v>
      </c>
      <c r="G415" s="83">
        <f>'Bảng Giá CT1_TÒA BẮC'!O17</f>
        <v>5280900000</v>
      </c>
      <c r="H415" s="83">
        <v>105000000</v>
      </c>
      <c r="I415" s="83">
        <v>40000000</v>
      </c>
      <c r="J415" s="78" t="s">
        <v>1134</v>
      </c>
    </row>
    <row r="416" spans="1:10" x14ac:dyDescent="0.25">
      <c r="A416" s="75" t="s">
        <v>1012</v>
      </c>
      <c r="B416" s="81">
        <v>2415</v>
      </c>
      <c r="C416" s="79">
        <v>84.24</v>
      </c>
      <c r="D416" s="79">
        <v>76.459999999999994</v>
      </c>
      <c r="E416" s="80"/>
      <c r="F416" s="78" t="s">
        <v>17</v>
      </c>
      <c r="G416" s="83">
        <f>'Bảng Giá CT1_TÒA BẮC'!P17</f>
        <v>4666700000</v>
      </c>
      <c r="H416" s="83">
        <v>105000000</v>
      </c>
      <c r="I416" s="83">
        <v>40000000</v>
      </c>
      <c r="J416" s="78" t="s">
        <v>1134</v>
      </c>
    </row>
    <row r="417" spans="1:10" x14ac:dyDescent="0.25">
      <c r="A417" s="75" t="s">
        <v>1013</v>
      </c>
      <c r="B417" s="81">
        <v>2416</v>
      </c>
      <c r="C417" s="79">
        <v>84.24</v>
      </c>
      <c r="D417" s="79">
        <v>76.459999999999994</v>
      </c>
      <c r="E417" s="80"/>
      <c r="F417" s="78" t="s">
        <v>17</v>
      </c>
      <c r="G417" s="83">
        <f>'Bảng Giá CT1_TÒA BẮC'!Q17</f>
        <v>4666700000</v>
      </c>
      <c r="H417" s="83">
        <v>105000000</v>
      </c>
      <c r="I417" s="83">
        <v>40000000</v>
      </c>
      <c r="J417" s="78" t="s">
        <v>1134</v>
      </c>
    </row>
    <row r="418" spans="1:10" x14ac:dyDescent="0.25">
      <c r="A418" s="75" t="s">
        <v>1014</v>
      </c>
      <c r="B418" s="81">
        <v>2417</v>
      </c>
      <c r="C418" s="79">
        <v>84.24</v>
      </c>
      <c r="D418" s="79">
        <v>76.459999999999994</v>
      </c>
      <c r="E418" s="80"/>
      <c r="F418" s="78" t="s">
        <v>17</v>
      </c>
      <c r="G418" s="83">
        <f>'Bảng Giá CT1_TÒA BẮC'!R17</f>
        <v>4835800000</v>
      </c>
      <c r="H418" s="83">
        <v>105000000</v>
      </c>
      <c r="I418" s="83">
        <v>40000000</v>
      </c>
      <c r="J418" s="78" t="s">
        <v>1134</v>
      </c>
    </row>
    <row r="419" spans="1:10" x14ac:dyDescent="0.25">
      <c r="A419" s="75" t="s">
        <v>1015</v>
      </c>
      <c r="B419" s="81">
        <v>2418</v>
      </c>
      <c r="C419" s="79">
        <v>51.47</v>
      </c>
      <c r="D419" s="79">
        <v>46</v>
      </c>
      <c r="E419" s="80"/>
      <c r="F419" s="78" t="s">
        <v>20</v>
      </c>
      <c r="G419" s="83">
        <f>'Bảng Giá CT1_TÒA BẮC'!S17</f>
        <v>2916900000</v>
      </c>
      <c r="H419" s="83">
        <v>70000000</v>
      </c>
      <c r="I419" s="83">
        <v>40000000</v>
      </c>
      <c r="J419" s="78" t="s">
        <v>1136</v>
      </c>
    </row>
    <row r="420" spans="1:10" x14ac:dyDescent="0.25">
      <c r="A420" s="75" t="s">
        <v>1016</v>
      </c>
      <c r="B420" s="81">
        <v>2419</v>
      </c>
      <c r="C420" s="79">
        <v>45.73</v>
      </c>
      <c r="D420" s="79">
        <v>40.9</v>
      </c>
      <c r="E420" s="80"/>
      <c r="F420" s="78" t="s">
        <v>62</v>
      </c>
      <c r="G420" s="83">
        <f>'Bảng Giá CT1_TÒA BẮC'!T17</f>
        <v>2580400000</v>
      </c>
      <c r="H420" s="83">
        <v>70000000</v>
      </c>
      <c r="I420" s="83">
        <v>40000000</v>
      </c>
      <c r="J420" s="78" t="s">
        <v>1136</v>
      </c>
    </row>
    <row r="421" spans="1:10" x14ac:dyDescent="0.25">
      <c r="A421" s="75" t="s">
        <v>1017</v>
      </c>
      <c r="B421" s="81">
        <v>2420</v>
      </c>
      <c r="C421" s="79">
        <v>73.8</v>
      </c>
      <c r="D421" s="79">
        <v>66.099999999999994</v>
      </c>
      <c r="E421" s="80"/>
      <c r="F421" s="78" t="s">
        <v>19</v>
      </c>
      <c r="G421" s="83">
        <f>'Bảng Giá CT1_TÒA BẮC'!U17</f>
        <v>4083000000</v>
      </c>
      <c r="H421" s="83">
        <v>105000000</v>
      </c>
      <c r="I421" s="83">
        <v>40000000</v>
      </c>
      <c r="J421" s="78" t="s">
        <v>1134</v>
      </c>
    </row>
    <row r="422" spans="1:10" x14ac:dyDescent="0.25">
      <c r="A422" s="75" t="s">
        <v>1018</v>
      </c>
      <c r="B422" s="81">
        <v>2421</v>
      </c>
      <c r="C422" s="79">
        <v>121.16</v>
      </c>
      <c r="D422" s="79">
        <v>111.3</v>
      </c>
      <c r="E422" s="80"/>
      <c r="F422" s="78" t="s">
        <v>18</v>
      </c>
      <c r="G422" s="83">
        <f>'Bảng Giá CT1_TÒA BẮC'!V17</f>
        <v>6473700000</v>
      </c>
      <c r="H422" s="83">
        <v>140000000</v>
      </c>
      <c r="I422" s="83">
        <v>40000000</v>
      </c>
      <c r="J422" s="78" t="s">
        <v>1135</v>
      </c>
    </row>
    <row r="423" spans="1:10" x14ac:dyDescent="0.25">
      <c r="A423" s="75" t="s">
        <v>1019</v>
      </c>
      <c r="B423" s="81">
        <v>2501</v>
      </c>
      <c r="C423" s="79">
        <v>81.97</v>
      </c>
      <c r="D423" s="79">
        <v>73.400000000000006</v>
      </c>
      <c r="E423" s="80"/>
      <c r="F423" s="78" t="s">
        <v>5</v>
      </c>
      <c r="G423" s="83">
        <f>'Bảng Giá CT1_TÒA BẮC'!B12</f>
        <v>4512100000</v>
      </c>
      <c r="H423" s="83">
        <v>105000000</v>
      </c>
      <c r="I423" s="83">
        <v>40000000</v>
      </c>
      <c r="J423" s="78" t="s">
        <v>1134</v>
      </c>
    </row>
    <row r="424" spans="1:10" x14ac:dyDescent="0.25">
      <c r="A424" s="75" t="s">
        <v>1020</v>
      </c>
      <c r="B424" s="81">
        <v>2502</v>
      </c>
      <c r="C424" s="79">
        <v>81.540000000000006</v>
      </c>
      <c r="D424" s="79">
        <v>74.3</v>
      </c>
      <c r="E424" s="80"/>
      <c r="F424" s="78" t="s">
        <v>6</v>
      </c>
      <c r="G424" s="83">
        <f>'Bảng Giá CT1_TÒA BẮC'!C12</f>
        <v>4562000000</v>
      </c>
      <c r="H424" s="83">
        <v>105000000</v>
      </c>
      <c r="I424" s="83">
        <v>40000000</v>
      </c>
      <c r="J424" s="78" t="s">
        <v>1134</v>
      </c>
    </row>
    <row r="425" spans="1:10" x14ac:dyDescent="0.25">
      <c r="A425" s="75" t="s">
        <v>1021</v>
      </c>
      <c r="B425" s="81">
        <v>2503</v>
      </c>
      <c r="C425" s="79">
        <v>78.72</v>
      </c>
      <c r="D425" s="79">
        <v>72</v>
      </c>
      <c r="E425" s="80"/>
      <c r="F425" s="78" t="s">
        <v>7</v>
      </c>
      <c r="G425" s="83">
        <f>'Bảng Giá CT1_TÒA BẮC'!D12</f>
        <v>4434300000</v>
      </c>
      <c r="H425" s="83">
        <v>105000000</v>
      </c>
      <c r="I425" s="83">
        <v>40000000</v>
      </c>
      <c r="J425" s="78" t="s">
        <v>1134</v>
      </c>
    </row>
    <row r="426" spans="1:10" x14ac:dyDescent="0.25">
      <c r="A426" s="75" t="s">
        <v>1022</v>
      </c>
      <c r="B426" s="81">
        <v>2504</v>
      </c>
      <c r="C426" s="79">
        <v>109.67</v>
      </c>
      <c r="D426" s="79">
        <v>99.58</v>
      </c>
      <c r="E426" s="80"/>
      <c r="F426" s="78" t="s">
        <v>8</v>
      </c>
      <c r="G426" s="83">
        <f>'Bảng Giá CT1_TÒA BẮC'!E12</f>
        <v>5912200000</v>
      </c>
      <c r="H426" s="83">
        <v>140000000</v>
      </c>
      <c r="I426" s="83">
        <v>40000000</v>
      </c>
      <c r="J426" s="78" t="s">
        <v>1135</v>
      </c>
    </row>
    <row r="427" spans="1:10" x14ac:dyDescent="0.25">
      <c r="A427" s="75" t="s">
        <v>1023</v>
      </c>
      <c r="B427" s="81">
        <v>2505</v>
      </c>
      <c r="C427" s="79">
        <v>50.99</v>
      </c>
      <c r="D427" s="79">
        <v>45.8</v>
      </c>
      <c r="E427" s="80"/>
      <c r="F427" s="78" t="s">
        <v>9</v>
      </c>
      <c r="G427" s="83">
        <f>'Bảng Giá CT1_TÒA BẮC'!F12</f>
        <v>2918800000</v>
      </c>
      <c r="H427" s="83">
        <v>70000000</v>
      </c>
      <c r="I427" s="83">
        <v>40000000</v>
      </c>
      <c r="J427" s="78" t="s">
        <v>1136</v>
      </c>
    </row>
    <row r="428" spans="1:10" x14ac:dyDescent="0.25">
      <c r="A428" s="75" t="s">
        <v>1024</v>
      </c>
      <c r="B428" s="81">
        <v>2506</v>
      </c>
      <c r="C428" s="79">
        <v>78.11</v>
      </c>
      <c r="D428" s="79">
        <v>70.7</v>
      </c>
      <c r="E428" s="80"/>
      <c r="F428" s="78" t="s">
        <v>10</v>
      </c>
      <c r="G428" s="83">
        <f>'Bảng Giá CT1_TÒA BẮC'!G12</f>
        <v>4361600000</v>
      </c>
      <c r="H428" s="83">
        <v>105000000</v>
      </c>
      <c r="I428" s="83">
        <v>40000000</v>
      </c>
      <c r="J428" s="78" t="s">
        <v>1134</v>
      </c>
    </row>
    <row r="429" spans="1:10" x14ac:dyDescent="0.25">
      <c r="A429" s="75" t="s">
        <v>1025</v>
      </c>
      <c r="B429" s="81">
        <v>2507</v>
      </c>
      <c r="C429" s="79">
        <v>82.18</v>
      </c>
      <c r="D429" s="79">
        <v>74.400000000000006</v>
      </c>
      <c r="E429" s="80"/>
      <c r="F429" s="78" t="s">
        <v>11</v>
      </c>
      <c r="G429" s="83">
        <f>'Bảng Giá CT1_TÒA BẮC'!H12</f>
        <v>4567600000</v>
      </c>
      <c r="H429" s="83">
        <v>105000000</v>
      </c>
      <c r="I429" s="83">
        <v>40000000</v>
      </c>
      <c r="J429" s="78" t="s">
        <v>1134</v>
      </c>
    </row>
    <row r="430" spans="1:10" x14ac:dyDescent="0.25">
      <c r="A430" s="75" t="s">
        <v>1026</v>
      </c>
      <c r="B430" s="81">
        <v>2508</v>
      </c>
      <c r="C430" s="79">
        <v>82.18</v>
      </c>
      <c r="D430" s="79">
        <v>74.400000000000006</v>
      </c>
      <c r="E430" s="80"/>
      <c r="F430" s="78" t="s">
        <v>11</v>
      </c>
      <c r="G430" s="83">
        <f>'Bảng Giá CT1_TÒA BẮC'!I12</f>
        <v>4567600000</v>
      </c>
      <c r="H430" s="83">
        <v>105000000</v>
      </c>
      <c r="I430" s="83">
        <v>40000000</v>
      </c>
      <c r="J430" s="78" t="s">
        <v>1134</v>
      </c>
    </row>
    <row r="431" spans="1:10" x14ac:dyDescent="0.25">
      <c r="A431" s="75" t="s">
        <v>1027</v>
      </c>
      <c r="B431" s="81">
        <v>2509</v>
      </c>
      <c r="C431" s="79">
        <v>82.18</v>
      </c>
      <c r="D431" s="79">
        <v>74.400000000000006</v>
      </c>
      <c r="E431" s="80"/>
      <c r="F431" s="78" t="s">
        <v>11</v>
      </c>
      <c r="G431" s="83">
        <f>'Bảng Giá CT1_TÒA BẮC'!J12</f>
        <v>4567600000</v>
      </c>
      <c r="H431" s="83">
        <v>105000000</v>
      </c>
      <c r="I431" s="83">
        <v>40000000</v>
      </c>
      <c r="J431" s="78" t="s">
        <v>1134</v>
      </c>
    </row>
    <row r="432" spans="1:10" x14ac:dyDescent="0.25">
      <c r="A432" s="75" t="s">
        <v>1028</v>
      </c>
      <c r="B432" s="81">
        <v>2510</v>
      </c>
      <c r="C432" s="79">
        <v>82.24</v>
      </c>
      <c r="D432" s="79">
        <v>74.5</v>
      </c>
      <c r="E432" s="80"/>
      <c r="F432" s="78" t="s">
        <v>12</v>
      </c>
      <c r="G432" s="83">
        <f>'Bảng Giá CT1_TÒA BẮC'!K12</f>
        <v>4573100000</v>
      </c>
      <c r="H432" s="83">
        <v>105000000</v>
      </c>
      <c r="I432" s="83">
        <v>40000000</v>
      </c>
      <c r="J432" s="78" t="s">
        <v>1134</v>
      </c>
    </row>
    <row r="433" spans="1:10" x14ac:dyDescent="0.25">
      <c r="A433" s="75" t="s">
        <v>1029</v>
      </c>
      <c r="B433" s="81">
        <v>2511</v>
      </c>
      <c r="C433" s="79">
        <v>83.24</v>
      </c>
      <c r="D433" s="79">
        <v>74.7</v>
      </c>
      <c r="E433" s="80"/>
      <c r="F433" s="78" t="s">
        <v>13</v>
      </c>
      <c r="G433" s="83">
        <f>'Bảng Giá CT1_TÒA BẮC'!L12</f>
        <v>4584200000</v>
      </c>
      <c r="H433" s="83">
        <v>105000000</v>
      </c>
      <c r="I433" s="83">
        <v>40000000</v>
      </c>
      <c r="J433" s="78" t="s">
        <v>1134</v>
      </c>
    </row>
    <row r="434" spans="1:10" x14ac:dyDescent="0.25">
      <c r="A434" s="75" t="s">
        <v>1030</v>
      </c>
      <c r="B434" s="81" t="s">
        <v>520</v>
      </c>
      <c r="C434" s="79">
        <v>87.87</v>
      </c>
      <c r="D434" s="79">
        <v>80.8</v>
      </c>
      <c r="E434" s="80"/>
      <c r="F434" s="78" t="s">
        <v>14</v>
      </c>
      <c r="G434" s="83">
        <f>'Bảng Giá CT1_TÒA BẮC'!M12</f>
        <v>4918700000</v>
      </c>
      <c r="H434" s="83">
        <v>105000000</v>
      </c>
      <c r="I434" s="83">
        <v>40000000</v>
      </c>
      <c r="J434" s="78" t="s">
        <v>1134</v>
      </c>
    </row>
    <row r="435" spans="1:10" x14ac:dyDescent="0.25">
      <c r="A435" s="75" t="s">
        <v>1031</v>
      </c>
      <c r="B435" s="81" t="s">
        <v>561</v>
      </c>
      <c r="C435" s="79">
        <v>107.58</v>
      </c>
      <c r="D435" s="79">
        <v>97.1</v>
      </c>
      <c r="E435" s="80"/>
      <c r="F435" s="78" t="s">
        <v>15</v>
      </c>
      <c r="G435" s="83">
        <f>'Bảng Giá CT1_TÒA BẮC'!N12</f>
        <v>5784100000</v>
      </c>
      <c r="H435" s="83">
        <v>140000000</v>
      </c>
      <c r="I435" s="83">
        <v>40000000</v>
      </c>
      <c r="J435" s="78" t="s">
        <v>1135</v>
      </c>
    </row>
    <row r="436" spans="1:10" x14ac:dyDescent="0.25">
      <c r="A436" s="75" t="s">
        <v>1032</v>
      </c>
      <c r="B436" s="81">
        <v>2514</v>
      </c>
      <c r="C436" s="79">
        <v>96.86</v>
      </c>
      <c r="D436" s="79">
        <v>88.1</v>
      </c>
      <c r="E436" s="80"/>
      <c r="F436" s="78" t="s">
        <v>16</v>
      </c>
      <c r="G436" s="83">
        <f>'Bảng Giá CT1_TÒA BẮC'!O12</f>
        <v>5306100000</v>
      </c>
      <c r="H436" s="83">
        <v>105000000</v>
      </c>
      <c r="I436" s="83">
        <v>40000000</v>
      </c>
      <c r="J436" s="78" t="s">
        <v>1134</v>
      </c>
    </row>
    <row r="437" spans="1:10" x14ac:dyDescent="0.25">
      <c r="A437" s="75" t="s">
        <v>1033</v>
      </c>
      <c r="B437" s="81">
        <v>2515</v>
      </c>
      <c r="C437" s="79">
        <v>84.24</v>
      </c>
      <c r="D437" s="79">
        <v>76.459999999999994</v>
      </c>
      <c r="E437" s="80"/>
      <c r="F437" s="78" t="s">
        <v>17</v>
      </c>
      <c r="G437" s="83">
        <f>'Bảng Giá CT1_TÒA BẮC'!P12</f>
        <v>4689000000</v>
      </c>
      <c r="H437" s="83">
        <v>105000000</v>
      </c>
      <c r="I437" s="83">
        <v>40000000</v>
      </c>
      <c r="J437" s="78" t="s">
        <v>1134</v>
      </c>
    </row>
    <row r="438" spans="1:10" x14ac:dyDescent="0.25">
      <c r="A438" s="75" t="s">
        <v>1034</v>
      </c>
      <c r="B438" s="81">
        <v>2516</v>
      </c>
      <c r="C438" s="79">
        <v>84.24</v>
      </c>
      <c r="D438" s="79">
        <v>76.459999999999994</v>
      </c>
      <c r="E438" s="80"/>
      <c r="F438" s="78" t="s">
        <v>17</v>
      </c>
      <c r="G438" s="83">
        <f>'Bảng Giá CT1_TÒA BẮC'!Q12</f>
        <v>4689000000</v>
      </c>
      <c r="H438" s="83">
        <v>105000000</v>
      </c>
      <c r="I438" s="83">
        <v>40000000</v>
      </c>
      <c r="J438" s="78" t="s">
        <v>1134</v>
      </c>
    </row>
    <row r="439" spans="1:10" x14ac:dyDescent="0.25">
      <c r="A439" s="75" t="s">
        <v>1035</v>
      </c>
      <c r="B439" s="81">
        <v>2517</v>
      </c>
      <c r="C439" s="79">
        <v>84.24</v>
      </c>
      <c r="D439" s="79">
        <v>76.459999999999994</v>
      </c>
      <c r="E439" s="80"/>
      <c r="F439" s="78" t="s">
        <v>17</v>
      </c>
      <c r="G439" s="83">
        <f>'Bảng Giá CT1_TÒA BẮC'!R12</f>
        <v>4694500000</v>
      </c>
      <c r="H439" s="83">
        <v>105000000</v>
      </c>
      <c r="I439" s="83">
        <v>40000000</v>
      </c>
      <c r="J439" s="78" t="s">
        <v>1134</v>
      </c>
    </row>
    <row r="440" spans="1:10" x14ac:dyDescent="0.25">
      <c r="A440" s="75" t="s">
        <v>1036</v>
      </c>
      <c r="B440" s="81">
        <v>2518</v>
      </c>
      <c r="C440" s="79">
        <v>51.47</v>
      </c>
      <c r="D440" s="79">
        <v>46</v>
      </c>
      <c r="E440" s="80"/>
      <c r="F440" s="78" t="s">
        <v>20</v>
      </c>
      <c r="G440" s="83">
        <f>'Bảng Giá CT1_TÒA BẮC'!S12</f>
        <v>2930800000</v>
      </c>
      <c r="H440" s="83">
        <v>70000000</v>
      </c>
      <c r="I440" s="83">
        <v>40000000</v>
      </c>
      <c r="J440" s="78" t="s">
        <v>1136</v>
      </c>
    </row>
    <row r="441" spans="1:10" x14ac:dyDescent="0.25">
      <c r="A441" s="75" t="s">
        <v>1037</v>
      </c>
      <c r="B441" s="81">
        <v>2519</v>
      </c>
      <c r="C441" s="79">
        <v>45.73</v>
      </c>
      <c r="D441" s="79">
        <v>40.9</v>
      </c>
      <c r="E441" s="80"/>
      <c r="F441" s="78" t="s">
        <v>62</v>
      </c>
      <c r="G441" s="83">
        <f>'Bảng Giá CT1_TÒA BẮC'!T12</f>
        <v>2592700000</v>
      </c>
      <c r="H441" s="83">
        <v>70000000</v>
      </c>
      <c r="I441" s="83">
        <v>40000000</v>
      </c>
      <c r="J441" s="78" t="s">
        <v>1136</v>
      </c>
    </row>
    <row r="442" spans="1:10" x14ac:dyDescent="0.25">
      <c r="A442" s="75" t="s">
        <v>1038</v>
      </c>
      <c r="B442" s="81">
        <v>2520</v>
      </c>
      <c r="C442" s="79">
        <v>73.8</v>
      </c>
      <c r="D442" s="79">
        <v>66.099999999999994</v>
      </c>
      <c r="E442" s="80"/>
      <c r="F442" s="78" t="s">
        <v>19</v>
      </c>
      <c r="G442" s="83">
        <f>'Bảng Giá CT1_TÒA BẮC'!U12</f>
        <v>4102500000</v>
      </c>
      <c r="H442" s="83">
        <v>105000000</v>
      </c>
      <c r="I442" s="83">
        <v>40000000</v>
      </c>
      <c r="J442" s="78" t="s">
        <v>1134</v>
      </c>
    </row>
    <row r="443" spans="1:10" x14ac:dyDescent="0.25">
      <c r="A443" s="75" t="s">
        <v>1039</v>
      </c>
      <c r="B443" s="81">
        <v>2521</v>
      </c>
      <c r="C443" s="79">
        <v>121.16</v>
      </c>
      <c r="D443" s="79">
        <v>111.3</v>
      </c>
      <c r="E443" s="80"/>
      <c r="F443" s="78" t="s">
        <v>18</v>
      </c>
      <c r="G443" s="83">
        <f>'Bảng Giá CT1_TÒA BẮC'!V12</f>
        <v>6504500000</v>
      </c>
      <c r="H443" s="83">
        <v>140000000</v>
      </c>
      <c r="I443" s="83">
        <v>40000000</v>
      </c>
      <c r="J443" s="78" t="s">
        <v>1135</v>
      </c>
    </row>
    <row r="444" spans="1:10" x14ac:dyDescent="0.25">
      <c r="A444" s="75" t="s">
        <v>1040</v>
      </c>
      <c r="B444" s="81">
        <v>2601</v>
      </c>
      <c r="C444" s="79">
        <v>81.97</v>
      </c>
      <c r="D444" s="79">
        <v>73.400000000000006</v>
      </c>
      <c r="E444" s="80"/>
      <c r="F444" s="78" t="s">
        <v>5</v>
      </c>
      <c r="G444" s="83">
        <f>'Bảng Giá CT1_TÒA BẮC'!B7</f>
        <v>0</v>
      </c>
      <c r="H444" s="83">
        <v>105000000</v>
      </c>
      <c r="I444" s="83">
        <v>40000000</v>
      </c>
      <c r="J444" s="78" t="s">
        <v>1134</v>
      </c>
    </row>
    <row r="445" spans="1:10" x14ac:dyDescent="0.25">
      <c r="A445" s="75" t="s">
        <v>1041</v>
      </c>
      <c r="B445" s="81">
        <v>2602</v>
      </c>
      <c r="C445" s="79">
        <v>81.540000000000006</v>
      </c>
      <c r="D445" s="79">
        <v>74.3</v>
      </c>
      <c r="E445" s="80"/>
      <c r="F445" s="78" t="s">
        <v>6</v>
      </c>
      <c r="G445" s="83">
        <f>'Bảng Giá CT1_TÒA BẮC'!C7</f>
        <v>0</v>
      </c>
      <c r="H445" s="83">
        <v>105000000</v>
      </c>
      <c r="I445" s="83">
        <v>40000000</v>
      </c>
      <c r="J445" s="78" t="s">
        <v>1134</v>
      </c>
    </row>
    <row r="446" spans="1:10" x14ac:dyDescent="0.25">
      <c r="A446" s="75" t="s">
        <v>1042</v>
      </c>
      <c r="B446" s="81">
        <v>2603</v>
      </c>
      <c r="C446" s="79">
        <v>78.72</v>
      </c>
      <c r="D446" s="79">
        <v>72</v>
      </c>
      <c r="E446" s="80"/>
      <c r="F446" s="78" t="s">
        <v>7</v>
      </c>
      <c r="G446" s="83">
        <f>'Bảng Giá CT1_TÒA BẮC'!D7</f>
        <v>0</v>
      </c>
      <c r="H446" s="83">
        <v>105000000</v>
      </c>
      <c r="I446" s="83">
        <v>40000000</v>
      </c>
      <c r="J446" s="78" t="s">
        <v>1134</v>
      </c>
    </row>
    <row r="447" spans="1:10" x14ac:dyDescent="0.25">
      <c r="A447" s="75" t="s">
        <v>1043</v>
      </c>
      <c r="B447" s="81">
        <v>2604</v>
      </c>
      <c r="C447" s="79">
        <v>109.67</v>
      </c>
      <c r="D447" s="79">
        <v>99.58</v>
      </c>
      <c r="E447" s="80"/>
      <c r="F447" s="78" t="s">
        <v>8</v>
      </c>
      <c r="G447" s="83">
        <f>'Bảng Giá CT1_TÒA BẮC'!E7</f>
        <v>0</v>
      </c>
      <c r="H447" s="83">
        <v>140000000</v>
      </c>
      <c r="I447" s="83">
        <v>40000000</v>
      </c>
      <c r="J447" s="78" t="s">
        <v>1135</v>
      </c>
    </row>
    <row r="448" spans="1:10" x14ac:dyDescent="0.25">
      <c r="A448" s="75" t="s">
        <v>1044</v>
      </c>
      <c r="B448" s="81">
        <v>2605</v>
      </c>
      <c r="C448" s="79">
        <v>50.99</v>
      </c>
      <c r="D448" s="79">
        <v>45.8</v>
      </c>
      <c r="E448" s="80"/>
      <c r="F448" s="78" t="s">
        <v>9</v>
      </c>
      <c r="G448" s="83">
        <f>'Bảng Giá CT1_TÒA BẮC'!F7</f>
        <v>0</v>
      </c>
      <c r="H448" s="83">
        <v>70000000</v>
      </c>
      <c r="I448" s="83">
        <v>40000000</v>
      </c>
      <c r="J448" s="78" t="s">
        <v>1136</v>
      </c>
    </row>
    <row r="449" spans="1:10" x14ac:dyDescent="0.25">
      <c r="A449" s="75" t="s">
        <v>1045</v>
      </c>
      <c r="B449" s="81">
        <v>2606</v>
      </c>
      <c r="C449" s="79">
        <v>78.11</v>
      </c>
      <c r="D449" s="79">
        <v>70.7</v>
      </c>
      <c r="E449" s="80"/>
      <c r="F449" s="78" t="s">
        <v>10</v>
      </c>
      <c r="G449" s="83">
        <f>'Bảng Giá CT1_TÒA BẮC'!G7</f>
        <v>0</v>
      </c>
      <c r="H449" s="83">
        <v>105000000</v>
      </c>
      <c r="I449" s="83">
        <v>40000000</v>
      </c>
      <c r="J449" s="78" t="s">
        <v>1134</v>
      </c>
    </row>
    <row r="450" spans="1:10" x14ac:dyDescent="0.25">
      <c r="A450" s="75" t="s">
        <v>1046</v>
      </c>
      <c r="B450" s="81">
        <v>2607</v>
      </c>
      <c r="C450" s="79">
        <v>82.18</v>
      </c>
      <c r="D450" s="79">
        <v>74.400000000000006</v>
      </c>
      <c r="E450" s="80"/>
      <c r="F450" s="78" t="s">
        <v>11</v>
      </c>
      <c r="G450" s="83">
        <f>'Bảng Giá CT1_TÒA BẮC'!H7</f>
        <v>0</v>
      </c>
      <c r="H450" s="83">
        <v>105000000</v>
      </c>
      <c r="I450" s="83">
        <v>40000000</v>
      </c>
      <c r="J450" s="78" t="s">
        <v>1134</v>
      </c>
    </row>
    <row r="451" spans="1:10" x14ac:dyDescent="0.25">
      <c r="A451" s="75" t="s">
        <v>1047</v>
      </c>
      <c r="B451" s="81">
        <v>2608</v>
      </c>
      <c r="C451" s="79">
        <v>82.18</v>
      </c>
      <c r="D451" s="79">
        <v>74.400000000000006</v>
      </c>
      <c r="E451" s="80"/>
      <c r="F451" s="78" t="s">
        <v>11</v>
      </c>
      <c r="G451" s="83">
        <f>'Bảng Giá CT1_TÒA BẮC'!I7</f>
        <v>0</v>
      </c>
      <c r="H451" s="83">
        <v>105000000</v>
      </c>
      <c r="I451" s="83">
        <v>40000000</v>
      </c>
      <c r="J451" s="78" t="s">
        <v>1134</v>
      </c>
    </row>
    <row r="452" spans="1:10" x14ac:dyDescent="0.25">
      <c r="A452" s="75" t="s">
        <v>1048</v>
      </c>
      <c r="B452" s="81">
        <v>2609</v>
      </c>
      <c r="C452" s="79">
        <v>82.18</v>
      </c>
      <c r="D452" s="79">
        <v>74.400000000000006</v>
      </c>
      <c r="E452" s="80"/>
      <c r="F452" s="78" t="s">
        <v>11</v>
      </c>
      <c r="G452" s="83">
        <f>'Bảng Giá CT1_TÒA BẮC'!J7</f>
        <v>0</v>
      </c>
      <c r="H452" s="83">
        <v>105000000</v>
      </c>
      <c r="I452" s="83">
        <v>40000000</v>
      </c>
      <c r="J452" s="78" t="s">
        <v>1134</v>
      </c>
    </row>
    <row r="453" spans="1:10" x14ac:dyDescent="0.25">
      <c r="A453" s="75" t="s">
        <v>1049</v>
      </c>
      <c r="B453" s="81">
        <v>2610</v>
      </c>
      <c r="C453" s="79">
        <v>82.24</v>
      </c>
      <c r="D453" s="79">
        <v>74.5</v>
      </c>
      <c r="E453" s="80"/>
      <c r="F453" s="78" t="s">
        <v>12</v>
      </c>
      <c r="G453" s="83">
        <f>'Bảng Giá CT1_TÒA BẮC'!K7</f>
        <v>0</v>
      </c>
      <c r="H453" s="83">
        <v>105000000</v>
      </c>
      <c r="I453" s="83">
        <v>40000000</v>
      </c>
      <c r="J453" s="78" t="s">
        <v>1134</v>
      </c>
    </row>
    <row r="454" spans="1:10" x14ac:dyDescent="0.25">
      <c r="A454" s="75" t="s">
        <v>1050</v>
      </c>
      <c r="B454" s="81">
        <v>2611</v>
      </c>
      <c r="C454" s="79">
        <v>83.24</v>
      </c>
      <c r="D454" s="79">
        <v>74.7</v>
      </c>
      <c r="E454" s="80"/>
      <c r="F454" s="78" t="s">
        <v>13</v>
      </c>
      <c r="G454" s="83">
        <f>'Bảng Giá CT1_TÒA BẮC'!L7</f>
        <v>0</v>
      </c>
      <c r="H454" s="83">
        <v>105000000</v>
      </c>
      <c r="I454" s="83">
        <v>40000000</v>
      </c>
      <c r="J454" s="78" t="s">
        <v>1134</v>
      </c>
    </row>
    <row r="455" spans="1:10" x14ac:dyDescent="0.25">
      <c r="A455" s="75" t="s">
        <v>1051</v>
      </c>
      <c r="B455" s="81" t="s">
        <v>119</v>
      </c>
      <c r="C455" s="79">
        <v>87.87</v>
      </c>
      <c r="D455" s="79">
        <v>80.8</v>
      </c>
      <c r="E455" s="80"/>
      <c r="F455" s="78" t="s">
        <v>14</v>
      </c>
      <c r="G455" s="83">
        <f>'Bảng Giá CT1_TÒA BẮC'!M7</f>
        <v>0</v>
      </c>
      <c r="H455" s="83">
        <v>105000000</v>
      </c>
      <c r="I455" s="83">
        <v>40000000</v>
      </c>
      <c r="J455" s="78" t="s">
        <v>1134</v>
      </c>
    </row>
    <row r="456" spans="1:10" x14ac:dyDescent="0.25">
      <c r="A456" s="75" t="s">
        <v>1052</v>
      </c>
      <c r="B456" s="81" t="s">
        <v>120</v>
      </c>
      <c r="C456" s="79">
        <v>107.58</v>
      </c>
      <c r="D456" s="79">
        <v>97.1</v>
      </c>
      <c r="E456" s="80"/>
      <c r="F456" s="78" t="s">
        <v>15</v>
      </c>
      <c r="G456" s="83">
        <f>'Bảng Giá CT1_TÒA BẮC'!N7</f>
        <v>0</v>
      </c>
      <c r="H456" s="83">
        <v>140000000</v>
      </c>
      <c r="I456" s="83">
        <v>40000000</v>
      </c>
      <c r="J456" s="78" t="s">
        <v>1135</v>
      </c>
    </row>
    <row r="457" spans="1:10" x14ac:dyDescent="0.25">
      <c r="A457" s="75" t="s">
        <v>1053</v>
      </c>
      <c r="B457" s="81">
        <v>2614</v>
      </c>
      <c r="C457" s="79">
        <v>96.86</v>
      </c>
      <c r="D457" s="79">
        <v>88.1</v>
      </c>
      <c r="E457" s="80"/>
      <c r="F457" s="78" t="s">
        <v>16</v>
      </c>
      <c r="G457" s="83">
        <f>'Bảng Giá CT1_TÒA BẮC'!O7</f>
        <v>0</v>
      </c>
      <c r="H457" s="83">
        <v>105000000</v>
      </c>
      <c r="I457" s="83">
        <v>40000000</v>
      </c>
      <c r="J457" s="78" t="s">
        <v>1134</v>
      </c>
    </row>
    <row r="458" spans="1:10" x14ac:dyDescent="0.25">
      <c r="A458" s="75" t="s">
        <v>1054</v>
      </c>
      <c r="B458" s="81">
        <v>2615</v>
      </c>
      <c r="C458" s="79">
        <v>84.24</v>
      </c>
      <c r="D458" s="79">
        <v>76.459999999999994</v>
      </c>
      <c r="E458" s="80"/>
      <c r="F458" s="78" t="s">
        <v>17</v>
      </c>
      <c r="G458" s="83">
        <f>'Bảng Giá CT1_TÒA BẮC'!P7</f>
        <v>0</v>
      </c>
      <c r="H458" s="83">
        <v>105000000</v>
      </c>
      <c r="I458" s="83">
        <v>40000000</v>
      </c>
      <c r="J458" s="78" t="s">
        <v>1134</v>
      </c>
    </row>
    <row r="459" spans="1:10" x14ac:dyDescent="0.25">
      <c r="A459" s="75" t="s">
        <v>1055</v>
      </c>
      <c r="B459" s="81">
        <v>2616</v>
      </c>
      <c r="C459" s="79">
        <v>84.24</v>
      </c>
      <c r="D459" s="79">
        <v>76.459999999999994</v>
      </c>
      <c r="E459" s="80"/>
      <c r="F459" s="78" t="s">
        <v>17</v>
      </c>
      <c r="G459" s="83">
        <f>'Bảng Giá CT1_TÒA BẮC'!Q7</f>
        <v>0</v>
      </c>
      <c r="H459" s="83">
        <v>105000000</v>
      </c>
      <c r="I459" s="83">
        <v>40000000</v>
      </c>
      <c r="J459" s="78" t="s">
        <v>1134</v>
      </c>
    </row>
    <row r="460" spans="1:10" x14ac:dyDescent="0.25">
      <c r="A460" s="75" t="s">
        <v>1056</v>
      </c>
      <c r="B460" s="81">
        <v>2617</v>
      </c>
      <c r="C460" s="79">
        <v>84.24</v>
      </c>
      <c r="D460" s="79">
        <v>76.459999999999994</v>
      </c>
      <c r="E460" s="80"/>
      <c r="F460" s="78" t="s">
        <v>17</v>
      </c>
      <c r="G460" s="83">
        <f>'Bảng Giá CT1_TÒA BẮC'!R7</f>
        <v>0</v>
      </c>
      <c r="H460" s="83">
        <v>105000000</v>
      </c>
      <c r="I460" s="83">
        <v>40000000</v>
      </c>
      <c r="J460" s="78" t="s">
        <v>1134</v>
      </c>
    </row>
    <row r="461" spans="1:10" x14ac:dyDescent="0.25">
      <c r="A461" s="75" t="s">
        <v>1057</v>
      </c>
      <c r="B461" s="81">
        <v>2618</v>
      </c>
      <c r="C461" s="79">
        <v>51.47</v>
      </c>
      <c r="D461" s="79">
        <v>46</v>
      </c>
      <c r="E461" s="80"/>
      <c r="F461" s="78" t="s">
        <v>20</v>
      </c>
      <c r="G461" s="83">
        <f>'Bảng Giá CT1_TÒA BẮC'!S7</f>
        <v>0</v>
      </c>
      <c r="H461" s="83">
        <v>70000000</v>
      </c>
      <c r="I461" s="83">
        <v>40000000</v>
      </c>
      <c r="J461" s="78" t="s">
        <v>1136</v>
      </c>
    </row>
    <row r="462" spans="1:10" x14ac:dyDescent="0.25">
      <c r="A462" s="75" t="s">
        <v>1058</v>
      </c>
      <c r="B462" s="81">
        <v>2619</v>
      </c>
      <c r="C462" s="79">
        <v>45.73</v>
      </c>
      <c r="D462" s="79">
        <v>40.9</v>
      </c>
      <c r="E462" s="80"/>
      <c r="F462" s="78" t="s">
        <v>62</v>
      </c>
      <c r="G462" s="83">
        <f>'Bảng Giá CT1_TÒA BẮC'!T7</f>
        <v>0</v>
      </c>
      <c r="H462" s="83">
        <v>70000000</v>
      </c>
      <c r="I462" s="83">
        <v>40000000</v>
      </c>
      <c r="J462" s="78" t="s">
        <v>1136</v>
      </c>
    </row>
    <row r="463" spans="1:10" x14ac:dyDescent="0.25">
      <c r="A463" s="75" t="s">
        <v>1059</v>
      </c>
      <c r="B463" s="81">
        <v>2620</v>
      </c>
      <c r="C463" s="79">
        <v>73.8</v>
      </c>
      <c r="D463" s="79">
        <v>66.099999999999994</v>
      </c>
      <c r="E463" s="80"/>
      <c r="F463" s="78" t="s">
        <v>19</v>
      </c>
      <c r="G463" s="83">
        <f>'Bảng Giá CT1_TÒA BẮC'!U7</f>
        <v>0</v>
      </c>
      <c r="H463" s="83">
        <v>105000000</v>
      </c>
      <c r="I463" s="83">
        <v>40000000</v>
      </c>
      <c r="J463" s="78" t="s">
        <v>1134</v>
      </c>
    </row>
    <row r="464" spans="1:10" x14ac:dyDescent="0.25">
      <c r="A464" s="75" t="s">
        <v>1060</v>
      </c>
      <c r="B464" s="81">
        <v>2621</v>
      </c>
      <c r="C464" s="79">
        <v>121.16</v>
      </c>
      <c r="D464" s="79">
        <v>111.3</v>
      </c>
      <c r="E464" s="80"/>
      <c r="F464" s="78" t="s">
        <v>18</v>
      </c>
      <c r="G464" s="83">
        <f>'Bảng Giá CT1_TÒA BẮC'!V7</f>
        <v>0</v>
      </c>
      <c r="H464" s="83">
        <v>140000000</v>
      </c>
      <c r="I464" s="83">
        <v>40000000</v>
      </c>
      <c r="J464" s="78" t="s">
        <v>1135</v>
      </c>
    </row>
    <row r="465" spans="8:8" x14ac:dyDescent="0.25">
      <c r="H465" s="83"/>
    </row>
    <row r="466" spans="8:8" x14ac:dyDescent="0.25">
      <c r="H466" s="83"/>
    </row>
  </sheetData>
  <autoFilter ref="A2:G464" xr:uid="{00000000-0009-0000-0000-000005000000}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56"/>
  <sheetViews>
    <sheetView topLeftCell="A5" workbookViewId="0">
      <selection activeCell="F14" sqref="F14"/>
    </sheetView>
  </sheetViews>
  <sheetFormatPr defaultColWidth="9.140625" defaultRowHeight="15.75" x14ac:dyDescent="0.25"/>
  <cols>
    <col min="1" max="1" width="1.85546875" style="55" customWidth="1"/>
    <col min="2" max="2" width="9.42578125" style="55" customWidth="1"/>
    <col min="3" max="3" width="38" style="51" customWidth="1"/>
    <col min="4" max="4" width="20.140625" style="51" customWidth="1"/>
    <col min="5" max="5" width="16.42578125" style="52" customWidth="1"/>
    <col min="6" max="6" width="23.5703125" style="53" customWidth="1"/>
    <col min="7" max="7" width="1.85546875" style="52" customWidth="1"/>
    <col min="8" max="8" width="23.5703125" style="54" customWidth="1"/>
    <col min="9" max="9" width="3.140625" style="55" customWidth="1"/>
    <col min="10" max="10" width="21.140625" style="55" customWidth="1"/>
    <col min="11" max="18" width="18.42578125" style="55" customWidth="1"/>
    <col min="19" max="19" width="4.42578125" style="55" customWidth="1"/>
    <col min="20" max="20" width="0" style="55" hidden="1" customWidth="1"/>
    <col min="21" max="21" width="17.42578125" style="55" hidden="1" customWidth="1"/>
    <col min="22" max="22" width="16.85546875" style="55" hidden="1" customWidth="1"/>
    <col min="23" max="23" width="18.140625" style="55" hidden="1" customWidth="1"/>
    <col min="24" max="16384" width="9.140625" style="55"/>
  </cols>
  <sheetData>
    <row r="1" spans="1:13" x14ac:dyDescent="0.25">
      <c r="A1" s="50"/>
      <c r="B1" s="50" t="s">
        <v>562</v>
      </c>
    </row>
    <row r="2" spans="1:13" x14ac:dyDescent="0.25">
      <c r="A2" s="50"/>
    </row>
    <row r="3" spans="1:13" s="52" customFormat="1" ht="15.75" customHeight="1" x14ac:dyDescent="0.25">
      <c r="B3" s="56"/>
      <c r="C3" s="330" t="s">
        <v>563</v>
      </c>
      <c r="D3" s="330"/>
      <c r="E3" s="330"/>
      <c r="F3" s="330"/>
      <c r="G3" s="57"/>
      <c r="H3" s="58"/>
    </row>
    <row r="4" spans="1:13" ht="9.9499999999999993" customHeight="1" x14ac:dyDescent="0.25">
      <c r="C4" s="330"/>
      <c r="D4" s="330"/>
      <c r="E4" s="330"/>
      <c r="F4" s="330"/>
      <c r="G4" s="57"/>
    </row>
    <row r="5" spans="1:13" ht="15" customHeight="1" x14ac:dyDescent="0.25">
      <c r="C5" s="331" t="s">
        <v>1254</v>
      </c>
      <c r="D5" s="331"/>
      <c r="E5" s="331"/>
      <c r="F5" s="331"/>
      <c r="G5" s="59"/>
    </row>
    <row r="6" spans="1:13" ht="13.5" customHeight="1" x14ac:dyDescent="0.25">
      <c r="J6" s="52"/>
      <c r="K6" s="52"/>
      <c r="L6" s="52"/>
      <c r="M6" s="52"/>
    </row>
    <row r="7" spans="1:13" ht="17.45" customHeight="1" x14ac:dyDescent="0.25">
      <c r="C7" s="360" t="s">
        <v>1070</v>
      </c>
      <c r="D7" s="360"/>
      <c r="E7" s="360"/>
      <c r="F7" s="135" t="s">
        <v>1078</v>
      </c>
    </row>
    <row r="8" spans="1:13" ht="17.45" customHeight="1" x14ac:dyDescent="0.25">
      <c r="C8" s="360" t="s">
        <v>1071</v>
      </c>
      <c r="D8" s="360"/>
      <c r="E8" s="360"/>
      <c r="F8" s="135" t="s">
        <v>564</v>
      </c>
    </row>
    <row r="9" spans="1:13" ht="24.95" customHeight="1" thickBot="1" x14ac:dyDescent="0.3">
      <c r="B9" s="361" t="s">
        <v>1130</v>
      </c>
      <c r="C9" s="361"/>
      <c r="D9" s="361"/>
      <c r="E9" s="361"/>
      <c r="F9" s="361"/>
    </row>
    <row r="10" spans="1:13" s="50" customFormat="1" ht="25.5" customHeight="1" x14ac:dyDescent="0.25">
      <c r="B10" s="110">
        <v>1</v>
      </c>
      <c r="C10" s="328" t="s">
        <v>565</v>
      </c>
      <c r="D10" s="329"/>
      <c r="E10" s="111"/>
      <c r="F10" s="120"/>
      <c r="H10" s="54"/>
      <c r="I10" s="55"/>
    </row>
    <row r="11" spans="1:13" ht="25.5" customHeight="1" x14ac:dyDescent="0.25">
      <c r="B11" s="112">
        <v>2</v>
      </c>
      <c r="C11" s="315" t="s">
        <v>566</v>
      </c>
      <c r="D11" s="316"/>
      <c r="E11" s="113"/>
      <c r="F11" s="101">
        <v>1920</v>
      </c>
      <c r="G11" s="55"/>
      <c r="H11" s="85" t="s">
        <v>1072</v>
      </c>
    </row>
    <row r="12" spans="1:13" ht="25.5" customHeight="1" x14ac:dyDescent="0.25">
      <c r="B12" s="112">
        <v>3</v>
      </c>
      <c r="C12" s="315" t="s">
        <v>567</v>
      </c>
      <c r="D12" s="316"/>
      <c r="E12" s="114"/>
      <c r="F12" s="117" t="str">
        <f>IF(LEFT(F11,3)="12A","12A",IF(LEFT(F11,3)="12B","12B",IF(LEFT(F11,3)="22A","22A",IF(LEFT(F11,3)="22B","22B",IF(LEN(F11)=5,LEFT(F11,2),IF(AND(LEN(F11)=4,VALUE(LEFT(F11,3))&gt;500),LEFT(F11,1),IF(AND(LEN(F11)=4,VALUE(LEFT(F11,3))&lt;500),LEFT(F11,2),LEFT(F11,1))))))))</f>
        <v>19</v>
      </c>
      <c r="G12" s="55"/>
    </row>
    <row r="13" spans="1:13" ht="25.5" customHeight="1" x14ac:dyDescent="0.25">
      <c r="B13" s="112">
        <v>4</v>
      </c>
      <c r="C13" s="315" t="s">
        <v>568</v>
      </c>
      <c r="D13" s="316"/>
      <c r="E13" s="113"/>
      <c r="F13" s="118">
        <f>VLOOKUP(F11,Sheet2!B3:E464,2,0)</f>
        <v>73.8</v>
      </c>
      <c r="G13" s="55"/>
    </row>
    <row r="14" spans="1:13" ht="25.5" customHeight="1" x14ac:dyDescent="0.25">
      <c r="B14" s="112">
        <v>5</v>
      </c>
      <c r="C14" s="315" t="s">
        <v>569</v>
      </c>
      <c r="D14" s="316"/>
      <c r="E14" s="113"/>
      <c r="F14" s="118">
        <f>VLOOKUP(F11,Sheet2!B4:E464,3,0)</f>
        <v>66.099999999999994</v>
      </c>
      <c r="G14" s="55"/>
    </row>
    <row r="15" spans="1:13" ht="26.25" customHeight="1" x14ac:dyDescent="0.25">
      <c r="B15" s="112">
        <v>6</v>
      </c>
      <c r="C15" s="315" t="s">
        <v>570</v>
      </c>
      <c r="D15" s="316"/>
      <c r="E15" s="113"/>
      <c r="F15" s="119" t="str">
        <f>VLOOKUP(F11,Sheet2!B3:F464,5,0)</f>
        <v>B-9</v>
      </c>
      <c r="G15" s="55"/>
    </row>
    <row r="16" spans="1:13" ht="25.5" hidden="1" customHeight="1" x14ac:dyDescent="0.25">
      <c r="B16" s="112"/>
      <c r="C16" s="122" t="s">
        <v>1137</v>
      </c>
      <c r="D16" s="123"/>
      <c r="E16" s="113"/>
      <c r="F16" s="119" t="str">
        <f>VLOOKUP(F11,Sheet2!B3:J464,9,0)</f>
        <v>2PN</v>
      </c>
      <c r="G16" s="55"/>
    </row>
    <row r="17" spans="2:23" s="50" customFormat="1" ht="25.5" customHeight="1" x14ac:dyDescent="0.25">
      <c r="B17" s="115">
        <v>7</v>
      </c>
      <c r="C17" s="326" t="s">
        <v>1081</v>
      </c>
      <c r="D17" s="327"/>
      <c r="E17" s="116"/>
      <c r="F17" s="259">
        <f>VLOOKUP(F11,Sheet2!B3:G464,6,0)</f>
        <v>3985700000</v>
      </c>
      <c r="G17" s="60"/>
      <c r="H17" s="61" t="s">
        <v>571</v>
      </c>
      <c r="I17" s="55"/>
    </row>
    <row r="18" spans="2:23" s="50" customFormat="1" ht="25.5" hidden="1" customHeight="1" x14ac:dyDescent="0.25">
      <c r="B18" s="255">
        <v>7.1</v>
      </c>
      <c r="C18" s="256" t="s">
        <v>1131</v>
      </c>
      <c r="D18" s="257"/>
      <c r="E18" s="258"/>
      <c r="F18" s="106">
        <f>(((F17-(1454064*F14))/1.1+(1454064*F14)))</f>
        <v>3632101239.1272726</v>
      </c>
      <c r="G18" s="60"/>
      <c r="H18" s="61"/>
      <c r="I18" s="55"/>
    </row>
    <row r="19" spans="2:23" s="50" customFormat="1" ht="25.5" hidden="1" customHeight="1" x14ac:dyDescent="0.25">
      <c r="B19" s="255">
        <v>7.2</v>
      </c>
      <c r="C19" s="256" t="s">
        <v>1132</v>
      </c>
      <c r="D19" s="257"/>
      <c r="E19" s="258"/>
      <c r="F19" s="106">
        <f>F17-F18</f>
        <v>353598760.87272739</v>
      </c>
      <c r="G19" s="60"/>
      <c r="H19" s="61"/>
      <c r="I19" s="55"/>
    </row>
    <row r="20" spans="2:23" s="50" customFormat="1" ht="30.75" customHeight="1" x14ac:dyDescent="0.25">
      <c r="B20" s="132">
        <v>8</v>
      </c>
      <c r="C20" s="323" t="s">
        <v>1069</v>
      </c>
      <c r="D20" s="324"/>
      <c r="E20" s="133"/>
      <c r="F20" s="134">
        <f>F23</f>
        <v>0</v>
      </c>
      <c r="H20" s="62" t="s">
        <v>572</v>
      </c>
      <c r="T20" s="78"/>
      <c r="U20" s="78" t="s">
        <v>1136</v>
      </c>
      <c r="V20" s="78" t="s">
        <v>1134</v>
      </c>
      <c r="W20" s="78" t="s">
        <v>1135</v>
      </c>
    </row>
    <row r="21" spans="2:23" s="50" customFormat="1" ht="30.75" customHeight="1" x14ac:dyDescent="0.25">
      <c r="B21" s="115">
        <v>8.1</v>
      </c>
      <c r="C21" s="186" t="s">
        <v>1123</v>
      </c>
      <c r="D21" s="184"/>
      <c r="E21" s="116"/>
      <c r="F21" s="259">
        <f>Q35</f>
        <v>367304094.45205486</v>
      </c>
      <c r="H21" s="62"/>
      <c r="T21" s="78">
        <v>1</v>
      </c>
      <c r="U21" s="266">
        <v>0</v>
      </c>
      <c r="V21" s="266">
        <v>0</v>
      </c>
      <c r="W21" s="266">
        <v>0</v>
      </c>
    </row>
    <row r="22" spans="2:23" s="50" customFormat="1" ht="30.75" customHeight="1" x14ac:dyDescent="0.2">
      <c r="B22" s="115">
        <v>8.1999999999999993</v>
      </c>
      <c r="C22" s="317" t="s">
        <v>1129</v>
      </c>
      <c r="D22" s="318"/>
      <c r="E22" s="116"/>
      <c r="F22" s="124">
        <v>1</v>
      </c>
      <c r="H22" s="270" t="s">
        <v>1138</v>
      </c>
      <c r="T22" s="78">
        <v>2</v>
      </c>
      <c r="U22" s="266">
        <v>20000000</v>
      </c>
      <c r="V22" s="266">
        <v>20000000</v>
      </c>
      <c r="W22" s="266">
        <v>25000000</v>
      </c>
    </row>
    <row r="23" spans="2:23" s="50" customFormat="1" ht="30.75" customHeight="1" x14ac:dyDescent="0.25">
      <c r="B23" s="115">
        <v>8.3000000000000007</v>
      </c>
      <c r="C23" s="317" t="s">
        <v>1128</v>
      </c>
      <c r="D23" s="318"/>
      <c r="E23" s="116"/>
      <c r="F23" s="124">
        <f>IF(F16="1PN",VLOOKUP(F22,T20:U27,2,0),IF(F16="2PN",VLOOKUP(F22,T20:V27,3,0),IF(F16="3PN",VLOOKUP(F22,T20:W27,4,0))))</f>
        <v>0</v>
      </c>
      <c r="H23" s="62"/>
      <c r="T23" s="78">
        <v>3</v>
      </c>
      <c r="U23" s="266">
        <v>35000000</v>
      </c>
      <c r="V23" s="266">
        <v>35000000</v>
      </c>
      <c r="W23" s="266">
        <v>45000000</v>
      </c>
    </row>
    <row r="24" spans="2:23" s="50" customFormat="1" ht="25.5" customHeight="1" x14ac:dyDescent="0.25">
      <c r="B24" s="132">
        <v>9</v>
      </c>
      <c r="C24" s="319" t="s">
        <v>573</v>
      </c>
      <c r="D24" s="319"/>
      <c r="E24" s="133"/>
      <c r="F24" s="144">
        <f>F17-F20</f>
        <v>3985700000</v>
      </c>
      <c r="H24" s="62" t="s">
        <v>574</v>
      </c>
      <c r="T24" s="78">
        <v>4</v>
      </c>
      <c r="U24" s="266">
        <v>50000000</v>
      </c>
      <c r="V24" s="266">
        <v>50000000</v>
      </c>
      <c r="W24" s="266">
        <v>70000000</v>
      </c>
    </row>
    <row r="25" spans="2:23" ht="25.5" customHeight="1" x14ac:dyDescent="0.25">
      <c r="B25" s="112">
        <v>10</v>
      </c>
      <c r="C25" s="315" t="s">
        <v>1253</v>
      </c>
      <c r="D25" s="316"/>
      <c r="E25" s="127"/>
      <c r="F25" s="128">
        <f>F14*19000*24</f>
        <v>30141600</v>
      </c>
      <c r="G25" s="63"/>
      <c r="H25" s="58"/>
      <c r="J25" s="341" t="s">
        <v>1093</v>
      </c>
      <c r="K25" s="341"/>
      <c r="L25" s="341"/>
      <c r="M25" s="341"/>
      <c r="N25" s="341"/>
      <c r="O25" s="341"/>
      <c r="P25" s="341"/>
      <c r="Q25" s="341"/>
      <c r="R25" s="341"/>
      <c r="T25" s="78">
        <v>5</v>
      </c>
      <c r="U25" s="266">
        <v>70000000</v>
      </c>
      <c r="V25" s="266">
        <v>70000000</v>
      </c>
      <c r="W25" s="266">
        <v>90000000</v>
      </c>
    </row>
    <row r="26" spans="2:23" ht="15.75" customHeight="1" x14ac:dyDescent="0.25">
      <c r="B26" s="357" t="s">
        <v>575</v>
      </c>
      <c r="C26" s="358"/>
      <c r="D26" s="358"/>
      <c r="E26" s="358"/>
      <c r="F26" s="359"/>
      <c r="G26" s="55"/>
      <c r="H26" s="62"/>
      <c r="J26" s="62"/>
      <c r="N26" s="145"/>
      <c r="R26" s="146"/>
      <c r="T26" s="268">
        <v>6</v>
      </c>
      <c r="U26" s="266">
        <v>70000000</v>
      </c>
      <c r="V26" s="266">
        <v>70000000</v>
      </c>
      <c r="W26" s="266">
        <v>90000000</v>
      </c>
    </row>
    <row r="27" spans="2:23" ht="47.25" x14ac:dyDescent="0.25">
      <c r="B27" s="64" t="s">
        <v>577</v>
      </c>
      <c r="C27" s="65" t="s">
        <v>1074</v>
      </c>
      <c r="D27" s="66" t="s">
        <v>1112</v>
      </c>
      <c r="E27" s="67" t="s">
        <v>1113</v>
      </c>
      <c r="F27" s="68" t="s">
        <v>1077</v>
      </c>
      <c r="H27" s="69"/>
      <c r="J27" s="147" t="s">
        <v>1094</v>
      </c>
      <c r="K27" s="345" t="s">
        <v>1095</v>
      </c>
      <c r="L27" s="346"/>
      <c r="M27" s="345" t="s">
        <v>1096</v>
      </c>
      <c r="N27" s="346"/>
      <c r="O27" s="148" t="s">
        <v>1097</v>
      </c>
      <c r="P27" s="148" t="s">
        <v>1098</v>
      </c>
      <c r="Q27" s="148" t="s">
        <v>1099</v>
      </c>
      <c r="R27" s="149" t="s">
        <v>1100</v>
      </c>
      <c r="T27" s="268">
        <v>7</v>
      </c>
      <c r="U27" s="266">
        <v>70000000</v>
      </c>
      <c r="V27" s="266">
        <v>70000000</v>
      </c>
      <c r="W27" s="266">
        <v>90000000</v>
      </c>
    </row>
    <row r="28" spans="2:23" ht="31.5" customHeight="1" x14ac:dyDescent="0.25">
      <c r="B28" s="94" t="s">
        <v>578</v>
      </c>
      <c r="C28" s="95" t="s">
        <v>579</v>
      </c>
      <c r="D28" s="96" t="s">
        <v>580</v>
      </c>
      <c r="E28" s="97"/>
      <c r="F28" s="98">
        <v>100000000</v>
      </c>
      <c r="H28" s="187" t="s">
        <v>1083</v>
      </c>
      <c r="I28" s="93"/>
      <c r="J28" s="149"/>
      <c r="K28" s="150">
        <v>100000000</v>
      </c>
      <c r="L28" s="179"/>
      <c r="M28" s="151"/>
      <c r="N28" s="180"/>
      <c r="O28" s="152">
        <f>K28</f>
        <v>100000000</v>
      </c>
      <c r="P28" s="151">
        <f>M28</f>
        <v>0</v>
      </c>
      <c r="Q28" s="151"/>
      <c r="R28" s="148"/>
    </row>
    <row r="29" spans="2:23" ht="33" customHeight="1" x14ac:dyDescent="0.25">
      <c r="B29" s="94" t="s">
        <v>581</v>
      </c>
      <c r="C29" s="95" t="s">
        <v>1252</v>
      </c>
      <c r="D29" s="96" t="s">
        <v>1251</v>
      </c>
      <c r="E29" s="97"/>
      <c r="F29" s="98">
        <f>F24*20%-F28</f>
        <v>697140000</v>
      </c>
      <c r="H29" s="99">
        <f>F28+F29</f>
        <v>797140000</v>
      </c>
      <c r="J29" s="182" t="s">
        <v>1255</v>
      </c>
      <c r="K29" s="150">
        <f>F29</f>
        <v>697140000</v>
      </c>
      <c r="L29" s="180">
        <v>0.2</v>
      </c>
      <c r="M29" s="151"/>
      <c r="N29" s="180"/>
      <c r="O29" s="152">
        <f t="shared" ref="O29:O34" si="0">O28+K29</f>
        <v>797140000</v>
      </c>
      <c r="P29" s="153">
        <f>P28+M29</f>
        <v>0</v>
      </c>
      <c r="Q29" s="153"/>
      <c r="R29" s="148"/>
    </row>
    <row r="30" spans="2:23" ht="30" x14ac:dyDescent="0.25">
      <c r="B30" s="86" t="s">
        <v>583</v>
      </c>
      <c r="C30" s="87" t="s">
        <v>584</v>
      </c>
      <c r="D30" s="88" t="s">
        <v>585</v>
      </c>
      <c r="E30" s="89"/>
      <c r="F30" s="90">
        <f>F24*10%</f>
        <v>398570000</v>
      </c>
      <c r="H30" s="100"/>
      <c r="J30" s="308" t="s">
        <v>1256</v>
      </c>
      <c r="K30" s="151"/>
      <c r="L30" s="180"/>
      <c r="M30" s="153">
        <f>F30</f>
        <v>398570000</v>
      </c>
      <c r="N30" s="180">
        <v>0.1</v>
      </c>
      <c r="O30" s="152">
        <f t="shared" si="0"/>
        <v>797140000</v>
      </c>
      <c r="P30" s="153">
        <f>P29+M30</f>
        <v>398570000</v>
      </c>
      <c r="Q30" s="153">
        <f>'Tính lãi suất vay '!F27</f>
        <v>73495216.027397275</v>
      </c>
      <c r="R30" s="148">
        <v>22</v>
      </c>
    </row>
    <row r="31" spans="2:23" ht="47.25" x14ac:dyDescent="0.25">
      <c r="B31" s="86" t="s">
        <v>586</v>
      </c>
      <c r="C31" s="87" t="s">
        <v>587</v>
      </c>
      <c r="D31" s="88" t="s">
        <v>585</v>
      </c>
      <c r="E31" s="89"/>
      <c r="F31" s="90">
        <f>F24*10%</f>
        <v>398570000</v>
      </c>
      <c r="H31" s="58" t="s">
        <v>1084</v>
      </c>
      <c r="J31" s="308" t="s">
        <v>1259</v>
      </c>
      <c r="K31" s="151"/>
      <c r="L31" s="180"/>
      <c r="M31" s="153">
        <f>F31</f>
        <v>398570000</v>
      </c>
      <c r="N31" s="180">
        <v>0.1</v>
      </c>
      <c r="O31" s="152">
        <f t="shared" si="0"/>
        <v>797140000</v>
      </c>
      <c r="P31" s="153">
        <f>P30+M31</f>
        <v>797140000</v>
      </c>
      <c r="Q31" s="153">
        <f>'Tính lãi suất vay '!M26</f>
        <v>69940845.205479473</v>
      </c>
      <c r="R31" s="148">
        <v>21</v>
      </c>
    </row>
    <row r="32" spans="2:23" ht="30" customHeight="1" x14ac:dyDescent="0.25">
      <c r="B32" s="86" t="s">
        <v>588</v>
      </c>
      <c r="C32" s="87" t="s">
        <v>589</v>
      </c>
      <c r="D32" s="88" t="s">
        <v>585</v>
      </c>
      <c r="E32" s="89"/>
      <c r="F32" s="90">
        <f>F24*10%</f>
        <v>398570000</v>
      </c>
      <c r="H32" s="58"/>
      <c r="J32" s="308" t="s">
        <v>1260</v>
      </c>
      <c r="K32" s="151"/>
      <c r="L32" s="180"/>
      <c r="M32" s="153">
        <f>F32</f>
        <v>398570000</v>
      </c>
      <c r="N32" s="180">
        <v>0.1</v>
      </c>
      <c r="O32" s="152">
        <f t="shared" si="0"/>
        <v>797140000</v>
      </c>
      <c r="P32" s="153">
        <f>P31+M32</f>
        <v>1195710000</v>
      </c>
      <c r="Q32" s="153">
        <f>'Tính lãi suất vay '!T25</f>
        <v>66501131.506849334</v>
      </c>
      <c r="R32" s="148">
        <v>20</v>
      </c>
    </row>
    <row r="33" spans="2:18" ht="30" customHeight="1" x14ac:dyDescent="0.25">
      <c r="B33" s="347" t="s">
        <v>590</v>
      </c>
      <c r="C33" s="350" t="s">
        <v>1279</v>
      </c>
      <c r="D33" s="174" t="s">
        <v>1114</v>
      </c>
      <c r="E33" s="353"/>
      <c r="F33" s="176">
        <f>F24*45%</f>
        <v>1793565000</v>
      </c>
      <c r="H33" s="58" t="s">
        <v>1085</v>
      </c>
      <c r="J33" s="182" t="s">
        <v>1122</v>
      </c>
      <c r="K33" s="154">
        <f>F24*L33</f>
        <v>199285000</v>
      </c>
      <c r="L33" s="180">
        <v>0.05</v>
      </c>
      <c r="M33" s="153">
        <f>F24*N33</f>
        <v>1594280000</v>
      </c>
      <c r="N33" s="180">
        <f>45%-L33</f>
        <v>0.4</v>
      </c>
      <c r="O33" s="152">
        <f t="shared" si="0"/>
        <v>996425000</v>
      </c>
      <c r="P33" s="153">
        <f>P32+M33</f>
        <v>2789990000</v>
      </c>
      <c r="Q33" s="153">
        <f>'Tính lãi suất vay '!AA12</f>
        <v>157366901.71232876</v>
      </c>
      <c r="R33" s="148">
        <v>9</v>
      </c>
    </row>
    <row r="34" spans="2:18" ht="27.75" customHeight="1" x14ac:dyDescent="0.25">
      <c r="B34" s="348"/>
      <c r="C34" s="351"/>
      <c r="D34" s="175" t="s">
        <v>1110</v>
      </c>
      <c r="E34" s="354"/>
      <c r="F34" s="177">
        <f>F18*2%</f>
        <v>72642024.782545447</v>
      </c>
      <c r="H34" s="58"/>
      <c r="J34" s="182" t="s">
        <v>1126</v>
      </c>
      <c r="K34" s="152">
        <f>F24*L34</f>
        <v>199285000</v>
      </c>
      <c r="L34" s="181">
        <v>0.05</v>
      </c>
      <c r="M34" s="150"/>
      <c r="N34" s="180"/>
      <c r="O34" s="152">
        <f t="shared" si="0"/>
        <v>1195710000</v>
      </c>
      <c r="P34" s="153"/>
      <c r="Q34" s="153"/>
      <c r="R34" s="148"/>
    </row>
    <row r="35" spans="2:18" ht="27.75" customHeight="1" x14ac:dyDescent="0.25">
      <c r="B35" s="349"/>
      <c r="C35" s="352"/>
      <c r="D35" s="355" t="s">
        <v>1111</v>
      </c>
      <c r="E35" s="356"/>
      <c r="F35" s="178">
        <f>F33+F34</f>
        <v>1866207024.7825456</v>
      </c>
      <c r="H35" s="58"/>
      <c r="J35" s="182"/>
      <c r="K35" s="152">
        <f>SUM(K28:K34)</f>
        <v>1195710000</v>
      </c>
      <c r="L35" s="180">
        <f>SUM(L28:L34)</f>
        <v>0.3</v>
      </c>
      <c r="M35" s="152">
        <f>SUM(M28:M34)</f>
        <v>2789990000</v>
      </c>
      <c r="N35" s="180">
        <f>SUM(N28:N34)</f>
        <v>0.70000000000000007</v>
      </c>
      <c r="O35" s="151"/>
      <c r="P35" s="151"/>
      <c r="Q35" s="188">
        <f>SUM(Q30:Q33)</f>
        <v>367304094.45205486</v>
      </c>
      <c r="R35" s="151"/>
    </row>
    <row r="36" spans="2:18" ht="36" customHeight="1" x14ac:dyDescent="0.25">
      <c r="B36" s="86" t="s">
        <v>1139</v>
      </c>
      <c r="C36" s="309" t="s">
        <v>1280</v>
      </c>
      <c r="D36" s="88" t="s">
        <v>582</v>
      </c>
      <c r="E36" s="190"/>
      <c r="F36" s="91">
        <f>F24*5%</f>
        <v>199285000</v>
      </c>
      <c r="H36" s="54" t="s">
        <v>1086</v>
      </c>
      <c r="J36" s="155" t="s">
        <v>1101</v>
      </c>
      <c r="K36" s="156">
        <f>K35+M35</f>
        <v>3985700000</v>
      </c>
      <c r="L36" s="183">
        <f>L35+N35</f>
        <v>1</v>
      </c>
      <c r="M36" s="55" t="s">
        <v>1102</v>
      </c>
      <c r="N36" s="254"/>
      <c r="P36" s="63"/>
      <c r="Q36" s="157"/>
    </row>
    <row r="37" spans="2:18" ht="32.25" thickBot="1" x14ac:dyDescent="0.3">
      <c r="B37" s="342" t="s">
        <v>592</v>
      </c>
      <c r="C37" s="343"/>
      <c r="D37" s="343"/>
      <c r="E37" s="344"/>
      <c r="F37" s="92">
        <f>F28+F29+F30+F31+F32+F35+F36</f>
        <v>4058342024.7825456</v>
      </c>
      <c r="H37" s="280" t="s">
        <v>1087</v>
      </c>
    </row>
    <row r="38" spans="2:18" ht="16.5" customHeight="1" x14ac:dyDescent="0.25">
      <c r="H38" s="280"/>
    </row>
    <row r="40" spans="2:18" x14ac:dyDescent="0.25">
      <c r="M40" s="63"/>
    </row>
    <row r="42" spans="2:18" x14ac:dyDescent="0.25">
      <c r="G42" s="53"/>
    </row>
    <row r="43" spans="2:18" x14ac:dyDescent="0.25">
      <c r="G43" s="53"/>
    </row>
    <row r="44" spans="2:18" ht="16.5" x14ac:dyDescent="0.25">
      <c r="G44" s="53"/>
      <c r="J44" s="70"/>
      <c r="K44" s="70"/>
      <c r="L44" s="70"/>
      <c r="M44" s="70"/>
      <c r="N44" s="70"/>
      <c r="O44" s="70"/>
      <c r="P44" s="70"/>
      <c r="Q44" s="70"/>
      <c r="R44" s="70"/>
    </row>
    <row r="45" spans="2:18" x14ac:dyDescent="0.25">
      <c r="G45" s="53"/>
    </row>
    <row r="46" spans="2:18" ht="16.5" x14ac:dyDescent="0.25">
      <c r="B46" s="70"/>
      <c r="C46" s="71"/>
      <c r="D46" s="71"/>
      <c r="E46" s="72"/>
      <c r="G46" s="53"/>
    </row>
    <row r="47" spans="2:18" s="70" customFormat="1" ht="16.5" x14ac:dyDescent="0.25">
      <c r="B47" s="55"/>
      <c r="C47" s="51"/>
      <c r="D47" s="51"/>
      <c r="E47" s="52"/>
      <c r="F47" s="53"/>
      <c r="G47" s="53"/>
      <c r="H47" s="73"/>
      <c r="J47" s="55"/>
      <c r="K47" s="55"/>
      <c r="L47" s="55"/>
      <c r="M47" s="55"/>
      <c r="N47" s="55"/>
      <c r="O47" s="55"/>
      <c r="P47" s="55"/>
      <c r="Q47" s="55"/>
      <c r="R47" s="55"/>
    </row>
    <row r="48" spans="2:18" x14ac:dyDescent="0.25">
      <c r="G48" s="53"/>
    </row>
    <row r="49" spans="1:18" x14ac:dyDescent="0.25">
      <c r="G49" s="53"/>
    </row>
    <row r="50" spans="1:18" x14ac:dyDescent="0.25">
      <c r="G50" s="53"/>
      <c r="N50" s="54"/>
      <c r="O50" s="54"/>
      <c r="P50" s="54"/>
      <c r="Q50" s="54"/>
      <c r="R50" s="54"/>
    </row>
    <row r="51" spans="1:18" x14ac:dyDescent="0.25">
      <c r="G51" s="53"/>
      <c r="N51" s="54"/>
      <c r="O51" s="54"/>
      <c r="P51" s="54"/>
      <c r="Q51" s="54"/>
      <c r="R51" s="54"/>
    </row>
    <row r="52" spans="1:18" x14ac:dyDescent="0.25">
      <c r="G52" s="53"/>
      <c r="N52" s="54"/>
      <c r="O52" s="54"/>
      <c r="P52" s="54"/>
      <c r="Q52" s="54"/>
      <c r="R52" s="54"/>
    </row>
    <row r="53" spans="1:18" s="54" customFormat="1" x14ac:dyDescent="0.25">
      <c r="A53" s="55"/>
      <c r="B53" s="55"/>
      <c r="C53" s="51"/>
      <c r="D53" s="51"/>
      <c r="E53" s="52"/>
      <c r="F53" s="53"/>
      <c r="G53" s="53"/>
      <c r="I53" s="55"/>
      <c r="J53" s="55"/>
      <c r="K53" s="55"/>
      <c r="L53" s="55"/>
      <c r="M53" s="55"/>
    </row>
    <row r="54" spans="1:18" s="54" customFormat="1" x14ac:dyDescent="0.25">
      <c r="A54" s="55"/>
      <c r="B54" s="260"/>
      <c r="C54" s="260"/>
      <c r="D54" s="260"/>
      <c r="E54" s="260"/>
      <c r="F54" s="260"/>
      <c r="G54" s="53"/>
      <c r="I54" s="55"/>
      <c r="J54" s="55"/>
      <c r="K54" s="55"/>
      <c r="L54" s="55"/>
      <c r="M54" s="55"/>
      <c r="N54" s="55"/>
      <c r="O54" s="55"/>
      <c r="P54" s="55"/>
      <c r="Q54" s="55"/>
      <c r="R54" s="55"/>
    </row>
    <row r="55" spans="1:18" s="54" customFormat="1" x14ac:dyDescent="0.25">
      <c r="A55" s="260"/>
      <c r="B55" s="260"/>
      <c r="C55" s="260"/>
      <c r="D55" s="260"/>
      <c r="E55" s="260"/>
      <c r="F55" s="260"/>
      <c r="G55" s="260"/>
      <c r="I55" s="55"/>
      <c r="J55" s="55"/>
      <c r="K55" s="55"/>
      <c r="L55" s="55"/>
      <c r="M55" s="55"/>
      <c r="N55" s="55"/>
      <c r="O55" s="55"/>
      <c r="P55" s="55"/>
      <c r="Q55" s="55"/>
      <c r="R55" s="55"/>
    </row>
    <row r="56" spans="1:18" s="54" customFormat="1" x14ac:dyDescent="0.25">
      <c r="A56" s="260"/>
      <c r="B56" s="55"/>
      <c r="C56" s="51"/>
      <c r="D56" s="51"/>
      <c r="E56" s="52"/>
      <c r="F56" s="53"/>
      <c r="G56" s="260"/>
      <c r="I56" s="55"/>
      <c r="J56" s="55"/>
      <c r="K56" s="55"/>
      <c r="L56" s="55"/>
      <c r="M56" s="55"/>
      <c r="N56" s="55"/>
      <c r="O56" s="55"/>
      <c r="P56" s="55"/>
      <c r="Q56" s="55"/>
      <c r="R56" s="55"/>
    </row>
  </sheetData>
  <mergeCells count="26">
    <mergeCell ref="C24:D24"/>
    <mergeCell ref="C15:D15"/>
    <mergeCell ref="C22:D22"/>
    <mergeCell ref="C23:D23"/>
    <mergeCell ref="C17:D17"/>
    <mergeCell ref="C20:D20"/>
    <mergeCell ref="C10:D10"/>
    <mergeCell ref="C11:D11"/>
    <mergeCell ref="C12:D12"/>
    <mergeCell ref="C13:D13"/>
    <mergeCell ref="C14:D14"/>
    <mergeCell ref="C3:F4"/>
    <mergeCell ref="C5:F5"/>
    <mergeCell ref="C7:E7"/>
    <mergeCell ref="C8:E8"/>
    <mergeCell ref="B9:F9"/>
    <mergeCell ref="J25:R25"/>
    <mergeCell ref="B37:E37"/>
    <mergeCell ref="K27:L27"/>
    <mergeCell ref="M27:N27"/>
    <mergeCell ref="B33:B35"/>
    <mergeCell ref="C33:C35"/>
    <mergeCell ref="E33:E34"/>
    <mergeCell ref="D35:E35"/>
    <mergeCell ref="B26:F26"/>
    <mergeCell ref="C25:D25"/>
  </mergeCells>
  <dataValidations count="2">
    <dataValidation type="list" allowBlank="1" showInputMessage="1" showErrorMessage="1" sqref="F8" xr:uid="{00000000-0002-0000-0200-000000000000}">
      <formula1>"CT1,CT2"</formula1>
    </dataValidation>
    <dataValidation type="list" allowBlank="1" showInputMessage="1" showErrorMessage="1" sqref="F7" xr:uid="{00000000-0002-0000-0200-000001000000}">
      <formula1>"Cá nhân, Doanh nghiệp"</formula1>
    </dataValidation>
  </dataValidation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32"/>
  <sheetViews>
    <sheetView workbookViewId="0">
      <selection activeCell="X13" sqref="X13"/>
    </sheetView>
  </sheetViews>
  <sheetFormatPr defaultRowHeight="15" x14ac:dyDescent="0.25"/>
  <cols>
    <col min="2" max="4" width="14.28515625" customWidth="1"/>
    <col min="5" max="5" width="14.28515625" hidden="1" customWidth="1"/>
    <col min="6" max="6" width="14.28515625" customWidth="1"/>
    <col min="9" max="11" width="15.28515625" customWidth="1"/>
    <col min="12" max="12" width="15.28515625" hidden="1" customWidth="1"/>
    <col min="13" max="13" width="15.28515625" customWidth="1"/>
    <col min="15" max="18" width="13.5703125" customWidth="1"/>
    <col min="19" max="19" width="13.5703125" hidden="1" customWidth="1"/>
    <col min="20" max="20" width="13.5703125" customWidth="1"/>
    <col min="22" max="25" width="14.42578125" customWidth="1"/>
    <col min="26" max="26" width="14.42578125" hidden="1" customWidth="1"/>
    <col min="27" max="27" width="14.42578125" customWidth="1"/>
  </cols>
  <sheetData>
    <row r="1" spans="1:27" ht="15" customHeight="1" x14ac:dyDescent="0.25">
      <c r="A1" s="362" t="s">
        <v>1103</v>
      </c>
      <c r="B1" s="362"/>
      <c r="C1" s="363"/>
      <c r="D1" s="158"/>
      <c r="E1" s="159"/>
      <c r="F1" s="159"/>
      <c r="H1" s="362" t="s">
        <v>1108</v>
      </c>
      <c r="I1" s="362"/>
      <c r="J1" s="363"/>
      <c r="K1" s="158"/>
      <c r="L1" s="159"/>
      <c r="M1" s="159"/>
      <c r="O1" s="362" t="s">
        <v>1109</v>
      </c>
      <c r="P1" s="362"/>
      <c r="Q1" s="363"/>
      <c r="R1" s="158"/>
      <c r="S1" s="159"/>
      <c r="T1" s="159"/>
      <c r="V1" s="364" t="s">
        <v>1121</v>
      </c>
      <c r="W1" s="364"/>
      <c r="X1" s="364"/>
      <c r="Y1" s="365"/>
      <c r="Z1" s="159"/>
      <c r="AA1" s="159"/>
    </row>
    <row r="2" spans="1:27" ht="60" x14ac:dyDescent="0.25">
      <c r="A2" s="167" t="s">
        <v>612</v>
      </c>
      <c r="B2" s="169" t="s">
        <v>1104</v>
      </c>
      <c r="C2" s="170" t="s">
        <v>1105</v>
      </c>
      <c r="D2" s="169" t="s">
        <v>1106</v>
      </c>
      <c r="E2" s="171" t="s">
        <v>1107</v>
      </c>
      <c r="F2" s="168" t="s">
        <v>1124</v>
      </c>
      <c r="H2" s="167" t="s">
        <v>612</v>
      </c>
      <c r="I2" s="169" t="s">
        <v>1104</v>
      </c>
      <c r="J2" s="170" t="s">
        <v>1105</v>
      </c>
      <c r="K2" s="169" t="s">
        <v>1106</v>
      </c>
      <c r="L2" s="171" t="s">
        <v>1107</v>
      </c>
      <c r="M2" s="168" t="s">
        <v>1125</v>
      </c>
      <c r="O2" s="167" t="s">
        <v>612</v>
      </c>
      <c r="P2" s="169" t="s">
        <v>1104</v>
      </c>
      <c r="Q2" s="170" t="s">
        <v>1105</v>
      </c>
      <c r="R2" s="169" t="s">
        <v>1106</v>
      </c>
      <c r="S2" s="171" t="s">
        <v>1107</v>
      </c>
      <c r="T2" s="168" t="s">
        <v>1125</v>
      </c>
      <c r="V2" s="167" t="s">
        <v>612</v>
      </c>
      <c r="W2" s="169" t="s">
        <v>1104</v>
      </c>
      <c r="X2" s="170" t="s">
        <v>1105</v>
      </c>
      <c r="Y2" s="169" t="s">
        <v>1106</v>
      </c>
      <c r="Z2" s="171" t="s">
        <v>1107</v>
      </c>
      <c r="AA2" s="168" t="s">
        <v>1125</v>
      </c>
    </row>
    <row r="3" spans="1:27" x14ac:dyDescent="0.25">
      <c r="A3" s="172">
        <v>1</v>
      </c>
      <c r="B3" s="160" t="s">
        <v>1256</v>
      </c>
      <c r="C3" s="161">
        <v>0</v>
      </c>
      <c r="D3" s="161">
        <f>'VAY 24 Tháng'!F30</f>
        <v>398570000</v>
      </c>
      <c r="E3" s="162">
        <v>0</v>
      </c>
      <c r="F3" s="162"/>
      <c r="H3" s="172">
        <v>1</v>
      </c>
      <c r="I3" s="160" t="s">
        <v>1259</v>
      </c>
      <c r="J3" s="161">
        <v>0</v>
      </c>
      <c r="K3" s="161">
        <f>'VAY 24 Tháng'!F30</f>
        <v>398570000</v>
      </c>
      <c r="L3" s="162">
        <v>0</v>
      </c>
      <c r="M3" s="162"/>
      <c r="O3" s="172">
        <v>1</v>
      </c>
      <c r="P3" s="160" t="s">
        <v>1278</v>
      </c>
      <c r="Q3" s="161">
        <v>0</v>
      </c>
      <c r="R3" s="161">
        <f>'VAY 24 Tháng'!F30</f>
        <v>398570000</v>
      </c>
      <c r="S3" s="162">
        <v>0</v>
      </c>
      <c r="T3" s="162"/>
      <c r="V3" s="172">
        <v>1</v>
      </c>
      <c r="W3" s="163">
        <v>45383</v>
      </c>
      <c r="X3" s="161">
        <v>0</v>
      </c>
      <c r="Y3" s="161">
        <f>'VAY 24 Tháng'!F33</f>
        <v>1793565000</v>
      </c>
      <c r="Z3" s="162">
        <v>0</v>
      </c>
      <c r="AA3" s="162"/>
    </row>
    <row r="4" spans="1:27" x14ac:dyDescent="0.25">
      <c r="A4" s="172">
        <v>2</v>
      </c>
      <c r="B4" s="160" t="s">
        <v>1259</v>
      </c>
      <c r="C4" s="164">
        <f>+B4-B3</f>
        <v>31</v>
      </c>
      <c r="D4" s="161">
        <f>+D3</f>
        <v>398570000</v>
      </c>
      <c r="E4" s="162">
        <v>0</v>
      </c>
      <c r="F4" s="162">
        <f>+D4*10.5%/365*C4</f>
        <v>3554370.8219178081</v>
      </c>
      <c r="H4" s="172">
        <v>2</v>
      </c>
      <c r="I4" s="160" t="s">
        <v>1260</v>
      </c>
      <c r="J4" s="164">
        <f>+I4-I3</f>
        <v>30</v>
      </c>
      <c r="K4" s="161">
        <f>+K3</f>
        <v>398570000</v>
      </c>
      <c r="L4" s="162">
        <v>0</v>
      </c>
      <c r="M4" s="162">
        <f>+K4*10.5%/365*J4</f>
        <v>3439713.6986301369</v>
      </c>
      <c r="O4" s="172">
        <v>2</v>
      </c>
      <c r="P4" s="160" t="s">
        <v>1261</v>
      </c>
      <c r="Q4" s="164">
        <f>+P4-P3</f>
        <v>31</v>
      </c>
      <c r="R4" s="161">
        <f>+R3</f>
        <v>398570000</v>
      </c>
      <c r="S4" s="162">
        <v>0</v>
      </c>
      <c r="T4" s="162">
        <f t="shared" ref="T4:T22" si="0">+R4*10.5%/365*Q4</f>
        <v>3554370.8219178081</v>
      </c>
      <c r="V4" s="172">
        <v>2</v>
      </c>
      <c r="W4" s="163">
        <v>45413</v>
      </c>
      <c r="X4" s="164">
        <f>+W4-W3</f>
        <v>30</v>
      </c>
      <c r="Y4" s="161">
        <f t="shared" ref="Y4:Y9" si="1">+Y3-Z3</f>
        <v>1793565000</v>
      </c>
      <c r="Z4" s="162">
        <v>0</v>
      </c>
      <c r="AA4" s="162">
        <f>+Y4*10.5%/365*X4</f>
        <v>15478711.643835617</v>
      </c>
    </row>
    <row r="5" spans="1:27" x14ac:dyDescent="0.25">
      <c r="A5" s="172">
        <v>3</v>
      </c>
      <c r="B5" s="160" t="s">
        <v>1260</v>
      </c>
      <c r="C5" s="164">
        <f>+B5-B4</f>
        <v>30</v>
      </c>
      <c r="D5" s="161">
        <f t="shared" ref="D5:D15" si="2">+D4</f>
        <v>398570000</v>
      </c>
      <c r="E5" s="162">
        <v>0</v>
      </c>
      <c r="F5" s="162">
        <f>+D5*10.5%/365*C5</f>
        <v>3439713.6986301369</v>
      </c>
      <c r="H5" s="172">
        <v>3</v>
      </c>
      <c r="I5" s="160" t="s">
        <v>1261</v>
      </c>
      <c r="J5" s="164">
        <f t="shared" ref="J5:J23" si="3">+I5-I4</f>
        <v>31</v>
      </c>
      <c r="K5" s="161">
        <f t="shared" ref="K5:K15" si="4">+K4</f>
        <v>398570000</v>
      </c>
      <c r="L5" s="162">
        <v>0</v>
      </c>
      <c r="M5" s="162">
        <f t="shared" ref="M5:M23" si="5">+K5*10.5%/365*J5</f>
        <v>3554370.8219178081</v>
      </c>
      <c r="O5" s="172">
        <v>3</v>
      </c>
      <c r="P5" s="160" t="s">
        <v>1262</v>
      </c>
      <c r="Q5" s="164">
        <f t="shared" ref="Q5:Q22" si="6">+P5-P4</f>
        <v>30</v>
      </c>
      <c r="R5" s="161">
        <f t="shared" ref="R5:R15" si="7">+R4</f>
        <v>398570000</v>
      </c>
      <c r="S5" s="162">
        <v>0</v>
      </c>
      <c r="T5" s="162">
        <f t="shared" si="0"/>
        <v>3439713.6986301369</v>
      </c>
      <c r="V5" s="172">
        <v>3</v>
      </c>
      <c r="W5" s="163">
        <v>45444</v>
      </c>
      <c r="X5" s="164">
        <f t="shared" ref="X5:X9" si="8">+W5-W4</f>
        <v>31</v>
      </c>
      <c r="Y5" s="161">
        <f t="shared" si="1"/>
        <v>1793565000</v>
      </c>
      <c r="Z5" s="162">
        <v>0</v>
      </c>
      <c r="AA5" s="162">
        <f t="shared" ref="AA5:AA11" si="9">+Y5*10.5%/365*X5</f>
        <v>15994668.698630137</v>
      </c>
    </row>
    <row r="6" spans="1:27" x14ac:dyDescent="0.25">
      <c r="A6" s="172">
        <v>4</v>
      </c>
      <c r="B6" s="160" t="s">
        <v>1261</v>
      </c>
      <c r="C6" s="164">
        <f>+B6-B5</f>
        <v>31</v>
      </c>
      <c r="D6" s="161">
        <f t="shared" si="2"/>
        <v>398570000</v>
      </c>
      <c r="E6" s="162">
        <v>0</v>
      </c>
      <c r="F6" s="162">
        <f>+D6*10.5%/365*C6</f>
        <v>3554370.8219178081</v>
      </c>
      <c r="H6" s="172">
        <v>4</v>
      </c>
      <c r="I6" s="160" t="s">
        <v>1262</v>
      </c>
      <c r="J6" s="164">
        <f t="shared" si="3"/>
        <v>30</v>
      </c>
      <c r="K6" s="161">
        <f t="shared" si="4"/>
        <v>398570000</v>
      </c>
      <c r="L6" s="162">
        <v>0</v>
      </c>
      <c r="M6" s="162">
        <f t="shared" si="5"/>
        <v>3439713.6986301369</v>
      </c>
      <c r="O6" s="172">
        <v>4</v>
      </c>
      <c r="P6" s="160" t="s">
        <v>1263</v>
      </c>
      <c r="Q6" s="164">
        <f t="shared" si="6"/>
        <v>31</v>
      </c>
      <c r="R6" s="161">
        <f t="shared" si="7"/>
        <v>398570000</v>
      </c>
      <c r="S6" s="162">
        <v>0</v>
      </c>
      <c r="T6" s="162">
        <f t="shared" si="0"/>
        <v>3554370.8219178081</v>
      </c>
      <c r="V6" s="172">
        <v>4</v>
      </c>
      <c r="W6" s="163">
        <v>45474</v>
      </c>
      <c r="X6" s="164">
        <f t="shared" si="8"/>
        <v>30</v>
      </c>
      <c r="Y6" s="161">
        <f t="shared" si="1"/>
        <v>1793565000</v>
      </c>
      <c r="Z6" s="162">
        <v>0</v>
      </c>
      <c r="AA6" s="162">
        <f t="shared" si="9"/>
        <v>15478711.643835617</v>
      </c>
    </row>
    <row r="7" spans="1:27" x14ac:dyDescent="0.25">
      <c r="A7" s="172">
        <v>5</v>
      </c>
      <c r="B7" s="160" t="s">
        <v>1262</v>
      </c>
      <c r="C7" s="164">
        <f t="shared" ref="C7:C24" si="10">+B7-B6</f>
        <v>30</v>
      </c>
      <c r="D7" s="161">
        <f t="shared" si="2"/>
        <v>398570000</v>
      </c>
      <c r="E7" s="162">
        <v>0</v>
      </c>
      <c r="F7" s="162">
        <f t="shared" ref="F7:F24" si="11">+D7*10.5%/365*C7</f>
        <v>3439713.6986301369</v>
      </c>
      <c r="H7" s="172">
        <v>5</v>
      </c>
      <c r="I7" s="160" t="s">
        <v>1263</v>
      </c>
      <c r="J7" s="164">
        <f t="shared" si="3"/>
        <v>31</v>
      </c>
      <c r="K7" s="161">
        <f t="shared" si="4"/>
        <v>398570000</v>
      </c>
      <c r="L7" s="162">
        <v>0</v>
      </c>
      <c r="M7" s="162">
        <f t="shared" si="5"/>
        <v>3554370.8219178081</v>
      </c>
      <c r="O7" s="172">
        <v>5</v>
      </c>
      <c r="P7" s="160" t="s">
        <v>1264</v>
      </c>
      <c r="Q7" s="164">
        <f t="shared" si="6"/>
        <v>31</v>
      </c>
      <c r="R7" s="161">
        <f t="shared" si="7"/>
        <v>398570000</v>
      </c>
      <c r="S7" s="162">
        <v>0</v>
      </c>
      <c r="T7" s="162">
        <f t="shared" si="0"/>
        <v>3554370.8219178081</v>
      </c>
      <c r="V7" s="172">
        <v>5</v>
      </c>
      <c r="W7" s="163">
        <v>45505</v>
      </c>
      <c r="X7" s="164">
        <f t="shared" si="8"/>
        <v>31</v>
      </c>
      <c r="Y7" s="161">
        <f t="shared" si="1"/>
        <v>1793565000</v>
      </c>
      <c r="Z7" s="162">
        <v>0</v>
      </c>
      <c r="AA7" s="162">
        <f t="shared" si="9"/>
        <v>15994668.698630137</v>
      </c>
    </row>
    <row r="8" spans="1:27" x14ac:dyDescent="0.25">
      <c r="A8" s="172">
        <v>6</v>
      </c>
      <c r="B8" s="160" t="s">
        <v>1263</v>
      </c>
      <c r="C8" s="164">
        <f t="shared" si="10"/>
        <v>31</v>
      </c>
      <c r="D8" s="161">
        <f t="shared" si="2"/>
        <v>398570000</v>
      </c>
      <c r="E8" s="162">
        <v>0</v>
      </c>
      <c r="F8" s="162">
        <f t="shared" si="11"/>
        <v>3554370.8219178081</v>
      </c>
      <c r="H8" s="172">
        <v>6</v>
      </c>
      <c r="I8" s="160" t="s">
        <v>1264</v>
      </c>
      <c r="J8" s="164">
        <f t="shared" si="3"/>
        <v>31</v>
      </c>
      <c r="K8" s="161">
        <f t="shared" si="4"/>
        <v>398570000</v>
      </c>
      <c r="L8" s="162">
        <v>0</v>
      </c>
      <c r="M8" s="162">
        <f t="shared" si="5"/>
        <v>3554370.8219178081</v>
      </c>
      <c r="O8" s="172">
        <v>6</v>
      </c>
      <c r="P8" s="160" t="s">
        <v>1265</v>
      </c>
      <c r="Q8" s="164">
        <f t="shared" si="6"/>
        <v>30</v>
      </c>
      <c r="R8" s="161">
        <f t="shared" si="7"/>
        <v>398570000</v>
      </c>
      <c r="S8" s="162">
        <v>0</v>
      </c>
      <c r="T8" s="162">
        <f t="shared" si="0"/>
        <v>3439713.6986301369</v>
      </c>
      <c r="V8" s="172">
        <v>6</v>
      </c>
      <c r="W8" s="163">
        <v>45536</v>
      </c>
      <c r="X8" s="164">
        <f t="shared" si="8"/>
        <v>31</v>
      </c>
      <c r="Y8" s="161">
        <f t="shared" si="1"/>
        <v>1793565000</v>
      </c>
      <c r="Z8" s="162">
        <v>0</v>
      </c>
      <c r="AA8" s="162">
        <f t="shared" si="9"/>
        <v>15994668.698630137</v>
      </c>
    </row>
    <row r="9" spans="1:27" x14ac:dyDescent="0.25">
      <c r="A9" s="172">
        <v>7</v>
      </c>
      <c r="B9" s="160" t="s">
        <v>1264</v>
      </c>
      <c r="C9" s="164">
        <f t="shared" si="10"/>
        <v>31</v>
      </c>
      <c r="D9" s="161">
        <f t="shared" si="2"/>
        <v>398570000</v>
      </c>
      <c r="E9" s="162">
        <v>0</v>
      </c>
      <c r="F9" s="162">
        <f t="shared" si="11"/>
        <v>3554370.8219178081</v>
      </c>
      <c r="H9" s="172">
        <v>7</v>
      </c>
      <c r="I9" s="160" t="s">
        <v>1265</v>
      </c>
      <c r="J9" s="164">
        <f t="shared" si="3"/>
        <v>30</v>
      </c>
      <c r="K9" s="161">
        <f t="shared" si="4"/>
        <v>398570000</v>
      </c>
      <c r="L9" s="162">
        <v>0</v>
      </c>
      <c r="M9" s="162">
        <f t="shared" si="5"/>
        <v>3439713.6986301369</v>
      </c>
      <c r="O9" s="172">
        <v>7</v>
      </c>
      <c r="P9" s="160" t="s">
        <v>1266</v>
      </c>
      <c r="Q9" s="164">
        <f t="shared" si="6"/>
        <v>31</v>
      </c>
      <c r="R9" s="161">
        <f t="shared" si="7"/>
        <v>398570000</v>
      </c>
      <c r="S9" s="162">
        <v>0</v>
      </c>
      <c r="T9" s="162">
        <f t="shared" si="0"/>
        <v>3554370.8219178081</v>
      </c>
      <c r="V9" s="172">
        <v>7</v>
      </c>
      <c r="W9" s="163">
        <v>45566</v>
      </c>
      <c r="X9" s="164">
        <f t="shared" si="8"/>
        <v>30</v>
      </c>
      <c r="Y9" s="161">
        <f t="shared" si="1"/>
        <v>1793565000</v>
      </c>
      <c r="Z9" s="162">
        <v>0</v>
      </c>
      <c r="AA9" s="162">
        <f t="shared" si="9"/>
        <v>15478711.643835617</v>
      </c>
    </row>
    <row r="10" spans="1:27" x14ac:dyDescent="0.25">
      <c r="A10" s="172">
        <v>8</v>
      </c>
      <c r="B10" s="160" t="s">
        <v>1265</v>
      </c>
      <c r="C10" s="164">
        <f t="shared" si="10"/>
        <v>30</v>
      </c>
      <c r="D10" s="161">
        <f t="shared" si="2"/>
        <v>398570000</v>
      </c>
      <c r="E10" s="162">
        <v>0</v>
      </c>
      <c r="F10" s="162">
        <f t="shared" si="11"/>
        <v>3439713.6986301369</v>
      </c>
      <c r="H10" s="172">
        <v>8</v>
      </c>
      <c r="I10" s="160" t="s">
        <v>1266</v>
      </c>
      <c r="J10" s="164">
        <f t="shared" si="3"/>
        <v>31</v>
      </c>
      <c r="K10" s="161">
        <f t="shared" si="4"/>
        <v>398570000</v>
      </c>
      <c r="L10" s="162">
        <v>0</v>
      </c>
      <c r="M10" s="162">
        <f t="shared" si="5"/>
        <v>3554370.8219178081</v>
      </c>
      <c r="O10" s="172">
        <v>8</v>
      </c>
      <c r="P10" s="160" t="s">
        <v>1267</v>
      </c>
      <c r="Q10" s="164">
        <f t="shared" si="6"/>
        <v>30</v>
      </c>
      <c r="R10" s="161">
        <f t="shared" si="7"/>
        <v>398570000</v>
      </c>
      <c r="S10" s="162">
        <v>0</v>
      </c>
      <c r="T10" s="162">
        <f t="shared" si="0"/>
        <v>3439713.6986301369</v>
      </c>
      <c r="V10" s="172">
        <v>8</v>
      </c>
      <c r="W10" s="163">
        <v>45597</v>
      </c>
      <c r="X10" s="164">
        <f>+W10-W8</f>
        <v>61</v>
      </c>
      <c r="Y10" s="161">
        <f>+Y8-Z8</f>
        <v>1793565000</v>
      </c>
      <c r="Z10" s="162">
        <v>0</v>
      </c>
      <c r="AA10" s="162">
        <f t="shared" ref="AA10" si="12">+Y10*10.5%/365*X10</f>
        <v>31473380.342465755</v>
      </c>
    </row>
    <row r="11" spans="1:27" x14ac:dyDescent="0.25">
      <c r="A11" s="172">
        <v>9</v>
      </c>
      <c r="B11" s="160" t="s">
        <v>1266</v>
      </c>
      <c r="C11" s="164">
        <f t="shared" si="10"/>
        <v>31</v>
      </c>
      <c r="D11" s="161">
        <f t="shared" si="2"/>
        <v>398570000</v>
      </c>
      <c r="E11" s="162">
        <v>0</v>
      </c>
      <c r="F11" s="162">
        <f t="shared" si="11"/>
        <v>3554370.8219178081</v>
      </c>
      <c r="H11" s="172">
        <v>9</v>
      </c>
      <c r="I11" s="160" t="s">
        <v>1267</v>
      </c>
      <c r="J11" s="164">
        <f t="shared" si="3"/>
        <v>30</v>
      </c>
      <c r="K11" s="161">
        <f t="shared" si="4"/>
        <v>398570000</v>
      </c>
      <c r="L11" s="162">
        <v>0</v>
      </c>
      <c r="M11" s="162">
        <f t="shared" si="5"/>
        <v>3439713.6986301369</v>
      </c>
      <c r="O11" s="172">
        <v>9</v>
      </c>
      <c r="P11" s="160" t="s">
        <v>1268</v>
      </c>
      <c r="Q11" s="164">
        <f t="shared" si="6"/>
        <v>31</v>
      </c>
      <c r="R11" s="161">
        <f t="shared" si="7"/>
        <v>398570000</v>
      </c>
      <c r="S11" s="162">
        <v>0</v>
      </c>
      <c r="T11" s="162">
        <f t="shared" si="0"/>
        <v>3554370.8219178081</v>
      </c>
      <c r="V11" s="172">
        <v>9</v>
      </c>
      <c r="W11" s="163">
        <v>45627</v>
      </c>
      <c r="X11" s="164">
        <f>+W11-W9</f>
        <v>61</v>
      </c>
      <c r="Y11" s="161">
        <f>+Y9-Z9</f>
        <v>1793565000</v>
      </c>
      <c r="Z11" s="162">
        <v>0</v>
      </c>
      <c r="AA11" s="162">
        <f t="shared" si="9"/>
        <v>31473380.342465755</v>
      </c>
    </row>
    <row r="12" spans="1:27" x14ac:dyDescent="0.25">
      <c r="A12" s="172">
        <v>10</v>
      </c>
      <c r="B12" s="160" t="s">
        <v>1267</v>
      </c>
      <c r="C12" s="164">
        <f t="shared" si="10"/>
        <v>30</v>
      </c>
      <c r="D12" s="161">
        <f t="shared" si="2"/>
        <v>398570000</v>
      </c>
      <c r="E12" s="162">
        <v>0</v>
      </c>
      <c r="F12" s="162">
        <f t="shared" si="11"/>
        <v>3439713.6986301369</v>
      </c>
      <c r="H12" s="172">
        <v>10</v>
      </c>
      <c r="I12" s="160" t="s">
        <v>1268</v>
      </c>
      <c r="J12" s="164">
        <f t="shared" si="3"/>
        <v>31</v>
      </c>
      <c r="K12" s="161">
        <f t="shared" si="4"/>
        <v>398570000</v>
      </c>
      <c r="L12" s="162">
        <v>0</v>
      </c>
      <c r="M12" s="162">
        <f t="shared" si="5"/>
        <v>3554370.8219178081</v>
      </c>
      <c r="O12" s="172">
        <v>10</v>
      </c>
      <c r="P12" s="160" t="s">
        <v>1269</v>
      </c>
      <c r="Q12" s="164">
        <f t="shared" si="6"/>
        <v>31</v>
      </c>
      <c r="R12" s="161">
        <f t="shared" si="7"/>
        <v>398570000</v>
      </c>
      <c r="S12" s="162">
        <v>0</v>
      </c>
      <c r="T12" s="162">
        <f t="shared" si="0"/>
        <v>3554370.8219178081</v>
      </c>
      <c r="V12" s="172"/>
      <c r="W12" s="165"/>
      <c r="X12" s="165"/>
      <c r="Y12" s="165"/>
      <c r="Z12" s="165"/>
      <c r="AA12" s="173">
        <f>SUM(AA4:AA11)</f>
        <v>157366901.71232876</v>
      </c>
    </row>
    <row r="13" spans="1:27" x14ac:dyDescent="0.25">
      <c r="A13" s="172">
        <v>11</v>
      </c>
      <c r="B13" s="160" t="s">
        <v>1268</v>
      </c>
      <c r="C13" s="164">
        <f t="shared" si="10"/>
        <v>31</v>
      </c>
      <c r="D13" s="161">
        <f t="shared" si="2"/>
        <v>398570000</v>
      </c>
      <c r="E13" s="162">
        <v>0</v>
      </c>
      <c r="F13" s="162">
        <f t="shared" si="11"/>
        <v>3554370.8219178081</v>
      </c>
      <c r="H13" s="172">
        <v>11</v>
      </c>
      <c r="I13" s="160" t="s">
        <v>1269</v>
      </c>
      <c r="J13" s="164">
        <f t="shared" si="3"/>
        <v>31</v>
      </c>
      <c r="K13" s="161">
        <f t="shared" si="4"/>
        <v>398570000</v>
      </c>
      <c r="L13" s="162">
        <v>0</v>
      </c>
      <c r="M13" s="162">
        <f t="shared" si="5"/>
        <v>3554370.8219178081</v>
      </c>
      <c r="O13" s="172">
        <v>11</v>
      </c>
      <c r="P13" s="160" t="s">
        <v>1270</v>
      </c>
      <c r="Q13" s="164">
        <f t="shared" si="6"/>
        <v>29</v>
      </c>
      <c r="R13" s="161">
        <f t="shared" si="7"/>
        <v>398570000</v>
      </c>
      <c r="S13" s="162">
        <v>0</v>
      </c>
      <c r="T13" s="162">
        <f t="shared" si="0"/>
        <v>3325056.5753424657</v>
      </c>
    </row>
    <row r="14" spans="1:27" x14ac:dyDescent="0.25">
      <c r="A14" s="172">
        <v>12</v>
      </c>
      <c r="B14" s="160" t="s">
        <v>1269</v>
      </c>
      <c r="C14" s="164">
        <f t="shared" si="10"/>
        <v>31</v>
      </c>
      <c r="D14" s="161">
        <f t="shared" si="2"/>
        <v>398570000</v>
      </c>
      <c r="E14" s="162">
        <v>0</v>
      </c>
      <c r="F14" s="162">
        <f t="shared" si="11"/>
        <v>3554370.8219178081</v>
      </c>
      <c r="H14" s="172">
        <v>12</v>
      </c>
      <c r="I14" s="160" t="s">
        <v>1270</v>
      </c>
      <c r="J14" s="164">
        <f t="shared" si="3"/>
        <v>29</v>
      </c>
      <c r="K14" s="161">
        <f t="shared" si="4"/>
        <v>398570000</v>
      </c>
      <c r="L14" s="162">
        <v>0</v>
      </c>
      <c r="M14" s="162">
        <f t="shared" si="5"/>
        <v>3325056.5753424657</v>
      </c>
      <c r="O14" s="172">
        <v>12</v>
      </c>
      <c r="P14" s="160" t="s">
        <v>1257</v>
      </c>
      <c r="Q14" s="164">
        <f t="shared" si="6"/>
        <v>31</v>
      </c>
      <c r="R14" s="161">
        <f t="shared" si="7"/>
        <v>398570000</v>
      </c>
      <c r="S14" s="162">
        <v>0</v>
      </c>
      <c r="T14" s="162">
        <f t="shared" si="0"/>
        <v>3554370.8219178081</v>
      </c>
    </row>
    <row r="15" spans="1:27" x14ac:dyDescent="0.25">
      <c r="A15" s="172">
        <v>13</v>
      </c>
      <c r="B15" s="160" t="s">
        <v>1270</v>
      </c>
      <c r="C15" s="164">
        <f t="shared" si="10"/>
        <v>29</v>
      </c>
      <c r="D15" s="161">
        <f t="shared" si="2"/>
        <v>398570000</v>
      </c>
      <c r="E15" s="162">
        <v>0</v>
      </c>
      <c r="F15" s="162">
        <f t="shared" si="11"/>
        <v>3325056.5753424657</v>
      </c>
      <c r="H15" s="172">
        <v>13</v>
      </c>
      <c r="I15" s="160" t="s">
        <v>1257</v>
      </c>
      <c r="J15" s="164">
        <f t="shared" si="3"/>
        <v>31</v>
      </c>
      <c r="K15" s="161">
        <f t="shared" si="4"/>
        <v>398570000</v>
      </c>
      <c r="L15" s="162">
        <v>0</v>
      </c>
      <c r="M15" s="162">
        <f t="shared" si="5"/>
        <v>3554370.8219178081</v>
      </c>
      <c r="O15" s="172">
        <v>13</v>
      </c>
      <c r="P15" s="160" t="s">
        <v>1258</v>
      </c>
      <c r="Q15" s="164">
        <f t="shared" si="6"/>
        <v>30</v>
      </c>
      <c r="R15" s="161">
        <f t="shared" si="7"/>
        <v>398570000</v>
      </c>
      <c r="S15" s="162">
        <v>0</v>
      </c>
      <c r="T15" s="162">
        <f t="shared" si="0"/>
        <v>3439713.6986301369</v>
      </c>
    </row>
    <row r="16" spans="1:27" x14ac:dyDescent="0.25">
      <c r="A16" s="172">
        <v>14</v>
      </c>
      <c r="B16" s="160" t="s">
        <v>1257</v>
      </c>
      <c r="C16" s="164">
        <f t="shared" si="10"/>
        <v>31</v>
      </c>
      <c r="D16" s="161">
        <f>+D15-E15</f>
        <v>398570000</v>
      </c>
      <c r="E16" s="162">
        <v>0</v>
      </c>
      <c r="F16" s="162">
        <f t="shared" si="11"/>
        <v>3554370.8219178081</v>
      </c>
      <c r="H16" s="172">
        <v>14</v>
      </c>
      <c r="I16" s="160" t="s">
        <v>1258</v>
      </c>
      <c r="J16" s="164">
        <f t="shared" si="3"/>
        <v>30</v>
      </c>
      <c r="K16" s="161">
        <f>+K15-L15</f>
        <v>398570000</v>
      </c>
      <c r="L16" s="162">
        <v>0</v>
      </c>
      <c r="M16" s="162">
        <f t="shared" si="5"/>
        <v>3439713.6986301369</v>
      </c>
      <c r="O16" s="172">
        <v>14</v>
      </c>
      <c r="P16" s="160" t="s">
        <v>1271</v>
      </c>
      <c r="Q16" s="164">
        <f t="shared" si="6"/>
        <v>31</v>
      </c>
      <c r="R16" s="161">
        <f t="shared" ref="R16:R22" si="13">+R15-S15</f>
        <v>398570000</v>
      </c>
      <c r="S16" s="162">
        <v>0</v>
      </c>
      <c r="T16" s="162">
        <f t="shared" si="0"/>
        <v>3554370.8219178081</v>
      </c>
    </row>
    <row r="17" spans="1:20" x14ac:dyDescent="0.25">
      <c r="A17" s="172">
        <v>15</v>
      </c>
      <c r="B17" s="160" t="s">
        <v>1258</v>
      </c>
      <c r="C17" s="164">
        <f t="shared" si="10"/>
        <v>30</v>
      </c>
      <c r="D17" s="161">
        <f>+D16-E16</f>
        <v>398570000</v>
      </c>
      <c r="E17" s="162">
        <v>0</v>
      </c>
      <c r="F17" s="162">
        <f t="shared" si="11"/>
        <v>3439713.6986301369</v>
      </c>
      <c r="H17" s="172">
        <v>15</v>
      </c>
      <c r="I17" s="160" t="s">
        <v>1271</v>
      </c>
      <c r="J17" s="164">
        <f t="shared" si="3"/>
        <v>31</v>
      </c>
      <c r="K17" s="161">
        <f>+K16-L16</f>
        <v>398570000</v>
      </c>
      <c r="L17" s="162">
        <v>0</v>
      </c>
      <c r="M17" s="162">
        <f t="shared" si="5"/>
        <v>3554370.8219178081</v>
      </c>
      <c r="O17" s="172">
        <v>15</v>
      </c>
      <c r="P17" s="160" t="s">
        <v>1272</v>
      </c>
      <c r="Q17" s="164">
        <f t="shared" si="6"/>
        <v>30</v>
      </c>
      <c r="R17" s="161">
        <f t="shared" si="13"/>
        <v>398570000</v>
      </c>
      <c r="S17" s="162">
        <v>0</v>
      </c>
      <c r="T17" s="162">
        <f t="shared" si="0"/>
        <v>3439713.6986301369</v>
      </c>
    </row>
    <row r="18" spans="1:20" x14ac:dyDescent="0.25">
      <c r="A18" s="172">
        <v>16</v>
      </c>
      <c r="B18" s="160" t="s">
        <v>1271</v>
      </c>
      <c r="C18" s="164">
        <f t="shared" si="10"/>
        <v>31</v>
      </c>
      <c r="D18" s="161">
        <f t="shared" ref="D18:D24" si="14">+D17-E17</f>
        <v>398570000</v>
      </c>
      <c r="E18" s="162">
        <v>0</v>
      </c>
      <c r="F18" s="162">
        <f t="shared" si="11"/>
        <v>3554370.8219178081</v>
      </c>
      <c r="H18" s="172">
        <v>16</v>
      </c>
      <c r="I18" s="160" t="s">
        <v>1272</v>
      </c>
      <c r="J18" s="164">
        <f t="shared" si="3"/>
        <v>30</v>
      </c>
      <c r="K18" s="161">
        <f t="shared" ref="K18:K23" si="15">+K17-L17</f>
        <v>398570000</v>
      </c>
      <c r="L18" s="162">
        <v>0</v>
      </c>
      <c r="M18" s="162">
        <f t="shared" si="5"/>
        <v>3439713.6986301369</v>
      </c>
      <c r="O18" s="172">
        <v>16</v>
      </c>
      <c r="P18" s="160" t="s">
        <v>1273</v>
      </c>
      <c r="Q18" s="164">
        <f t="shared" si="6"/>
        <v>31</v>
      </c>
      <c r="R18" s="161">
        <f t="shared" si="13"/>
        <v>398570000</v>
      </c>
      <c r="S18" s="162">
        <v>0</v>
      </c>
      <c r="T18" s="162">
        <f t="shared" si="0"/>
        <v>3554370.8219178081</v>
      </c>
    </row>
    <row r="19" spans="1:20" x14ac:dyDescent="0.25">
      <c r="A19" s="172">
        <v>17</v>
      </c>
      <c r="B19" s="160" t="s">
        <v>1272</v>
      </c>
      <c r="C19" s="164">
        <f t="shared" si="10"/>
        <v>30</v>
      </c>
      <c r="D19" s="161">
        <f t="shared" si="14"/>
        <v>398570000</v>
      </c>
      <c r="E19" s="162">
        <v>0</v>
      </c>
      <c r="F19" s="162">
        <f t="shared" si="11"/>
        <v>3439713.6986301369</v>
      </c>
      <c r="H19" s="172">
        <v>17</v>
      </c>
      <c r="I19" s="160" t="s">
        <v>1273</v>
      </c>
      <c r="J19" s="164">
        <f t="shared" si="3"/>
        <v>31</v>
      </c>
      <c r="K19" s="161">
        <f t="shared" si="15"/>
        <v>398570000</v>
      </c>
      <c r="L19" s="162">
        <v>0</v>
      </c>
      <c r="M19" s="162">
        <f t="shared" si="5"/>
        <v>3554370.8219178081</v>
      </c>
      <c r="O19" s="172">
        <v>17</v>
      </c>
      <c r="P19" s="160" t="s">
        <v>1274</v>
      </c>
      <c r="Q19" s="164">
        <f t="shared" si="6"/>
        <v>31</v>
      </c>
      <c r="R19" s="161">
        <f t="shared" si="13"/>
        <v>398570000</v>
      </c>
      <c r="S19" s="162">
        <v>0</v>
      </c>
      <c r="T19" s="162">
        <f t="shared" si="0"/>
        <v>3554370.8219178081</v>
      </c>
    </row>
    <row r="20" spans="1:20" x14ac:dyDescent="0.25">
      <c r="A20" s="172">
        <v>18</v>
      </c>
      <c r="B20" s="160" t="s">
        <v>1273</v>
      </c>
      <c r="C20" s="164">
        <f t="shared" si="10"/>
        <v>31</v>
      </c>
      <c r="D20" s="161">
        <f t="shared" si="14"/>
        <v>398570000</v>
      </c>
      <c r="E20" s="162">
        <v>0</v>
      </c>
      <c r="F20" s="162">
        <f t="shared" si="11"/>
        <v>3554370.8219178081</v>
      </c>
      <c r="H20" s="172">
        <v>18</v>
      </c>
      <c r="I20" s="160" t="s">
        <v>1274</v>
      </c>
      <c r="J20" s="164">
        <f t="shared" si="3"/>
        <v>31</v>
      </c>
      <c r="K20" s="161">
        <f t="shared" si="15"/>
        <v>398570000</v>
      </c>
      <c r="L20" s="162">
        <v>0</v>
      </c>
      <c r="M20" s="162">
        <f t="shared" si="5"/>
        <v>3554370.8219178081</v>
      </c>
      <c r="O20" s="172">
        <v>18</v>
      </c>
      <c r="P20" s="160" t="s">
        <v>1275</v>
      </c>
      <c r="Q20" s="164">
        <f t="shared" si="6"/>
        <v>30</v>
      </c>
      <c r="R20" s="161">
        <f t="shared" si="13"/>
        <v>398570000</v>
      </c>
      <c r="S20" s="162">
        <v>0</v>
      </c>
      <c r="T20" s="162">
        <f t="shared" si="0"/>
        <v>3439713.6986301369</v>
      </c>
    </row>
    <row r="21" spans="1:20" x14ac:dyDescent="0.25">
      <c r="A21" s="172">
        <v>19</v>
      </c>
      <c r="B21" s="160" t="s">
        <v>1274</v>
      </c>
      <c r="C21" s="164">
        <f t="shared" si="10"/>
        <v>31</v>
      </c>
      <c r="D21" s="161">
        <f t="shared" si="14"/>
        <v>398570000</v>
      </c>
      <c r="E21" s="162">
        <v>0</v>
      </c>
      <c r="F21" s="162">
        <f t="shared" si="11"/>
        <v>3554370.8219178081</v>
      </c>
      <c r="H21" s="172">
        <v>19</v>
      </c>
      <c r="I21" s="160" t="s">
        <v>1275</v>
      </c>
      <c r="J21" s="164">
        <f t="shared" si="3"/>
        <v>30</v>
      </c>
      <c r="K21" s="161">
        <f t="shared" si="15"/>
        <v>398570000</v>
      </c>
      <c r="L21" s="162">
        <v>0</v>
      </c>
      <c r="M21" s="162">
        <f t="shared" si="5"/>
        <v>3439713.6986301369</v>
      </c>
      <c r="O21" s="172">
        <v>19</v>
      </c>
      <c r="P21" s="160" t="s">
        <v>1276</v>
      </c>
      <c r="Q21" s="164">
        <f t="shared" si="6"/>
        <v>31</v>
      </c>
      <c r="R21" s="161">
        <f t="shared" si="13"/>
        <v>398570000</v>
      </c>
      <c r="S21" s="162">
        <v>0</v>
      </c>
      <c r="T21" s="162">
        <f t="shared" si="0"/>
        <v>3554370.8219178081</v>
      </c>
    </row>
    <row r="22" spans="1:20" x14ac:dyDescent="0.25">
      <c r="A22" s="172">
        <v>20</v>
      </c>
      <c r="B22" s="160" t="s">
        <v>1275</v>
      </c>
      <c r="C22" s="164">
        <f t="shared" si="10"/>
        <v>30</v>
      </c>
      <c r="D22" s="161">
        <f t="shared" si="14"/>
        <v>398570000</v>
      </c>
      <c r="E22" s="162">
        <v>0</v>
      </c>
      <c r="F22" s="162">
        <f t="shared" si="11"/>
        <v>3439713.6986301369</v>
      </c>
      <c r="H22" s="172">
        <v>20</v>
      </c>
      <c r="I22" s="160" t="s">
        <v>1276</v>
      </c>
      <c r="J22" s="164">
        <f t="shared" si="3"/>
        <v>31</v>
      </c>
      <c r="K22" s="161">
        <f t="shared" si="15"/>
        <v>398570000</v>
      </c>
      <c r="L22" s="162">
        <v>0</v>
      </c>
      <c r="M22" s="162">
        <f t="shared" si="5"/>
        <v>3554370.8219178081</v>
      </c>
      <c r="O22" s="172">
        <v>20</v>
      </c>
      <c r="P22" s="160" t="s">
        <v>1277</v>
      </c>
      <c r="Q22" s="164">
        <f t="shared" si="6"/>
        <v>30</v>
      </c>
      <c r="R22" s="161">
        <f t="shared" si="13"/>
        <v>398570000</v>
      </c>
      <c r="S22" s="162">
        <v>0</v>
      </c>
      <c r="T22" s="162">
        <f t="shared" si="0"/>
        <v>3439713.6986301369</v>
      </c>
    </row>
    <row r="23" spans="1:20" x14ac:dyDescent="0.25">
      <c r="A23" s="172">
        <v>21</v>
      </c>
      <c r="B23" s="160" t="s">
        <v>1276</v>
      </c>
      <c r="C23" s="164">
        <f t="shared" si="10"/>
        <v>31</v>
      </c>
      <c r="D23" s="161">
        <f t="shared" si="14"/>
        <v>398570000</v>
      </c>
      <c r="E23" s="162">
        <v>0</v>
      </c>
      <c r="F23" s="162">
        <f t="shared" si="11"/>
        <v>3554370.8219178081</v>
      </c>
      <c r="H23" s="172">
        <v>21</v>
      </c>
      <c r="I23" s="160" t="s">
        <v>1277</v>
      </c>
      <c r="J23" s="164">
        <f t="shared" si="3"/>
        <v>30</v>
      </c>
      <c r="K23" s="161">
        <f t="shared" si="15"/>
        <v>398570000</v>
      </c>
      <c r="L23" s="162">
        <v>0</v>
      </c>
      <c r="M23" s="162">
        <f t="shared" si="5"/>
        <v>3439713.6986301369</v>
      </c>
      <c r="O23" s="172"/>
      <c r="P23" s="163"/>
      <c r="Q23" s="164"/>
      <c r="R23" s="161"/>
      <c r="S23" s="162"/>
      <c r="T23" s="162"/>
    </row>
    <row r="24" spans="1:20" x14ac:dyDescent="0.25">
      <c r="A24" s="172">
        <v>22</v>
      </c>
      <c r="B24" s="160" t="s">
        <v>1277</v>
      </c>
      <c r="C24" s="164">
        <f t="shared" si="10"/>
        <v>30</v>
      </c>
      <c r="D24" s="161">
        <f t="shared" si="14"/>
        <v>398570000</v>
      </c>
      <c r="E24" s="162">
        <v>0</v>
      </c>
      <c r="F24" s="162">
        <f t="shared" si="11"/>
        <v>3439713.6986301369</v>
      </c>
      <c r="H24" s="172"/>
      <c r="I24" s="163"/>
      <c r="J24" s="164"/>
      <c r="K24" s="161"/>
      <c r="L24" s="162"/>
      <c r="M24" s="162"/>
      <c r="O24" s="172"/>
      <c r="P24" s="163"/>
      <c r="Q24" s="164"/>
      <c r="R24" s="161"/>
      <c r="S24" s="162"/>
      <c r="T24" s="162"/>
    </row>
    <row r="25" spans="1:20" x14ac:dyDescent="0.25">
      <c r="A25" s="172"/>
      <c r="B25" s="163"/>
      <c r="C25" s="164"/>
      <c r="D25" s="161"/>
      <c r="E25" s="162"/>
      <c r="F25" s="162"/>
      <c r="H25" s="172"/>
      <c r="I25" s="163"/>
      <c r="J25" s="164"/>
      <c r="K25" s="161"/>
      <c r="L25" s="162"/>
      <c r="M25" s="162"/>
      <c r="O25" s="172"/>
      <c r="P25" s="165"/>
      <c r="Q25" s="165"/>
      <c r="R25" s="165"/>
      <c r="S25" s="165"/>
      <c r="T25" s="173">
        <f>SUM(T4:T24)</f>
        <v>66501131.506849334</v>
      </c>
    </row>
    <row r="26" spans="1:20" x14ac:dyDescent="0.25">
      <c r="A26" s="172"/>
      <c r="B26" s="163"/>
      <c r="C26" s="164"/>
      <c r="D26" s="161"/>
      <c r="E26" s="162"/>
      <c r="F26" s="162"/>
      <c r="H26" s="172"/>
      <c r="I26" s="165"/>
      <c r="J26" s="165"/>
      <c r="K26" s="165"/>
      <c r="L26" s="165"/>
      <c r="M26" s="173">
        <f>SUM(M4:M25)</f>
        <v>69940845.205479473</v>
      </c>
    </row>
    <row r="27" spans="1:20" x14ac:dyDescent="0.25">
      <c r="A27" s="165"/>
      <c r="B27" s="165"/>
      <c r="C27" s="165"/>
      <c r="D27" s="165"/>
      <c r="E27" s="165"/>
      <c r="F27" s="173">
        <f>SUM(F4:F26)</f>
        <v>73495216.027397275</v>
      </c>
      <c r="H27" s="185"/>
    </row>
    <row r="28" spans="1:20" x14ac:dyDescent="0.25">
      <c r="F28" s="166"/>
      <c r="H28" s="185"/>
    </row>
    <row r="29" spans="1:20" x14ac:dyDescent="0.25">
      <c r="H29" s="185"/>
    </row>
    <row r="30" spans="1:20" x14ac:dyDescent="0.25">
      <c r="H30" s="185"/>
    </row>
    <row r="31" spans="1:20" x14ac:dyDescent="0.25">
      <c r="H31" s="185"/>
    </row>
    <row r="32" spans="1:20" x14ac:dyDescent="0.25">
      <c r="H32" s="185"/>
    </row>
  </sheetData>
  <mergeCells count="4">
    <mergeCell ref="A1:C1"/>
    <mergeCell ref="H1:J1"/>
    <mergeCell ref="O1:Q1"/>
    <mergeCell ref="V1:Y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W59"/>
  <sheetViews>
    <sheetView topLeftCell="A2" workbookViewId="0">
      <selection activeCell="E13" sqref="E13"/>
    </sheetView>
  </sheetViews>
  <sheetFormatPr defaultRowHeight="16.5" x14ac:dyDescent="0.25"/>
  <cols>
    <col min="1" max="1" width="17.140625" style="1" customWidth="1"/>
    <col min="2" max="2" width="21.28515625" style="1" customWidth="1"/>
    <col min="3" max="22" width="17.140625" style="1" customWidth="1"/>
    <col min="23" max="23" width="26" style="1" customWidth="1"/>
    <col min="24" max="16384" width="9.140625" style="1"/>
  </cols>
  <sheetData>
    <row r="1" spans="1:23" ht="33" x14ac:dyDescent="0.45">
      <c r="B1" s="367" t="s">
        <v>0</v>
      </c>
      <c r="C1" s="367"/>
      <c r="D1" s="367"/>
      <c r="E1" s="367"/>
      <c r="F1" s="367"/>
      <c r="G1" s="367"/>
      <c r="H1" s="367"/>
      <c r="I1" s="367"/>
      <c r="J1" s="367"/>
      <c r="K1" s="367"/>
      <c r="L1" s="367"/>
      <c r="M1" s="367"/>
      <c r="N1" s="367"/>
      <c r="O1" s="367"/>
      <c r="P1" s="367"/>
      <c r="Q1" s="367"/>
      <c r="R1" s="367"/>
      <c r="S1" s="367"/>
      <c r="T1" s="367"/>
      <c r="U1" s="367"/>
      <c r="V1" s="367"/>
      <c r="W1" s="2"/>
    </row>
    <row r="2" spans="1:23" ht="22.5" x14ac:dyDescent="0.3">
      <c r="B2" s="368" t="s">
        <v>1</v>
      </c>
      <c r="C2" s="368"/>
      <c r="D2" s="368"/>
      <c r="E2" s="368"/>
      <c r="F2" s="368"/>
      <c r="G2" s="368"/>
      <c r="H2" s="368"/>
      <c r="I2" s="368"/>
      <c r="J2" s="368"/>
      <c r="K2" s="368"/>
      <c r="L2" s="368"/>
      <c r="M2" s="368"/>
      <c r="N2" s="368"/>
      <c r="O2" s="368"/>
      <c r="P2" s="368"/>
      <c r="Q2" s="368"/>
      <c r="R2" s="368"/>
      <c r="S2" s="368"/>
      <c r="T2" s="368"/>
      <c r="U2" s="368"/>
      <c r="V2" s="368"/>
    </row>
    <row r="3" spans="1:23" ht="17.25" thickBot="1" x14ac:dyDescent="0.3">
      <c r="B3" s="369" t="s">
        <v>2</v>
      </c>
      <c r="C3" s="369"/>
      <c r="D3" s="369"/>
      <c r="E3" s="369"/>
      <c r="F3" s="369"/>
      <c r="G3" s="369"/>
      <c r="H3" s="369"/>
      <c r="I3" s="369"/>
      <c r="J3" s="369"/>
      <c r="K3" s="369"/>
      <c r="L3" s="369"/>
      <c r="M3" s="369"/>
      <c r="N3" s="369"/>
      <c r="O3" s="369"/>
      <c r="P3" s="369"/>
      <c r="Q3" s="369"/>
      <c r="R3" s="369"/>
      <c r="S3" s="369"/>
      <c r="T3" s="370"/>
      <c r="U3" s="370"/>
      <c r="V3" s="370"/>
    </row>
    <row r="4" spans="1:23" ht="17.25" thickBot="1" x14ac:dyDescent="0.3">
      <c r="A4" s="13"/>
      <c r="B4" s="6">
        <v>2</v>
      </c>
      <c r="C4" s="7">
        <v>2</v>
      </c>
      <c r="D4" s="7">
        <v>2</v>
      </c>
      <c r="E4" s="9">
        <v>3</v>
      </c>
      <c r="F4" s="11">
        <v>1</v>
      </c>
      <c r="G4" s="7">
        <v>2</v>
      </c>
      <c r="H4" s="7">
        <v>2</v>
      </c>
      <c r="I4" s="7">
        <v>2</v>
      </c>
      <c r="J4" s="7">
        <v>2</v>
      </c>
      <c r="K4" s="7">
        <v>2</v>
      </c>
      <c r="L4" s="7">
        <v>2</v>
      </c>
      <c r="M4" s="8">
        <v>2</v>
      </c>
      <c r="N4" s="10">
        <v>3</v>
      </c>
      <c r="O4" s="6">
        <v>2</v>
      </c>
      <c r="P4" s="7">
        <v>2</v>
      </c>
      <c r="Q4" s="7">
        <v>2</v>
      </c>
      <c r="R4" s="7">
        <v>2</v>
      </c>
      <c r="S4" s="9">
        <v>1</v>
      </c>
      <c r="T4" s="6">
        <v>1</v>
      </c>
      <c r="U4" s="7">
        <v>2</v>
      </c>
      <c r="V4" s="9">
        <v>3</v>
      </c>
      <c r="W4" s="29"/>
    </row>
    <row r="5" spans="1:23" x14ac:dyDescent="0.25">
      <c r="A5" s="14" t="s">
        <v>3</v>
      </c>
      <c r="B5" s="20" t="s">
        <v>5</v>
      </c>
      <c r="C5" s="12" t="s">
        <v>6</v>
      </c>
      <c r="D5" s="12" t="s">
        <v>7</v>
      </c>
      <c r="E5" s="21" t="s">
        <v>8</v>
      </c>
      <c r="F5" s="17" t="s">
        <v>9</v>
      </c>
      <c r="G5" s="12" t="s">
        <v>10</v>
      </c>
      <c r="H5" s="12" t="s">
        <v>11</v>
      </c>
      <c r="I5" s="12" t="s">
        <v>11</v>
      </c>
      <c r="J5" s="12" t="s">
        <v>11</v>
      </c>
      <c r="K5" s="12" t="s">
        <v>12</v>
      </c>
      <c r="L5" s="12" t="s">
        <v>13</v>
      </c>
      <c r="M5" s="26" t="s">
        <v>14</v>
      </c>
      <c r="N5" s="20" t="s">
        <v>15</v>
      </c>
      <c r="O5" s="12" t="s">
        <v>16</v>
      </c>
      <c r="P5" s="12" t="s">
        <v>17</v>
      </c>
      <c r="Q5" s="12" t="s">
        <v>17</v>
      </c>
      <c r="R5" s="12" t="s">
        <v>17</v>
      </c>
      <c r="S5" s="21" t="s">
        <v>20</v>
      </c>
      <c r="T5" s="20" t="s">
        <v>62</v>
      </c>
      <c r="U5" s="12" t="s">
        <v>19</v>
      </c>
      <c r="V5" s="21" t="s">
        <v>18</v>
      </c>
      <c r="W5" s="30" t="s">
        <v>3</v>
      </c>
    </row>
    <row r="6" spans="1:23" ht="17.25" x14ac:dyDescent="0.25">
      <c r="A6" s="366" t="s">
        <v>4</v>
      </c>
      <c r="B6" s="22" t="s">
        <v>44</v>
      </c>
      <c r="C6" s="5" t="s">
        <v>43</v>
      </c>
      <c r="D6" s="5" t="s">
        <v>42</v>
      </c>
      <c r="E6" s="23" t="s">
        <v>41</v>
      </c>
      <c r="F6" s="18" t="s">
        <v>40</v>
      </c>
      <c r="G6" s="5" t="s">
        <v>39</v>
      </c>
      <c r="H6" s="5" t="s">
        <v>29</v>
      </c>
      <c r="I6" s="5" t="s">
        <v>29</v>
      </c>
      <c r="J6" s="5" t="s">
        <v>29</v>
      </c>
      <c r="K6" s="5" t="s">
        <v>30</v>
      </c>
      <c r="L6" s="5" t="s">
        <v>31</v>
      </c>
      <c r="M6" s="27" t="s">
        <v>38</v>
      </c>
      <c r="N6" s="22" t="s">
        <v>37</v>
      </c>
      <c r="O6" s="5" t="s">
        <v>36</v>
      </c>
      <c r="P6" s="5" t="s">
        <v>32</v>
      </c>
      <c r="Q6" s="5" t="s">
        <v>32</v>
      </c>
      <c r="R6" s="5" t="s">
        <v>32</v>
      </c>
      <c r="S6" s="23" t="s">
        <v>35</v>
      </c>
      <c r="T6" s="22" t="s">
        <v>34</v>
      </c>
      <c r="U6" s="3" t="s">
        <v>63</v>
      </c>
      <c r="V6" s="23" t="s">
        <v>33</v>
      </c>
      <c r="W6" s="31" t="s">
        <v>21</v>
      </c>
    </row>
    <row r="7" spans="1:23" ht="17.25" x14ac:dyDescent="0.25">
      <c r="A7" s="366"/>
      <c r="B7" s="22" t="s">
        <v>45</v>
      </c>
      <c r="C7" s="5" t="s">
        <v>46</v>
      </c>
      <c r="D7" s="5" t="s">
        <v>47</v>
      </c>
      <c r="E7" s="23" t="s">
        <v>48</v>
      </c>
      <c r="F7" s="18" t="s">
        <v>49</v>
      </c>
      <c r="G7" s="5" t="s">
        <v>50</v>
      </c>
      <c r="H7" s="5" t="s">
        <v>51</v>
      </c>
      <c r="I7" s="5" t="s">
        <v>51</v>
      </c>
      <c r="J7" s="5" t="s">
        <v>51</v>
      </c>
      <c r="K7" s="5" t="s">
        <v>52</v>
      </c>
      <c r="L7" s="5" t="s">
        <v>53</v>
      </c>
      <c r="M7" s="27" t="s">
        <v>54</v>
      </c>
      <c r="N7" s="22" t="s">
        <v>55</v>
      </c>
      <c r="O7" s="5" t="s">
        <v>56</v>
      </c>
      <c r="P7" s="5" t="s">
        <v>57</v>
      </c>
      <c r="Q7" s="5" t="s">
        <v>57</v>
      </c>
      <c r="R7" s="5" t="s">
        <v>58</v>
      </c>
      <c r="S7" s="23" t="s">
        <v>59</v>
      </c>
      <c r="T7" s="22" t="s">
        <v>60</v>
      </c>
      <c r="U7" s="5" t="s">
        <v>64</v>
      </c>
      <c r="V7" s="23" t="s">
        <v>61</v>
      </c>
      <c r="W7" s="31" t="s">
        <v>22</v>
      </c>
    </row>
    <row r="8" spans="1:23" x14ac:dyDescent="0.25">
      <c r="A8" s="14" t="s">
        <v>3</v>
      </c>
      <c r="B8" s="20" t="s">
        <v>5</v>
      </c>
      <c r="C8" s="12" t="s">
        <v>6</v>
      </c>
      <c r="D8" s="12" t="s">
        <v>7</v>
      </c>
      <c r="E8" s="21" t="s">
        <v>8</v>
      </c>
      <c r="F8" s="17" t="s">
        <v>9</v>
      </c>
      <c r="G8" s="12" t="s">
        <v>10</v>
      </c>
      <c r="H8" s="12" t="s">
        <v>11</v>
      </c>
      <c r="I8" s="12" t="s">
        <v>11</v>
      </c>
      <c r="J8" s="12" t="s">
        <v>11</v>
      </c>
      <c r="K8" s="12" t="s">
        <v>12</v>
      </c>
      <c r="L8" s="12" t="s">
        <v>13</v>
      </c>
      <c r="M8" s="26" t="s">
        <v>14</v>
      </c>
      <c r="N8" s="20" t="s">
        <v>15</v>
      </c>
      <c r="O8" s="12" t="s">
        <v>24</v>
      </c>
      <c r="P8" s="12" t="s">
        <v>25</v>
      </c>
      <c r="Q8" s="12" t="s">
        <v>25</v>
      </c>
      <c r="R8" s="12" t="s">
        <v>25</v>
      </c>
      <c r="S8" s="21" t="s">
        <v>26</v>
      </c>
      <c r="T8" s="20" t="s">
        <v>65</v>
      </c>
      <c r="U8" s="12" t="s">
        <v>27</v>
      </c>
      <c r="V8" s="21" t="s">
        <v>18</v>
      </c>
      <c r="W8" s="32" t="s">
        <v>3</v>
      </c>
    </row>
    <row r="9" spans="1:23" ht="17.25" x14ac:dyDescent="0.25">
      <c r="A9" s="15" t="s">
        <v>23</v>
      </c>
      <c r="B9" s="24"/>
      <c r="C9" s="4"/>
      <c r="D9" s="4"/>
      <c r="E9" s="25"/>
      <c r="F9" s="19"/>
      <c r="G9" s="4"/>
      <c r="H9" s="4"/>
      <c r="I9" s="4"/>
      <c r="J9" s="4"/>
      <c r="K9" s="4"/>
      <c r="L9" s="4"/>
      <c r="M9" s="28"/>
      <c r="N9" s="24"/>
      <c r="O9" s="5" t="s">
        <v>66</v>
      </c>
      <c r="P9" s="5" t="s">
        <v>67</v>
      </c>
      <c r="Q9" s="5" t="s">
        <v>67</v>
      </c>
      <c r="R9" s="5" t="s">
        <v>67</v>
      </c>
      <c r="S9" s="23" t="s">
        <v>68</v>
      </c>
      <c r="T9" s="22" t="s">
        <v>69</v>
      </c>
      <c r="U9" s="5" t="s">
        <v>70</v>
      </c>
      <c r="V9" s="25"/>
      <c r="W9" s="31" t="s">
        <v>28</v>
      </c>
    </row>
    <row r="10" spans="1:23" ht="24.75" customHeight="1" x14ac:dyDescent="0.25">
      <c r="A10" s="16" t="s">
        <v>71</v>
      </c>
      <c r="B10" s="37" t="s">
        <v>100</v>
      </c>
      <c r="C10" s="38" t="s">
        <v>101</v>
      </c>
      <c r="D10" s="38" t="s">
        <v>102</v>
      </c>
      <c r="E10" s="49" t="s">
        <v>103</v>
      </c>
      <c r="F10" s="39" t="s">
        <v>104</v>
      </c>
      <c r="G10" s="38" t="s">
        <v>105</v>
      </c>
      <c r="H10" s="38" t="s">
        <v>106</v>
      </c>
      <c r="I10" s="38" t="s">
        <v>107</v>
      </c>
      <c r="J10" s="38" t="s">
        <v>108</v>
      </c>
      <c r="K10" s="38" t="s">
        <v>109</v>
      </c>
      <c r="L10" s="38" t="s">
        <v>110</v>
      </c>
      <c r="M10" s="39" t="s">
        <v>119</v>
      </c>
      <c r="N10" s="37" t="s">
        <v>120</v>
      </c>
      <c r="O10" s="38" t="s">
        <v>111</v>
      </c>
      <c r="P10" s="38" t="s">
        <v>112</v>
      </c>
      <c r="Q10" s="38" t="s">
        <v>113</v>
      </c>
      <c r="R10" s="38" t="s">
        <v>114</v>
      </c>
      <c r="S10" s="39" t="s">
        <v>115</v>
      </c>
      <c r="T10" s="37" t="s">
        <v>116</v>
      </c>
      <c r="U10" s="38" t="s">
        <v>117</v>
      </c>
      <c r="V10" s="39" t="s">
        <v>118</v>
      </c>
      <c r="W10" s="33" t="s">
        <v>71</v>
      </c>
    </row>
    <row r="11" spans="1:23" ht="24.75" customHeight="1" x14ac:dyDescent="0.25">
      <c r="A11" s="16" t="s">
        <v>72</v>
      </c>
      <c r="B11" s="40"/>
      <c r="C11" s="41"/>
      <c r="D11" s="41"/>
      <c r="E11" s="44"/>
      <c r="F11" s="42"/>
      <c r="G11" s="41"/>
      <c r="H11" s="41"/>
      <c r="I11" s="41"/>
      <c r="J11" s="41"/>
      <c r="K11" s="41"/>
      <c r="L11" s="41"/>
      <c r="M11" s="42"/>
      <c r="N11" s="40"/>
      <c r="O11" s="41"/>
      <c r="P11" s="41"/>
      <c r="Q11" s="41"/>
      <c r="R11" s="41"/>
      <c r="S11" s="42"/>
      <c r="T11" s="40"/>
      <c r="U11" s="41"/>
      <c r="V11" s="42"/>
      <c r="W11" s="33" t="s">
        <v>72</v>
      </c>
    </row>
    <row r="12" spans="1:23" ht="24.75" customHeight="1" x14ac:dyDescent="0.25">
      <c r="A12" s="16" t="s">
        <v>71</v>
      </c>
      <c r="B12" s="37" t="s">
        <v>121</v>
      </c>
      <c r="C12" s="38" t="s">
        <v>232</v>
      </c>
      <c r="D12" s="38" t="s">
        <v>233</v>
      </c>
      <c r="E12" s="49" t="s">
        <v>234</v>
      </c>
      <c r="F12" s="39" t="s">
        <v>235</v>
      </c>
      <c r="G12" s="38" t="s">
        <v>236</v>
      </c>
      <c r="H12" s="38" t="s">
        <v>237</v>
      </c>
      <c r="I12" s="38" t="s">
        <v>238</v>
      </c>
      <c r="J12" s="38" t="s">
        <v>239</v>
      </c>
      <c r="K12" s="38" t="s">
        <v>240</v>
      </c>
      <c r="L12" s="38" t="s">
        <v>241</v>
      </c>
      <c r="M12" s="39" t="s">
        <v>520</v>
      </c>
      <c r="N12" s="37" t="s">
        <v>561</v>
      </c>
      <c r="O12" s="38" t="s">
        <v>242</v>
      </c>
      <c r="P12" s="38" t="s">
        <v>243</v>
      </c>
      <c r="Q12" s="38" t="s">
        <v>244</v>
      </c>
      <c r="R12" s="38" t="s">
        <v>245</v>
      </c>
      <c r="S12" s="39" t="s">
        <v>246</v>
      </c>
      <c r="T12" s="37" t="s">
        <v>247</v>
      </c>
      <c r="U12" s="38" t="s">
        <v>248</v>
      </c>
      <c r="V12" s="39" t="s">
        <v>249</v>
      </c>
      <c r="W12" s="33" t="s">
        <v>71</v>
      </c>
    </row>
    <row r="13" spans="1:23" ht="24.75" customHeight="1" x14ac:dyDescent="0.25">
      <c r="A13" s="16" t="s">
        <v>73</v>
      </c>
      <c r="B13" s="74"/>
      <c r="C13" s="41"/>
      <c r="D13" s="41"/>
      <c r="E13" s="44"/>
      <c r="F13" s="42"/>
      <c r="G13" s="41"/>
      <c r="H13" s="41"/>
      <c r="I13" s="41"/>
      <c r="J13" s="41"/>
      <c r="K13" s="41"/>
      <c r="L13" s="41"/>
      <c r="M13" s="42"/>
      <c r="N13" s="40"/>
      <c r="O13" s="41"/>
      <c r="P13" s="41"/>
      <c r="Q13" s="41"/>
      <c r="R13" s="41"/>
      <c r="S13" s="42"/>
      <c r="T13" s="40"/>
      <c r="U13" s="41"/>
      <c r="V13" s="42"/>
      <c r="W13" s="33" t="s">
        <v>73</v>
      </c>
    </row>
    <row r="14" spans="1:23" ht="24.75" customHeight="1" x14ac:dyDescent="0.25">
      <c r="A14" s="16" t="s">
        <v>71</v>
      </c>
      <c r="B14" s="37" t="s">
        <v>122</v>
      </c>
      <c r="C14" s="38" t="s">
        <v>250</v>
      </c>
      <c r="D14" s="38" t="s">
        <v>251</v>
      </c>
      <c r="E14" s="49" t="s">
        <v>252</v>
      </c>
      <c r="F14" s="39" t="s">
        <v>253</v>
      </c>
      <c r="G14" s="38" t="s">
        <v>254</v>
      </c>
      <c r="H14" s="38" t="s">
        <v>255</v>
      </c>
      <c r="I14" s="38" t="s">
        <v>256</v>
      </c>
      <c r="J14" s="38" t="s">
        <v>257</v>
      </c>
      <c r="K14" s="38" t="s">
        <v>258</v>
      </c>
      <c r="L14" s="38" t="s">
        <v>259</v>
      </c>
      <c r="M14" s="39" t="s">
        <v>521</v>
      </c>
      <c r="N14" s="37" t="s">
        <v>560</v>
      </c>
      <c r="O14" s="38" t="s">
        <v>260</v>
      </c>
      <c r="P14" s="38" t="s">
        <v>261</v>
      </c>
      <c r="Q14" s="38" t="s">
        <v>262</v>
      </c>
      <c r="R14" s="38" t="s">
        <v>263</v>
      </c>
      <c r="S14" s="39" t="s">
        <v>264</v>
      </c>
      <c r="T14" s="37" t="s">
        <v>265</v>
      </c>
      <c r="U14" s="38" t="s">
        <v>266</v>
      </c>
      <c r="V14" s="39" t="s">
        <v>267</v>
      </c>
      <c r="W14" s="33" t="s">
        <v>71</v>
      </c>
    </row>
    <row r="15" spans="1:23" ht="24.75" customHeight="1" x14ac:dyDescent="0.25">
      <c r="A15" s="16" t="s">
        <v>74</v>
      </c>
      <c r="B15" s="37"/>
      <c r="C15" s="38"/>
      <c r="D15" s="38"/>
      <c r="E15" s="49"/>
      <c r="F15" s="39"/>
      <c r="G15" s="38"/>
      <c r="H15" s="38"/>
      <c r="I15" s="38"/>
      <c r="J15" s="38"/>
      <c r="K15" s="38"/>
      <c r="L15" s="38"/>
      <c r="M15" s="39"/>
      <c r="N15" s="37"/>
      <c r="O15" s="38"/>
      <c r="P15" s="38"/>
      <c r="Q15" s="38"/>
      <c r="R15" s="38"/>
      <c r="S15" s="39"/>
      <c r="T15" s="37"/>
      <c r="U15" s="38"/>
      <c r="V15" s="39"/>
      <c r="W15" s="33" t="s">
        <v>74</v>
      </c>
    </row>
    <row r="16" spans="1:23" ht="24.75" customHeight="1" x14ac:dyDescent="0.25">
      <c r="A16" s="16" t="s">
        <v>71</v>
      </c>
      <c r="B16" s="37" t="s">
        <v>123</v>
      </c>
      <c r="C16" s="38" t="s">
        <v>125</v>
      </c>
      <c r="D16" s="38" t="s">
        <v>126</v>
      </c>
      <c r="E16" s="49" t="s">
        <v>127</v>
      </c>
      <c r="F16" s="39" t="s">
        <v>128</v>
      </c>
      <c r="G16" s="38" t="s">
        <v>129</v>
      </c>
      <c r="H16" s="38" t="s">
        <v>130</v>
      </c>
      <c r="I16" s="38" t="s">
        <v>131</v>
      </c>
      <c r="J16" s="38" t="s">
        <v>132</v>
      </c>
      <c r="K16" s="38" t="s">
        <v>133</v>
      </c>
      <c r="L16" s="38" t="s">
        <v>134</v>
      </c>
      <c r="M16" s="39" t="s">
        <v>522</v>
      </c>
      <c r="N16" s="37" t="s">
        <v>559</v>
      </c>
      <c r="O16" s="38" t="s">
        <v>135</v>
      </c>
      <c r="P16" s="38" t="s">
        <v>136</v>
      </c>
      <c r="Q16" s="38" t="s">
        <v>137</v>
      </c>
      <c r="R16" s="38" t="s">
        <v>138</v>
      </c>
      <c r="S16" s="39" t="s">
        <v>139</v>
      </c>
      <c r="T16" s="37" t="s">
        <v>140</v>
      </c>
      <c r="U16" s="38" t="s">
        <v>141</v>
      </c>
      <c r="V16" s="39" t="s">
        <v>142</v>
      </c>
      <c r="W16" s="33" t="s">
        <v>71</v>
      </c>
    </row>
    <row r="17" spans="1:23" ht="24.75" customHeight="1" x14ac:dyDescent="0.25">
      <c r="A17" s="16" t="s">
        <v>75</v>
      </c>
      <c r="B17" s="37"/>
      <c r="C17" s="38"/>
      <c r="D17" s="38"/>
      <c r="E17" s="49"/>
      <c r="F17" s="39"/>
      <c r="G17" s="38"/>
      <c r="H17" s="38"/>
      <c r="I17" s="38"/>
      <c r="J17" s="38"/>
      <c r="K17" s="38"/>
      <c r="L17" s="38"/>
      <c r="M17" s="39"/>
      <c r="N17" s="37"/>
      <c r="O17" s="38"/>
      <c r="P17" s="38"/>
      <c r="Q17" s="38"/>
      <c r="R17" s="38"/>
      <c r="S17" s="39"/>
      <c r="T17" s="37"/>
      <c r="U17" s="38"/>
      <c r="V17" s="39"/>
      <c r="W17" s="33" t="s">
        <v>75</v>
      </c>
    </row>
    <row r="18" spans="1:23" ht="24.75" customHeight="1" x14ac:dyDescent="0.25">
      <c r="A18" s="16" t="s">
        <v>71</v>
      </c>
      <c r="B18" s="37" t="s">
        <v>124</v>
      </c>
      <c r="C18" s="38" t="s">
        <v>160</v>
      </c>
      <c r="D18" s="38" t="s">
        <v>161</v>
      </c>
      <c r="E18" s="49" t="s">
        <v>162</v>
      </c>
      <c r="F18" s="39" t="s">
        <v>163</v>
      </c>
      <c r="G18" s="38" t="s">
        <v>164</v>
      </c>
      <c r="H18" s="38" t="s">
        <v>165</v>
      </c>
      <c r="I18" s="38" t="s">
        <v>166</v>
      </c>
      <c r="J18" s="38" t="s">
        <v>167</v>
      </c>
      <c r="K18" s="38" t="s">
        <v>168</v>
      </c>
      <c r="L18" s="38" t="s">
        <v>169</v>
      </c>
      <c r="M18" s="39" t="s">
        <v>523</v>
      </c>
      <c r="N18" s="37" t="s">
        <v>558</v>
      </c>
      <c r="O18" s="38" t="s">
        <v>170</v>
      </c>
      <c r="P18" s="38" t="s">
        <v>171</v>
      </c>
      <c r="Q18" s="38" t="s">
        <v>172</v>
      </c>
      <c r="R18" s="38" t="s">
        <v>173</v>
      </c>
      <c r="S18" s="39" t="s">
        <v>174</v>
      </c>
      <c r="T18" s="37" t="s">
        <v>175</v>
      </c>
      <c r="U18" s="38" t="s">
        <v>176</v>
      </c>
      <c r="V18" s="39" t="s">
        <v>177</v>
      </c>
      <c r="W18" s="33" t="s">
        <v>71</v>
      </c>
    </row>
    <row r="19" spans="1:23" ht="24.75" customHeight="1" x14ac:dyDescent="0.25">
      <c r="A19" s="16" t="s">
        <v>76</v>
      </c>
      <c r="B19" s="40"/>
      <c r="C19" s="41"/>
      <c r="D19" s="41"/>
      <c r="E19" s="44"/>
      <c r="F19" s="42"/>
      <c r="G19" s="41"/>
      <c r="H19" s="41"/>
      <c r="I19" s="41"/>
      <c r="J19" s="41"/>
      <c r="K19" s="41"/>
      <c r="L19" s="41"/>
      <c r="M19" s="42"/>
      <c r="N19" s="40"/>
      <c r="O19" s="41"/>
      <c r="P19" s="41"/>
      <c r="Q19" s="41"/>
      <c r="R19" s="41"/>
      <c r="S19" s="42"/>
      <c r="T19" s="40"/>
      <c r="U19" s="41"/>
      <c r="V19" s="42"/>
      <c r="W19" s="33" t="s">
        <v>76</v>
      </c>
    </row>
    <row r="20" spans="1:23" ht="24.75" customHeight="1" x14ac:dyDescent="0.25">
      <c r="A20" s="16" t="s">
        <v>71</v>
      </c>
      <c r="B20" s="37" t="s">
        <v>143</v>
      </c>
      <c r="C20" s="38" t="s">
        <v>214</v>
      </c>
      <c r="D20" s="38" t="s">
        <v>215</v>
      </c>
      <c r="E20" s="49" t="s">
        <v>216</v>
      </c>
      <c r="F20" s="39" t="s">
        <v>217</v>
      </c>
      <c r="G20" s="38" t="s">
        <v>218</v>
      </c>
      <c r="H20" s="38" t="s">
        <v>219</v>
      </c>
      <c r="I20" s="38" t="s">
        <v>220</v>
      </c>
      <c r="J20" s="38" t="s">
        <v>221</v>
      </c>
      <c r="K20" s="38" t="s">
        <v>222</v>
      </c>
      <c r="L20" s="38" t="s">
        <v>223</v>
      </c>
      <c r="M20" s="39" t="s">
        <v>524</v>
      </c>
      <c r="N20" s="37" t="s">
        <v>557</v>
      </c>
      <c r="O20" s="38" t="s">
        <v>224</v>
      </c>
      <c r="P20" s="38" t="s">
        <v>225</v>
      </c>
      <c r="Q20" s="38" t="s">
        <v>226</v>
      </c>
      <c r="R20" s="38" t="s">
        <v>227</v>
      </c>
      <c r="S20" s="39" t="s">
        <v>228</v>
      </c>
      <c r="T20" s="37" t="s">
        <v>229</v>
      </c>
      <c r="U20" s="38" t="s">
        <v>230</v>
      </c>
      <c r="V20" s="39" t="s">
        <v>231</v>
      </c>
      <c r="W20" s="33" t="s">
        <v>71</v>
      </c>
    </row>
    <row r="21" spans="1:23" ht="24.75" customHeight="1" x14ac:dyDescent="0.25">
      <c r="A21" s="16" t="s">
        <v>77</v>
      </c>
      <c r="B21" s="40"/>
      <c r="C21" s="41"/>
      <c r="D21" s="41"/>
      <c r="E21" s="44"/>
      <c r="F21" s="42"/>
      <c r="G21" s="41"/>
      <c r="H21" s="41"/>
      <c r="I21" s="41"/>
      <c r="J21" s="41"/>
      <c r="K21" s="41"/>
      <c r="L21" s="41"/>
      <c r="M21" s="42"/>
      <c r="N21" s="40"/>
      <c r="O21" s="41"/>
      <c r="P21" s="41"/>
      <c r="Q21" s="41"/>
      <c r="R21" s="41"/>
      <c r="S21" s="42"/>
      <c r="T21" s="40"/>
      <c r="U21" s="41"/>
      <c r="V21" s="42"/>
      <c r="W21" s="33" t="s">
        <v>77</v>
      </c>
    </row>
    <row r="22" spans="1:23" ht="24.75" customHeight="1" x14ac:dyDescent="0.25">
      <c r="A22" s="16" t="s">
        <v>71</v>
      </c>
      <c r="B22" s="37" t="s">
        <v>144</v>
      </c>
      <c r="C22" s="38" t="s">
        <v>268</v>
      </c>
      <c r="D22" s="38" t="s">
        <v>269</v>
      </c>
      <c r="E22" s="49" t="s">
        <v>270</v>
      </c>
      <c r="F22" s="39" t="s">
        <v>271</v>
      </c>
      <c r="G22" s="38" t="s">
        <v>272</v>
      </c>
      <c r="H22" s="38" t="s">
        <v>273</v>
      </c>
      <c r="I22" s="38" t="s">
        <v>274</v>
      </c>
      <c r="J22" s="38" t="s">
        <v>275</v>
      </c>
      <c r="K22" s="38" t="s">
        <v>276</v>
      </c>
      <c r="L22" s="38" t="s">
        <v>277</v>
      </c>
      <c r="M22" s="39" t="s">
        <v>525</v>
      </c>
      <c r="N22" s="37" t="s">
        <v>556</v>
      </c>
      <c r="O22" s="38" t="s">
        <v>278</v>
      </c>
      <c r="P22" s="38" t="s">
        <v>279</v>
      </c>
      <c r="Q22" s="38" t="s">
        <v>280</v>
      </c>
      <c r="R22" s="38" t="s">
        <v>281</v>
      </c>
      <c r="S22" s="39" t="s">
        <v>282</v>
      </c>
      <c r="T22" s="37" t="s">
        <v>283</v>
      </c>
      <c r="U22" s="38" t="s">
        <v>284</v>
      </c>
      <c r="V22" s="39" t="s">
        <v>285</v>
      </c>
      <c r="W22" s="33" t="s">
        <v>71</v>
      </c>
    </row>
    <row r="23" spans="1:23" ht="24.75" customHeight="1" x14ac:dyDescent="0.25">
      <c r="A23" s="16" t="s">
        <v>78</v>
      </c>
      <c r="B23" s="40"/>
      <c r="C23" s="41"/>
      <c r="D23" s="41"/>
      <c r="E23" s="44"/>
      <c r="F23" s="42"/>
      <c r="G23" s="41"/>
      <c r="H23" s="41"/>
      <c r="I23" s="41"/>
      <c r="J23" s="41"/>
      <c r="K23" s="41"/>
      <c r="L23" s="41"/>
      <c r="M23" s="42"/>
      <c r="N23" s="40"/>
      <c r="O23" s="41"/>
      <c r="P23" s="41"/>
      <c r="Q23" s="41"/>
      <c r="R23" s="41"/>
      <c r="S23" s="42"/>
      <c r="T23" s="40"/>
      <c r="U23" s="41"/>
      <c r="V23" s="42"/>
      <c r="W23" s="33" t="s">
        <v>78</v>
      </c>
    </row>
    <row r="24" spans="1:23" ht="24.75" customHeight="1" x14ac:dyDescent="0.25">
      <c r="A24" s="16" t="s">
        <v>71</v>
      </c>
      <c r="B24" s="37" t="s">
        <v>145</v>
      </c>
      <c r="C24" s="38" t="s">
        <v>286</v>
      </c>
      <c r="D24" s="38" t="s">
        <v>287</v>
      </c>
      <c r="E24" s="49" t="s">
        <v>288</v>
      </c>
      <c r="F24" s="39" t="s">
        <v>289</v>
      </c>
      <c r="G24" s="38" t="s">
        <v>290</v>
      </c>
      <c r="H24" s="38" t="s">
        <v>291</v>
      </c>
      <c r="I24" s="38" t="s">
        <v>292</v>
      </c>
      <c r="J24" s="38" t="s">
        <v>293</v>
      </c>
      <c r="K24" s="38" t="s">
        <v>294</v>
      </c>
      <c r="L24" s="38" t="s">
        <v>295</v>
      </c>
      <c r="M24" s="39" t="s">
        <v>526</v>
      </c>
      <c r="N24" s="37" t="s">
        <v>555</v>
      </c>
      <c r="O24" s="38" t="s">
        <v>296</v>
      </c>
      <c r="P24" s="38" t="s">
        <v>297</v>
      </c>
      <c r="Q24" s="38" t="s">
        <v>298</v>
      </c>
      <c r="R24" s="38" t="s">
        <v>299</v>
      </c>
      <c r="S24" s="39" t="s">
        <v>300</v>
      </c>
      <c r="T24" s="37" t="s">
        <v>301</v>
      </c>
      <c r="U24" s="38" t="s">
        <v>302</v>
      </c>
      <c r="V24" s="39" t="s">
        <v>303</v>
      </c>
      <c r="W24" s="33" t="s">
        <v>71</v>
      </c>
    </row>
    <row r="25" spans="1:23" ht="24.75" customHeight="1" x14ac:dyDescent="0.25">
      <c r="A25" s="16" t="s">
        <v>79</v>
      </c>
      <c r="B25" s="40"/>
      <c r="C25" s="41"/>
      <c r="D25" s="41"/>
      <c r="E25" s="44"/>
      <c r="F25" s="42"/>
      <c r="G25" s="41"/>
      <c r="H25" s="41"/>
      <c r="I25" s="41"/>
      <c r="J25" s="41"/>
      <c r="K25" s="41"/>
      <c r="L25" s="41"/>
      <c r="M25" s="42"/>
      <c r="N25" s="40"/>
      <c r="O25" s="41"/>
      <c r="P25" s="41"/>
      <c r="Q25" s="41"/>
      <c r="R25" s="41"/>
      <c r="S25" s="42"/>
      <c r="T25" s="40"/>
      <c r="U25" s="41"/>
      <c r="V25" s="42"/>
      <c r="W25" s="33" t="s">
        <v>79</v>
      </c>
    </row>
    <row r="26" spans="1:23" ht="24.75" customHeight="1" x14ac:dyDescent="0.25">
      <c r="A26" s="16" t="s">
        <v>71</v>
      </c>
      <c r="B26" s="37" t="s">
        <v>146</v>
      </c>
      <c r="C26" s="38" t="s">
        <v>304</v>
      </c>
      <c r="D26" s="38" t="s">
        <v>305</v>
      </c>
      <c r="E26" s="49" t="s">
        <v>306</v>
      </c>
      <c r="F26" s="39" t="s">
        <v>307</v>
      </c>
      <c r="G26" s="38" t="s">
        <v>308</v>
      </c>
      <c r="H26" s="38" t="s">
        <v>309</v>
      </c>
      <c r="I26" s="38" t="s">
        <v>310</v>
      </c>
      <c r="J26" s="38" t="s">
        <v>311</v>
      </c>
      <c r="K26" s="38" t="s">
        <v>312</v>
      </c>
      <c r="L26" s="38" t="s">
        <v>313</v>
      </c>
      <c r="M26" s="39" t="s">
        <v>527</v>
      </c>
      <c r="N26" s="37" t="s">
        <v>554</v>
      </c>
      <c r="O26" s="38" t="s">
        <v>314</v>
      </c>
      <c r="P26" s="38" t="s">
        <v>315</v>
      </c>
      <c r="Q26" s="38" t="s">
        <v>316</v>
      </c>
      <c r="R26" s="38" t="s">
        <v>317</v>
      </c>
      <c r="S26" s="39" t="s">
        <v>318</v>
      </c>
      <c r="T26" s="37" t="s">
        <v>319</v>
      </c>
      <c r="U26" s="38" t="s">
        <v>320</v>
      </c>
      <c r="V26" s="39" t="s">
        <v>321</v>
      </c>
      <c r="W26" s="33" t="s">
        <v>71</v>
      </c>
    </row>
    <row r="27" spans="1:23" ht="24.75" customHeight="1" x14ac:dyDescent="0.25">
      <c r="A27" s="16" t="s">
        <v>80</v>
      </c>
      <c r="B27" s="40"/>
      <c r="C27" s="41"/>
      <c r="D27" s="41"/>
      <c r="E27" s="44"/>
      <c r="F27" s="42"/>
      <c r="G27" s="41"/>
      <c r="H27" s="41"/>
      <c r="I27" s="41"/>
      <c r="J27" s="41"/>
      <c r="K27" s="41"/>
      <c r="L27" s="41"/>
      <c r="M27" s="42"/>
      <c r="N27" s="40"/>
      <c r="O27" s="41"/>
      <c r="P27" s="41"/>
      <c r="Q27" s="41"/>
      <c r="R27" s="41"/>
      <c r="S27" s="42"/>
      <c r="T27" s="40"/>
      <c r="U27" s="41"/>
      <c r="V27" s="42"/>
      <c r="W27" s="33" t="s">
        <v>80</v>
      </c>
    </row>
    <row r="28" spans="1:23" ht="24.75" customHeight="1" x14ac:dyDescent="0.25">
      <c r="A28" s="16" t="s">
        <v>71</v>
      </c>
      <c r="B28" s="37" t="s">
        <v>147</v>
      </c>
      <c r="C28" s="38" t="s">
        <v>322</v>
      </c>
      <c r="D28" s="38" t="s">
        <v>323</v>
      </c>
      <c r="E28" s="49" t="s">
        <v>324</v>
      </c>
      <c r="F28" s="39" t="s">
        <v>325</v>
      </c>
      <c r="G28" s="38" t="s">
        <v>326</v>
      </c>
      <c r="H28" s="38" t="s">
        <v>327</v>
      </c>
      <c r="I28" s="38" t="s">
        <v>328</v>
      </c>
      <c r="J28" s="38" t="s">
        <v>329</v>
      </c>
      <c r="K28" s="38" t="s">
        <v>330</v>
      </c>
      <c r="L28" s="38" t="s">
        <v>331</v>
      </c>
      <c r="M28" s="39" t="s">
        <v>528</v>
      </c>
      <c r="N28" s="37" t="s">
        <v>553</v>
      </c>
      <c r="O28" s="38" t="s">
        <v>332</v>
      </c>
      <c r="P28" s="38" t="s">
        <v>333</v>
      </c>
      <c r="Q28" s="38" t="s">
        <v>334</v>
      </c>
      <c r="R28" s="38" t="s">
        <v>335</v>
      </c>
      <c r="S28" s="39" t="s">
        <v>336</v>
      </c>
      <c r="T28" s="37" t="s">
        <v>337</v>
      </c>
      <c r="U28" s="38" t="s">
        <v>338</v>
      </c>
      <c r="V28" s="39" t="s">
        <v>339</v>
      </c>
      <c r="W28" s="33" t="s">
        <v>71</v>
      </c>
    </row>
    <row r="29" spans="1:23" ht="24.75" customHeight="1" x14ac:dyDescent="0.25">
      <c r="A29" s="16" t="s">
        <v>81</v>
      </c>
      <c r="B29" s="40"/>
      <c r="C29" s="41"/>
      <c r="D29" s="41"/>
      <c r="E29" s="44"/>
      <c r="F29" s="42"/>
      <c r="G29" s="41"/>
      <c r="H29" s="41"/>
      <c r="I29" s="41"/>
      <c r="J29" s="41"/>
      <c r="K29" s="41"/>
      <c r="L29" s="41"/>
      <c r="M29" s="42"/>
      <c r="N29" s="40"/>
      <c r="O29" s="41"/>
      <c r="P29" s="41"/>
      <c r="Q29" s="41"/>
      <c r="R29" s="41"/>
      <c r="S29" s="42"/>
      <c r="T29" s="40"/>
      <c r="U29" s="41"/>
      <c r="V29" s="42"/>
      <c r="W29" s="33" t="s">
        <v>81</v>
      </c>
    </row>
    <row r="30" spans="1:23" ht="24.75" customHeight="1" x14ac:dyDescent="0.25">
      <c r="A30" s="16" t="s">
        <v>71</v>
      </c>
      <c r="B30" s="37" t="s">
        <v>148</v>
      </c>
      <c r="C30" s="38" t="s">
        <v>340</v>
      </c>
      <c r="D30" s="38" t="s">
        <v>341</v>
      </c>
      <c r="E30" s="49" t="s">
        <v>342</v>
      </c>
      <c r="F30" s="39" t="s">
        <v>343</v>
      </c>
      <c r="G30" s="38" t="s">
        <v>344</v>
      </c>
      <c r="H30" s="38" t="s">
        <v>345</v>
      </c>
      <c r="I30" s="38" t="s">
        <v>346</v>
      </c>
      <c r="J30" s="38" t="s">
        <v>347</v>
      </c>
      <c r="K30" s="38" t="s">
        <v>348</v>
      </c>
      <c r="L30" s="38" t="s">
        <v>349</v>
      </c>
      <c r="M30" s="39" t="s">
        <v>529</v>
      </c>
      <c r="N30" s="37" t="s">
        <v>552</v>
      </c>
      <c r="O30" s="38" t="s">
        <v>350</v>
      </c>
      <c r="P30" s="38" t="s">
        <v>351</v>
      </c>
      <c r="Q30" s="38" t="s">
        <v>352</v>
      </c>
      <c r="R30" s="38" t="s">
        <v>353</v>
      </c>
      <c r="S30" s="39" t="s">
        <v>354</v>
      </c>
      <c r="T30" s="37" t="s">
        <v>355</v>
      </c>
      <c r="U30" s="38" t="s">
        <v>356</v>
      </c>
      <c r="V30" s="39" t="s">
        <v>357</v>
      </c>
      <c r="W30" s="33" t="s">
        <v>71</v>
      </c>
    </row>
    <row r="31" spans="1:23" ht="24.75" customHeight="1" x14ac:dyDescent="0.25">
      <c r="A31" s="16" t="s">
        <v>82</v>
      </c>
      <c r="B31" s="40"/>
      <c r="C31" s="41"/>
      <c r="D31" s="41"/>
      <c r="E31" s="44"/>
      <c r="F31" s="42"/>
      <c r="G31" s="41"/>
      <c r="H31" s="41"/>
      <c r="I31" s="41"/>
      <c r="J31" s="41"/>
      <c r="K31" s="41"/>
      <c r="L31" s="41"/>
      <c r="M31" s="42"/>
      <c r="N31" s="40"/>
      <c r="O31" s="41"/>
      <c r="P31" s="41"/>
      <c r="Q31" s="41"/>
      <c r="R31" s="41"/>
      <c r="S31" s="42"/>
      <c r="T31" s="40"/>
      <c r="U31" s="41"/>
      <c r="V31" s="42"/>
      <c r="W31" s="33" t="s">
        <v>82</v>
      </c>
    </row>
    <row r="32" spans="1:23" ht="24.75" customHeight="1" x14ac:dyDescent="0.25">
      <c r="A32" s="16" t="s">
        <v>71</v>
      </c>
      <c r="B32" s="37" t="s">
        <v>149</v>
      </c>
      <c r="C32" s="38" t="s">
        <v>358</v>
      </c>
      <c r="D32" s="38" t="s">
        <v>359</v>
      </c>
      <c r="E32" s="49" t="s">
        <v>360</v>
      </c>
      <c r="F32" s="39" t="s">
        <v>361</v>
      </c>
      <c r="G32" s="38" t="s">
        <v>362</v>
      </c>
      <c r="H32" s="38" t="s">
        <v>363</v>
      </c>
      <c r="I32" s="38" t="s">
        <v>364</v>
      </c>
      <c r="J32" s="38" t="s">
        <v>365</v>
      </c>
      <c r="K32" s="38" t="s">
        <v>366</v>
      </c>
      <c r="L32" s="38" t="s">
        <v>367</v>
      </c>
      <c r="M32" s="39" t="s">
        <v>530</v>
      </c>
      <c r="N32" s="37" t="s">
        <v>551</v>
      </c>
      <c r="O32" s="38" t="s">
        <v>368</v>
      </c>
      <c r="P32" s="38" t="s">
        <v>369</v>
      </c>
      <c r="Q32" s="38" t="s">
        <v>370</v>
      </c>
      <c r="R32" s="38" t="s">
        <v>371</v>
      </c>
      <c r="S32" s="39" t="s">
        <v>372</v>
      </c>
      <c r="T32" s="37" t="s">
        <v>373</v>
      </c>
      <c r="U32" s="38" t="s">
        <v>374</v>
      </c>
      <c r="V32" s="39" t="s">
        <v>375</v>
      </c>
      <c r="W32" s="33" t="s">
        <v>71</v>
      </c>
    </row>
    <row r="33" spans="1:23" ht="24.75" customHeight="1" x14ac:dyDescent="0.25">
      <c r="A33" s="16" t="s">
        <v>83</v>
      </c>
      <c r="B33" s="40"/>
      <c r="C33" s="41"/>
      <c r="D33" s="41"/>
      <c r="E33" s="44"/>
      <c r="F33" s="42"/>
      <c r="G33" s="41"/>
      <c r="H33" s="41"/>
      <c r="I33" s="41"/>
      <c r="J33" s="41"/>
      <c r="K33" s="41"/>
      <c r="L33" s="41"/>
      <c r="M33" s="42"/>
      <c r="N33" s="40"/>
      <c r="O33" s="41"/>
      <c r="P33" s="41"/>
      <c r="Q33" s="41"/>
      <c r="R33" s="41"/>
      <c r="S33" s="42"/>
      <c r="T33" s="40"/>
      <c r="U33" s="41"/>
      <c r="V33" s="42"/>
      <c r="W33" s="33" t="s">
        <v>83</v>
      </c>
    </row>
    <row r="34" spans="1:23" ht="24.75" customHeight="1" x14ac:dyDescent="0.25">
      <c r="A34" s="16" t="s">
        <v>71</v>
      </c>
      <c r="B34" s="37" t="s">
        <v>150</v>
      </c>
      <c r="C34" s="38" t="s">
        <v>376</v>
      </c>
      <c r="D34" s="38" t="s">
        <v>377</v>
      </c>
      <c r="E34" s="49" t="s">
        <v>378</v>
      </c>
      <c r="F34" s="39" t="s">
        <v>379</v>
      </c>
      <c r="G34" s="38" t="s">
        <v>380</v>
      </c>
      <c r="H34" s="38" t="s">
        <v>381</v>
      </c>
      <c r="I34" s="38" t="s">
        <v>382</v>
      </c>
      <c r="J34" s="38" t="s">
        <v>383</v>
      </c>
      <c r="K34" s="38" t="s">
        <v>384</v>
      </c>
      <c r="L34" s="38" t="s">
        <v>385</v>
      </c>
      <c r="M34" s="39" t="s">
        <v>531</v>
      </c>
      <c r="N34" s="37" t="s">
        <v>550</v>
      </c>
      <c r="O34" s="38" t="s">
        <v>386</v>
      </c>
      <c r="P34" s="38" t="s">
        <v>387</v>
      </c>
      <c r="Q34" s="38" t="s">
        <v>388</v>
      </c>
      <c r="R34" s="38" t="s">
        <v>389</v>
      </c>
      <c r="S34" s="39" t="s">
        <v>390</v>
      </c>
      <c r="T34" s="37" t="s">
        <v>391</v>
      </c>
      <c r="U34" s="38" t="s">
        <v>392</v>
      </c>
      <c r="V34" s="39" t="s">
        <v>393</v>
      </c>
      <c r="W34" s="33" t="s">
        <v>71</v>
      </c>
    </row>
    <row r="35" spans="1:23" ht="24.75" customHeight="1" x14ac:dyDescent="0.25">
      <c r="A35" s="16" t="s">
        <v>84</v>
      </c>
      <c r="B35" s="40"/>
      <c r="C35" s="41"/>
      <c r="D35" s="41"/>
      <c r="E35" s="44"/>
      <c r="F35" s="42"/>
      <c r="G35" s="41"/>
      <c r="H35" s="41"/>
      <c r="I35" s="41"/>
      <c r="J35" s="41"/>
      <c r="K35" s="41"/>
      <c r="L35" s="41"/>
      <c r="M35" s="42"/>
      <c r="N35" s="40"/>
      <c r="O35" s="41"/>
      <c r="P35" s="41"/>
      <c r="Q35" s="41"/>
      <c r="R35" s="41"/>
      <c r="S35" s="42"/>
      <c r="T35" s="40"/>
      <c r="U35" s="41"/>
      <c r="V35" s="42"/>
      <c r="W35" s="33" t="s">
        <v>84</v>
      </c>
    </row>
    <row r="36" spans="1:23" ht="24.75" customHeight="1" x14ac:dyDescent="0.25">
      <c r="A36" s="16" t="s">
        <v>71</v>
      </c>
      <c r="B36" s="37" t="s">
        <v>151</v>
      </c>
      <c r="C36" s="38" t="s">
        <v>178</v>
      </c>
      <c r="D36" s="38" t="s">
        <v>179</v>
      </c>
      <c r="E36" s="49" t="s">
        <v>180</v>
      </c>
      <c r="F36" s="39" t="s">
        <v>181</v>
      </c>
      <c r="G36" s="38" t="s">
        <v>182</v>
      </c>
      <c r="H36" s="38" t="s">
        <v>183</v>
      </c>
      <c r="I36" s="38" t="s">
        <v>184</v>
      </c>
      <c r="J36" s="38" t="s">
        <v>185</v>
      </c>
      <c r="K36" s="38" t="s">
        <v>186</v>
      </c>
      <c r="L36" s="38" t="s">
        <v>187</v>
      </c>
      <c r="M36" s="39" t="s">
        <v>532</v>
      </c>
      <c r="N36" s="37" t="s">
        <v>549</v>
      </c>
      <c r="O36" s="38" t="s">
        <v>188</v>
      </c>
      <c r="P36" s="38" t="s">
        <v>189</v>
      </c>
      <c r="Q36" s="38" t="s">
        <v>190</v>
      </c>
      <c r="R36" s="38" t="s">
        <v>191</v>
      </c>
      <c r="S36" s="39" t="s">
        <v>192</v>
      </c>
      <c r="T36" s="37" t="s">
        <v>193</v>
      </c>
      <c r="U36" s="38" t="s">
        <v>194</v>
      </c>
      <c r="V36" s="39" t="s">
        <v>195</v>
      </c>
      <c r="W36" s="33" t="s">
        <v>71</v>
      </c>
    </row>
    <row r="37" spans="1:23" ht="24.75" customHeight="1" x14ac:dyDescent="0.25">
      <c r="A37" s="16" t="s">
        <v>85</v>
      </c>
      <c r="B37" s="40"/>
      <c r="C37" s="41"/>
      <c r="D37" s="41"/>
      <c r="E37" s="44"/>
      <c r="F37" s="42"/>
      <c r="G37" s="41"/>
      <c r="H37" s="41"/>
      <c r="I37" s="41"/>
      <c r="J37" s="41"/>
      <c r="K37" s="41"/>
      <c r="L37" s="41"/>
      <c r="M37" s="42"/>
      <c r="N37" s="40"/>
      <c r="O37" s="41"/>
      <c r="P37" s="41"/>
      <c r="Q37" s="41"/>
      <c r="R37" s="41"/>
      <c r="S37" s="42"/>
      <c r="T37" s="40"/>
      <c r="U37" s="41"/>
      <c r="V37" s="42"/>
      <c r="W37" s="33" t="s">
        <v>85</v>
      </c>
    </row>
    <row r="38" spans="1:23" ht="24.75" customHeight="1" x14ac:dyDescent="0.25">
      <c r="A38" s="16" t="s">
        <v>71</v>
      </c>
      <c r="B38" s="37" t="s">
        <v>152</v>
      </c>
      <c r="C38" s="38" t="s">
        <v>196</v>
      </c>
      <c r="D38" s="38" t="s">
        <v>197</v>
      </c>
      <c r="E38" s="49" t="s">
        <v>198</v>
      </c>
      <c r="F38" s="39" t="s">
        <v>199</v>
      </c>
      <c r="G38" s="38" t="s">
        <v>200</v>
      </c>
      <c r="H38" s="38" t="s">
        <v>201</v>
      </c>
      <c r="I38" s="38" t="s">
        <v>202</v>
      </c>
      <c r="J38" s="38" t="s">
        <v>203</v>
      </c>
      <c r="K38" s="38" t="s">
        <v>204</v>
      </c>
      <c r="L38" s="38" t="s">
        <v>205</v>
      </c>
      <c r="M38" s="39" t="s">
        <v>533</v>
      </c>
      <c r="N38" s="37" t="s">
        <v>548</v>
      </c>
      <c r="O38" s="38" t="s">
        <v>206</v>
      </c>
      <c r="P38" s="38" t="s">
        <v>207</v>
      </c>
      <c r="Q38" s="38" t="s">
        <v>208</v>
      </c>
      <c r="R38" s="38" t="s">
        <v>209</v>
      </c>
      <c r="S38" s="39" t="s">
        <v>210</v>
      </c>
      <c r="T38" s="37" t="s">
        <v>211</v>
      </c>
      <c r="U38" s="38" t="s">
        <v>212</v>
      </c>
      <c r="V38" s="39" t="s">
        <v>213</v>
      </c>
      <c r="W38" s="33" t="s">
        <v>71</v>
      </c>
    </row>
    <row r="39" spans="1:23" ht="24.75" customHeight="1" x14ac:dyDescent="0.25">
      <c r="A39" s="16" t="s">
        <v>86</v>
      </c>
      <c r="B39" s="40"/>
      <c r="C39" s="41"/>
      <c r="D39" s="41"/>
      <c r="E39" s="44"/>
      <c r="F39" s="42"/>
      <c r="G39" s="41"/>
      <c r="H39" s="41"/>
      <c r="I39" s="41"/>
      <c r="J39" s="41"/>
      <c r="K39" s="41"/>
      <c r="L39" s="41"/>
      <c r="M39" s="42"/>
      <c r="N39" s="40"/>
      <c r="O39" s="41"/>
      <c r="P39" s="41"/>
      <c r="Q39" s="41"/>
      <c r="R39" s="41"/>
      <c r="S39" s="42"/>
      <c r="T39" s="40"/>
      <c r="U39" s="41"/>
      <c r="V39" s="42"/>
      <c r="W39" s="33" t="s">
        <v>86</v>
      </c>
    </row>
    <row r="40" spans="1:23" ht="24.75" customHeight="1" x14ac:dyDescent="0.25">
      <c r="A40" s="16" t="s">
        <v>71</v>
      </c>
      <c r="B40" s="37" t="s">
        <v>153</v>
      </c>
      <c r="C40" s="38" t="s">
        <v>394</v>
      </c>
      <c r="D40" s="38" t="s">
        <v>395</v>
      </c>
      <c r="E40" s="49" t="s">
        <v>396</v>
      </c>
      <c r="F40" s="39" t="s">
        <v>397</v>
      </c>
      <c r="G40" s="38" t="s">
        <v>398</v>
      </c>
      <c r="H40" s="38" t="s">
        <v>399</v>
      </c>
      <c r="I40" s="38" t="s">
        <v>400</v>
      </c>
      <c r="J40" s="38" t="s">
        <v>401</v>
      </c>
      <c r="K40" s="38" t="s">
        <v>402</v>
      </c>
      <c r="L40" s="38" t="s">
        <v>403</v>
      </c>
      <c r="M40" s="39" t="s">
        <v>534</v>
      </c>
      <c r="N40" s="37" t="s">
        <v>547</v>
      </c>
      <c r="O40" s="38" t="s">
        <v>404</v>
      </c>
      <c r="P40" s="38" t="s">
        <v>405</v>
      </c>
      <c r="Q40" s="38" t="s">
        <v>406</v>
      </c>
      <c r="R40" s="38" t="s">
        <v>407</v>
      </c>
      <c r="S40" s="39" t="s">
        <v>408</v>
      </c>
      <c r="T40" s="37" t="s">
        <v>409</v>
      </c>
      <c r="U40" s="38" t="s">
        <v>410</v>
      </c>
      <c r="V40" s="39" t="s">
        <v>411</v>
      </c>
      <c r="W40" s="33" t="s">
        <v>71</v>
      </c>
    </row>
    <row r="41" spans="1:23" ht="24.75" customHeight="1" x14ac:dyDescent="0.25">
      <c r="A41" s="16" t="s">
        <v>87</v>
      </c>
      <c r="B41" s="40"/>
      <c r="C41" s="41"/>
      <c r="D41" s="41"/>
      <c r="E41" s="44"/>
      <c r="F41" s="42"/>
      <c r="G41" s="41"/>
      <c r="H41" s="41"/>
      <c r="I41" s="41"/>
      <c r="J41" s="41"/>
      <c r="K41" s="41"/>
      <c r="L41" s="41"/>
      <c r="M41" s="42"/>
      <c r="N41" s="40"/>
      <c r="O41" s="41"/>
      <c r="P41" s="41"/>
      <c r="Q41" s="41"/>
      <c r="R41" s="41"/>
      <c r="S41" s="42"/>
      <c r="T41" s="40"/>
      <c r="U41" s="41"/>
      <c r="V41" s="42"/>
      <c r="W41" s="33" t="s">
        <v>87</v>
      </c>
    </row>
    <row r="42" spans="1:23" ht="24.75" customHeight="1" x14ac:dyDescent="0.25">
      <c r="A42" s="16" t="s">
        <v>71</v>
      </c>
      <c r="B42" s="37" t="s">
        <v>154</v>
      </c>
      <c r="C42" s="38" t="s">
        <v>412</v>
      </c>
      <c r="D42" s="38" t="s">
        <v>413</v>
      </c>
      <c r="E42" s="49" t="s">
        <v>414</v>
      </c>
      <c r="F42" s="39" t="s">
        <v>415</v>
      </c>
      <c r="G42" s="38" t="s">
        <v>416</v>
      </c>
      <c r="H42" s="38" t="s">
        <v>417</v>
      </c>
      <c r="I42" s="38" t="s">
        <v>418</v>
      </c>
      <c r="J42" s="38" t="s">
        <v>419</v>
      </c>
      <c r="K42" s="38" t="s">
        <v>420</v>
      </c>
      <c r="L42" s="38" t="s">
        <v>421</v>
      </c>
      <c r="M42" s="39" t="s">
        <v>535</v>
      </c>
      <c r="N42" s="37" t="s">
        <v>546</v>
      </c>
      <c r="O42" s="38" t="s">
        <v>422</v>
      </c>
      <c r="P42" s="38" t="s">
        <v>423</v>
      </c>
      <c r="Q42" s="38" t="s">
        <v>424</v>
      </c>
      <c r="R42" s="38" t="s">
        <v>425</v>
      </c>
      <c r="S42" s="39" t="s">
        <v>426</v>
      </c>
      <c r="T42" s="37" t="s">
        <v>427</v>
      </c>
      <c r="U42" s="38" t="s">
        <v>428</v>
      </c>
      <c r="V42" s="39" t="s">
        <v>429</v>
      </c>
      <c r="W42" s="33" t="s">
        <v>71</v>
      </c>
    </row>
    <row r="43" spans="1:23" ht="24.75" customHeight="1" x14ac:dyDescent="0.25">
      <c r="A43" s="16" t="s">
        <v>88</v>
      </c>
      <c r="B43" s="40"/>
      <c r="C43" s="41"/>
      <c r="D43" s="41"/>
      <c r="E43" s="44"/>
      <c r="F43" s="42"/>
      <c r="G43" s="41"/>
      <c r="H43" s="41"/>
      <c r="I43" s="41"/>
      <c r="J43" s="41"/>
      <c r="K43" s="41"/>
      <c r="L43" s="41"/>
      <c r="M43" s="42"/>
      <c r="N43" s="40"/>
      <c r="O43" s="41"/>
      <c r="P43" s="41"/>
      <c r="Q43" s="41"/>
      <c r="R43" s="41"/>
      <c r="S43" s="42"/>
      <c r="T43" s="40"/>
      <c r="U43" s="41"/>
      <c r="V43" s="42"/>
      <c r="W43" s="33" t="s">
        <v>88</v>
      </c>
    </row>
    <row r="44" spans="1:23" ht="24.75" customHeight="1" x14ac:dyDescent="0.25">
      <c r="A44" s="16" t="s">
        <v>71</v>
      </c>
      <c r="B44" s="37" t="s">
        <v>155</v>
      </c>
      <c r="C44" s="38" t="s">
        <v>430</v>
      </c>
      <c r="D44" s="38" t="s">
        <v>431</v>
      </c>
      <c r="E44" s="49" t="s">
        <v>432</v>
      </c>
      <c r="F44" s="39" t="s">
        <v>433</v>
      </c>
      <c r="G44" s="38" t="s">
        <v>434</v>
      </c>
      <c r="H44" s="38" t="s">
        <v>435</v>
      </c>
      <c r="I44" s="38" t="s">
        <v>436</v>
      </c>
      <c r="J44" s="38" t="s">
        <v>437</v>
      </c>
      <c r="K44" s="38" t="s">
        <v>438</v>
      </c>
      <c r="L44" s="38" t="s">
        <v>439</v>
      </c>
      <c r="M44" s="39" t="s">
        <v>536</v>
      </c>
      <c r="N44" s="37" t="s">
        <v>545</v>
      </c>
      <c r="O44" s="38" t="s">
        <v>440</v>
      </c>
      <c r="P44" s="38" t="s">
        <v>441</v>
      </c>
      <c r="Q44" s="38" t="s">
        <v>442</v>
      </c>
      <c r="R44" s="38" t="s">
        <v>443</v>
      </c>
      <c r="S44" s="39" t="s">
        <v>444</v>
      </c>
      <c r="T44" s="37" t="s">
        <v>445</v>
      </c>
      <c r="U44" s="38" t="s">
        <v>446</v>
      </c>
      <c r="V44" s="39" t="s">
        <v>447</v>
      </c>
      <c r="W44" s="33" t="s">
        <v>71</v>
      </c>
    </row>
    <row r="45" spans="1:23" ht="24.75" customHeight="1" x14ac:dyDescent="0.25">
      <c r="A45" s="16" t="s">
        <v>89</v>
      </c>
      <c r="B45" s="40"/>
      <c r="C45" s="41"/>
      <c r="D45" s="41"/>
      <c r="E45" s="44"/>
      <c r="F45" s="42"/>
      <c r="G45" s="41"/>
      <c r="H45" s="41"/>
      <c r="I45" s="41"/>
      <c r="J45" s="41"/>
      <c r="K45" s="41"/>
      <c r="L45" s="41"/>
      <c r="M45" s="42"/>
      <c r="N45" s="40"/>
      <c r="O45" s="41"/>
      <c r="P45" s="41"/>
      <c r="Q45" s="41"/>
      <c r="R45" s="41"/>
      <c r="S45" s="42"/>
      <c r="T45" s="40"/>
      <c r="U45" s="41"/>
      <c r="V45" s="42"/>
      <c r="W45" s="33" t="s">
        <v>89</v>
      </c>
    </row>
    <row r="46" spans="1:23" ht="24.75" customHeight="1" x14ac:dyDescent="0.25">
      <c r="A46" s="16" t="s">
        <v>71</v>
      </c>
      <c r="B46" s="37" t="s">
        <v>156</v>
      </c>
      <c r="C46" s="38" t="s">
        <v>448</v>
      </c>
      <c r="D46" s="38" t="s">
        <v>449</v>
      </c>
      <c r="E46" s="49" t="s">
        <v>450</v>
      </c>
      <c r="F46" s="39" t="s">
        <v>451</v>
      </c>
      <c r="G46" s="38" t="s">
        <v>452</v>
      </c>
      <c r="H46" s="38" t="s">
        <v>453</v>
      </c>
      <c r="I46" s="38" t="s">
        <v>454</v>
      </c>
      <c r="J46" s="38" t="s">
        <v>455</v>
      </c>
      <c r="K46" s="38" t="s">
        <v>456</v>
      </c>
      <c r="L46" s="38" t="s">
        <v>457</v>
      </c>
      <c r="M46" s="39" t="s">
        <v>537</v>
      </c>
      <c r="N46" s="37" t="s">
        <v>544</v>
      </c>
      <c r="O46" s="38" t="s">
        <v>458</v>
      </c>
      <c r="P46" s="38" t="s">
        <v>459</v>
      </c>
      <c r="Q46" s="38" t="s">
        <v>460</v>
      </c>
      <c r="R46" s="38" t="s">
        <v>461</v>
      </c>
      <c r="S46" s="39" t="s">
        <v>462</v>
      </c>
      <c r="T46" s="37" t="s">
        <v>463</v>
      </c>
      <c r="U46" s="38" t="s">
        <v>464</v>
      </c>
      <c r="V46" s="39" t="s">
        <v>465</v>
      </c>
      <c r="W46" s="33" t="s">
        <v>71</v>
      </c>
    </row>
    <row r="47" spans="1:23" ht="24.75" customHeight="1" x14ac:dyDescent="0.25">
      <c r="A47" s="16" t="s">
        <v>90</v>
      </c>
      <c r="B47" s="40"/>
      <c r="C47" s="41"/>
      <c r="D47" s="41"/>
      <c r="E47" s="44"/>
      <c r="F47" s="42"/>
      <c r="G47" s="41"/>
      <c r="H47" s="41"/>
      <c r="I47" s="41"/>
      <c r="J47" s="41"/>
      <c r="K47" s="41"/>
      <c r="L47" s="41"/>
      <c r="M47" s="42"/>
      <c r="N47" s="40"/>
      <c r="O47" s="41"/>
      <c r="P47" s="41"/>
      <c r="Q47" s="41"/>
      <c r="R47" s="41"/>
      <c r="S47" s="42"/>
      <c r="T47" s="40"/>
      <c r="U47" s="41"/>
      <c r="V47" s="42"/>
      <c r="W47" s="33" t="s">
        <v>90</v>
      </c>
    </row>
    <row r="48" spans="1:23" ht="24.75" customHeight="1" x14ac:dyDescent="0.25">
      <c r="A48" s="16" t="s">
        <v>71</v>
      </c>
      <c r="B48" s="37" t="s">
        <v>157</v>
      </c>
      <c r="C48" s="38" t="s">
        <v>466</v>
      </c>
      <c r="D48" s="38" t="s">
        <v>467</v>
      </c>
      <c r="E48" s="49" t="s">
        <v>468</v>
      </c>
      <c r="F48" s="39" t="s">
        <v>469</v>
      </c>
      <c r="G48" s="38" t="s">
        <v>470</v>
      </c>
      <c r="H48" s="38" t="s">
        <v>471</v>
      </c>
      <c r="I48" s="38" t="s">
        <v>472</v>
      </c>
      <c r="J48" s="38" t="s">
        <v>473</v>
      </c>
      <c r="K48" s="38" t="s">
        <v>474</v>
      </c>
      <c r="L48" s="38" t="s">
        <v>475</v>
      </c>
      <c r="M48" s="39" t="s">
        <v>538</v>
      </c>
      <c r="N48" s="37" t="s">
        <v>543</v>
      </c>
      <c r="O48" s="38" t="s">
        <v>476</v>
      </c>
      <c r="P48" s="38" t="s">
        <v>477</v>
      </c>
      <c r="Q48" s="38" t="s">
        <v>478</v>
      </c>
      <c r="R48" s="38" t="s">
        <v>479</v>
      </c>
      <c r="S48" s="39" t="s">
        <v>480</v>
      </c>
      <c r="T48" s="37" t="s">
        <v>481</v>
      </c>
      <c r="U48" s="38" t="s">
        <v>482</v>
      </c>
      <c r="V48" s="39" t="s">
        <v>483</v>
      </c>
      <c r="W48" s="33" t="s">
        <v>71</v>
      </c>
    </row>
    <row r="49" spans="1:23" ht="24.75" customHeight="1" x14ac:dyDescent="0.25">
      <c r="A49" s="16" t="s">
        <v>91</v>
      </c>
      <c r="B49" s="40"/>
      <c r="C49" s="41"/>
      <c r="D49" s="41"/>
      <c r="E49" s="44"/>
      <c r="F49" s="42"/>
      <c r="G49" s="41"/>
      <c r="H49" s="41"/>
      <c r="I49" s="41"/>
      <c r="J49" s="41"/>
      <c r="K49" s="41"/>
      <c r="L49" s="41"/>
      <c r="M49" s="42"/>
      <c r="N49" s="40"/>
      <c r="O49" s="41"/>
      <c r="P49" s="41"/>
      <c r="Q49" s="41"/>
      <c r="R49" s="41"/>
      <c r="S49" s="42"/>
      <c r="T49" s="40"/>
      <c r="U49" s="41"/>
      <c r="V49" s="42"/>
      <c r="W49" s="33" t="s">
        <v>91</v>
      </c>
    </row>
    <row r="50" spans="1:23" ht="24.75" customHeight="1" x14ac:dyDescent="0.25">
      <c r="A50" s="16" t="s">
        <v>71</v>
      </c>
      <c r="B50" s="37" t="s">
        <v>158</v>
      </c>
      <c r="C50" s="38" t="s">
        <v>484</v>
      </c>
      <c r="D50" s="38" t="s">
        <v>485</v>
      </c>
      <c r="E50" s="49" t="s">
        <v>486</v>
      </c>
      <c r="F50" s="39" t="s">
        <v>487</v>
      </c>
      <c r="G50" s="38" t="s">
        <v>488</v>
      </c>
      <c r="H50" s="38" t="s">
        <v>489</v>
      </c>
      <c r="I50" s="38" t="s">
        <v>490</v>
      </c>
      <c r="J50" s="38" t="s">
        <v>491</v>
      </c>
      <c r="K50" s="38" t="s">
        <v>492</v>
      </c>
      <c r="L50" s="38" t="s">
        <v>493</v>
      </c>
      <c r="M50" s="39" t="s">
        <v>539</v>
      </c>
      <c r="N50" s="37" t="s">
        <v>542</v>
      </c>
      <c r="O50" s="38" t="s">
        <v>494</v>
      </c>
      <c r="P50" s="38" t="s">
        <v>495</v>
      </c>
      <c r="Q50" s="38" t="s">
        <v>496</v>
      </c>
      <c r="R50" s="38" t="s">
        <v>497</v>
      </c>
      <c r="S50" s="39" t="s">
        <v>498</v>
      </c>
      <c r="T50" s="37" t="s">
        <v>499</v>
      </c>
      <c r="U50" s="38" t="s">
        <v>500</v>
      </c>
      <c r="V50" s="39" t="s">
        <v>501</v>
      </c>
      <c r="W50" s="33" t="s">
        <v>71</v>
      </c>
    </row>
    <row r="51" spans="1:23" ht="24.75" customHeight="1" x14ac:dyDescent="0.25">
      <c r="A51" s="16" t="s">
        <v>92</v>
      </c>
      <c r="B51" s="40"/>
      <c r="C51" s="41"/>
      <c r="D51" s="41"/>
      <c r="E51" s="44"/>
      <c r="F51" s="42"/>
      <c r="G51" s="41"/>
      <c r="H51" s="41"/>
      <c r="I51" s="41"/>
      <c r="J51" s="41"/>
      <c r="K51" s="41"/>
      <c r="L51" s="41"/>
      <c r="M51" s="42"/>
      <c r="N51" s="40"/>
      <c r="O51" s="41"/>
      <c r="P51" s="41"/>
      <c r="Q51" s="41"/>
      <c r="R51" s="41"/>
      <c r="S51" s="42"/>
      <c r="T51" s="40"/>
      <c r="U51" s="41"/>
      <c r="V51" s="42"/>
      <c r="W51" s="33" t="s">
        <v>92</v>
      </c>
    </row>
    <row r="52" spans="1:23" ht="24.75" customHeight="1" x14ac:dyDescent="0.25">
      <c r="A52" s="16" t="s">
        <v>71</v>
      </c>
      <c r="B52" s="37" t="s">
        <v>159</v>
      </c>
      <c r="C52" s="38" t="s">
        <v>502</v>
      </c>
      <c r="D52" s="38" t="s">
        <v>503</v>
      </c>
      <c r="E52" s="49" t="s">
        <v>504</v>
      </c>
      <c r="F52" s="39" t="s">
        <v>505</v>
      </c>
      <c r="G52" s="38" t="s">
        <v>506</v>
      </c>
      <c r="H52" s="38" t="s">
        <v>507</v>
      </c>
      <c r="I52" s="38" t="s">
        <v>508</v>
      </c>
      <c r="J52" s="38" t="s">
        <v>509</v>
      </c>
      <c r="K52" s="38" t="s">
        <v>510</v>
      </c>
      <c r="L52" s="38" t="s">
        <v>511</v>
      </c>
      <c r="M52" s="39" t="s">
        <v>540</v>
      </c>
      <c r="N52" s="37" t="s">
        <v>541</v>
      </c>
      <c r="O52" s="38" t="s">
        <v>512</v>
      </c>
      <c r="P52" s="38" t="s">
        <v>513</v>
      </c>
      <c r="Q52" s="38" t="s">
        <v>514</v>
      </c>
      <c r="R52" s="38" t="s">
        <v>515</v>
      </c>
      <c r="S52" s="39" t="s">
        <v>516</v>
      </c>
      <c r="T52" s="37" t="s">
        <v>517</v>
      </c>
      <c r="U52" s="38" t="s">
        <v>518</v>
      </c>
      <c r="V52" s="39" t="s">
        <v>519</v>
      </c>
      <c r="W52" s="33" t="s">
        <v>71</v>
      </c>
    </row>
    <row r="53" spans="1:23" ht="24.75" customHeight="1" thickBot="1" x14ac:dyDescent="0.3">
      <c r="A53" s="16" t="s">
        <v>93</v>
      </c>
      <c r="B53" s="45"/>
      <c r="C53" s="46"/>
      <c r="D53" s="47"/>
      <c r="E53" s="48"/>
      <c r="F53" s="42"/>
      <c r="G53" s="41"/>
      <c r="H53" s="41"/>
      <c r="I53" s="41"/>
      <c r="J53" s="41"/>
      <c r="K53" s="41"/>
      <c r="L53" s="41"/>
      <c r="M53" s="43"/>
      <c r="N53" s="40"/>
      <c r="O53" s="41"/>
      <c r="P53" s="41"/>
      <c r="Q53" s="41"/>
      <c r="R53" s="41"/>
      <c r="S53" s="44"/>
      <c r="T53" s="40"/>
      <c r="U53" s="41"/>
      <c r="V53" s="44"/>
      <c r="W53" s="33" t="s">
        <v>93</v>
      </c>
    </row>
    <row r="54" spans="1:23" ht="24.75" customHeight="1" x14ac:dyDescent="0.25">
      <c r="A54" s="16" t="s">
        <v>94</v>
      </c>
      <c r="B54" s="374"/>
      <c r="C54" s="375"/>
      <c r="D54" s="375"/>
      <c r="E54" s="375"/>
      <c r="F54" s="376"/>
      <c r="G54" s="376"/>
      <c r="H54" s="376"/>
      <c r="I54" s="376"/>
      <c r="J54" s="376"/>
      <c r="K54" s="376"/>
      <c r="L54" s="376"/>
      <c r="M54" s="376"/>
      <c r="N54" s="376"/>
      <c r="O54" s="376"/>
      <c r="P54" s="376"/>
      <c r="Q54" s="376"/>
      <c r="R54" s="376"/>
      <c r="S54" s="376"/>
      <c r="T54" s="376"/>
      <c r="U54" s="376"/>
      <c r="V54" s="377"/>
      <c r="W54" s="33" t="s">
        <v>94</v>
      </c>
    </row>
    <row r="55" spans="1:23" ht="24.75" customHeight="1" x14ac:dyDescent="0.25">
      <c r="A55" s="16" t="s">
        <v>95</v>
      </c>
      <c r="B55" s="378"/>
      <c r="C55" s="376"/>
      <c r="D55" s="376"/>
      <c r="E55" s="376"/>
      <c r="F55" s="376"/>
      <c r="G55" s="376"/>
      <c r="H55" s="376"/>
      <c r="I55" s="376"/>
      <c r="J55" s="376"/>
      <c r="K55" s="376"/>
      <c r="L55" s="376"/>
      <c r="M55" s="376"/>
      <c r="N55" s="376"/>
      <c r="O55" s="376"/>
      <c r="P55" s="376"/>
      <c r="Q55" s="376"/>
      <c r="R55" s="376"/>
      <c r="S55" s="376"/>
      <c r="T55" s="376"/>
      <c r="U55" s="376"/>
      <c r="V55" s="377"/>
      <c r="W55" s="33" t="s">
        <v>95</v>
      </c>
    </row>
    <row r="56" spans="1:23" ht="24.75" customHeight="1" x14ac:dyDescent="0.25">
      <c r="A56" s="16" t="s">
        <v>96</v>
      </c>
      <c r="B56" s="378"/>
      <c r="C56" s="376"/>
      <c r="D56" s="376"/>
      <c r="E56" s="376"/>
      <c r="F56" s="376"/>
      <c r="G56" s="376"/>
      <c r="H56" s="376"/>
      <c r="I56" s="376"/>
      <c r="J56" s="376"/>
      <c r="K56" s="376"/>
      <c r="L56" s="376"/>
      <c r="M56" s="376"/>
      <c r="N56" s="376"/>
      <c r="O56" s="376"/>
      <c r="P56" s="376"/>
      <c r="Q56" s="376"/>
      <c r="R56" s="376"/>
      <c r="S56" s="376"/>
      <c r="T56" s="376"/>
      <c r="U56" s="376"/>
      <c r="V56" s="377"/>
      <c r="W56" s="33" t="s">
        <v>96</v>
      </c>
    </row>
    <row r="57" spans="1:23" ht="24.75" customHeight="1" x14ac:dyDescent="0.25">
      <c r="A57" s="16" t="s">
        <v>97</v>
      </c>
      <c r="B57" s="378"/>
      <c r="C57" s="376"/>
      <c r="D57" s="376"/>
      <c r="E57" s="376"/>
      <c r="F57" s="376"/>
      <c r="G57" s="376"/>
      <c r="H57" s="376"/>
      <c r="I57" s="376"/>
      <c r="J57" s="376"/>
      <c r="K57" s="376"/>
      <c r="L57" s="376"/>
      <c r="M57" s="376"/>
      <c r="N57" s="376"/>
      <c r="O57" s="376"/>
      <c r="P57" s="376"/>
      <c r="Q57" s="376"/>
      <c r="R57" s="376"/>
      <c r="S57" s="376"/>
      <c r="T57" s="376"/>
      <c r="U57" s="376"/>
      <c r="V57" s="377"/>
      <c r="W57" s="33" t="s">
        <v>97</v>
      </c>
    </row>
    <row r="58" spans="1:23" ht="24.75" customHeight="1" thickBot="1" x14ac:dyDescent="0.3">
      <c r="A58" s="36" t="s">
        <v>98</v>
      </c>
      <c r="B58" s="379"/>
      <c r="C58" s="380"/>
      <c r="D58" s="380"/>
      <c r="E58" s="380"/>
      <c r="F58" s="380"/>
      <c r="G58" s="380"/>
      <c r="H58" s="380"/>
      <c r="I58" s="380"/>
      <c r="J58" s="380"/>
      <c r="K58" s="380"/>
      <c r="L58" s="380"/>
      <c r="M58" s="380"/>
      <c r="N58" s="380"/>
      <c r="O58" s="380"/>
      <c r="P58" s="380"/>
      <c r="Q58" s="380"/>
      <c r="R58" s="380"/>
      <c r="S58" s="380"/>
      <c r="T58" s="380"/>
      <c r="U58" s="380"/>
      <c r="V58" s="381"/>
      <c r="W58" s="34" t="s">
        <v>98</v>
      </c>
    </row>
    <row r="59" spans="1:23" ht="24.75" customHeight="1" thickBot="1" x14ac:dyDescent="0.3">
      <c r="A59" s="35" t="s">
        <v>99</v>
      </c>
      <c r="B59" s="371"/>
      <c r="C59" s="372"/>
      <c r="D59" s="372"/>
      <c r="E59" s="373"/>
      <c r="F59" s="371"/>
      <c r="G59" s="372"/>
      <c r="H59" s="372"/>
      <c r="I59" s="372"/>
      <c r="J59" s="372"/>
      <c r="K59" s="372"/>
      <c r="L59" s="372"/>
      <c r="M59" s="373"/>
      <c r="N59" s="371"/>
      <c r="O59" s="372"/>
      <c r="P59" s="372"/>
      <c r="Q59" s="372"/>
      <c r="R59" s="372"/>
      <c r="S59" s="373"/>
      <c r="T59" s="371"/>
      <c r="U59" s="372"/>
      <c r="V59" s="373"/>
      <c r="W59" s="35" t="s">
        <v>99</v>
      </c>
    </row>
  </sheetData>
  <mergeCells count="13">
    <mergeCell ref="A6:A7"/>
    <mergeCell ref="B1:V1"/>
    <mergeCell ref="B2:V2"/>
    <mergeCell ref="B3:V3"/>
    <mergeCell ref="T59:V59"/>
    <mergeCell ref="N59:S59"/>
    <mergeCell ref="F59:M59"/>
    <mergeCell ref="B59:E59"/>
    <mergeCell ref="B54:V54"/>
    <mergeCell ref="B55:V55"/>
    <mergeCell ref="B56:V56"/>
    <mergeCell ref="B57:V57"/>
    <mergeCell ref="B58:V58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W115"/>
  <sheetViews>
    <sheetView tabSelected="1" zoomScale="80" zoomScaleNormal="80" zoomScaleSheetLayoutView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G19" sqref="G19"/>
    </sheetView>
  </sheetViews>
  <sheetFormatPr defaultRowHeight="15" x14ac:dyDescent="0.25"/>
  <cols>
    <col min="1" max="1" width="4.7109375" style="195" customWidth="1"/>
    <col min="2" max="22" width="19.28515625" style="197" customWidth="1"/>
    <col min="23" max="16384" width="9.140625" style="197"/>
  </cols>
  <sheetData>
    <row r="1" spans="1:23" x14ac:dyDescent="0.25">
      <c r="B1" s="196" t="s">
        <v>1088</v>
      </c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6"/>
      <c r="O1" s="196"/>
      <c r="P1" s="196"/>
    </row>
    <row r="2" spans="1:23" x14ac:dyDescent="0.25">
      <c r="B2" s="197" t="s">
        <v>1089</v>
      </c>
      <c r="C2" s="197" t="s">
        <v>1090</v>
      </c>
      <c r="D2" s="198"/>
    </row>
    <row r="3" spans="1:23" ht="15.75" thickBot="1" x14ac:dyDescent="0.3"/>
    <row r="4" spans="1:23" s="204" customFormat="1" ht="15.75" thickBot="1" x14ac:dyDescent="0.3">
      <c r="A4" s="199"/>
      <c r="B4" s="200">
        <v>2</v>
      </c>
      <c r="C4" s="201">
        <v>2</v>
      </c>
      <c r="D4" s="201">
        <v>2</v>
      </c>
      <c r="E4" s="202">
        <v>3</v>
      </c>
      <c r="F4" s="200">
        <v>1</v>
      </c>
      <c r="G4" s="201">
        <v>2</v>
      </c>
      <c r="H4" s="201">
        <v>2</v>
      </c>
      <c r="I4" s="201">
        <v>2</v>
      </c>
      <c r="J4" s="201">
        <v>2</v>
      </c>
      <c r="K4" s="201">
        <v>2</v>
      </c>
      <c r="L4" s="201">
        <v>2</v>
      </c>
      <c r="M4" s="203">
        <v>2</v>
      </c>
      <c r="N4" s="199">
        <v>3</v>
      </c>
      <c r="O4" s="200">
        <v>2</v>
      </c>
      <c r="P4" s="201">
        <v>2</v>
      </c>
      <c r="Q4" s="201">
        <v>2</v>
      </c>
      <c r="R4" s="201">
        <v>2</v>
      </c>
      <c r="S4" s="203">
        <v>1</v>
      </c>
      <c r="T4" s="200">
        <v>1</v>
      </c>
      <c r="U4" s="201">
        <v>2</v>
      </c>
      <c r="V4" s="203">
        <v>3</v>
      </c>
    </row>
    <row r="5" spans="1:23" s="209" customFormat="1" ht="12.95" hidden="1" customHeight="1" x14ac:dyDescent="0.25">
      <c r="A5" s="205" t="s">
        <v>1064</v>
      </c>
      <c r="B5" s="206">
        <f>'[1]Residence info'!D5</f>
        <v>2601</v>
      </c>
      <c r="C5" s="207">
        <f>'[1]Residence info'!E5</f>
        <v>2602</v>
      </c>
      <c r="D5" s="207">
        <f>'[1]Residence info'!F5</f>
        <v>2603</v>
      </c>
      <c r="E5" s="208">
        <f>'[1]Residence info'!G5</f>
        <v>2604</v>
      </c>
      <c r="F5" s="206">
        <f>'[1]Residence info'!H5</f>
        <v>2605</v>
      </c>
      <c r="G5" s="207">
        <f>'[1]Residence info'!I5</f>
        <v>2606</v>
      </c>
      <c r="H5" s="207">
        <f>'[1]Residence info'!J5</f>
        <v>2607</v>
      </c>
      <c r="I5" s="207">
        <f>'[1]Residence info'!K5</f>
        <v>2608</v>
      </c>
      <c r="J5" s="207">
        <f>'[1]Residence info'!L5</f>
        <v>2609</v>
      </c>
      <c r="K5" s="207">
        <f>'[1]Residence info'!M5</f>
        <v>2610</v>
      </c>
      <c r="L5" s="207">
        <f>'[1]Residence info'!N5</f>
        <v>2611</v>
      </c>
      <c r="M5" s="207" t="s">
        <v>119</v>
      </c>
      <c r="N5" s="206" t="s">
        <v>120</v>
      </c>
      <c r="O5" s="206">
        <f>'[1]Residence info'!U5</f>
        <v>2614</v>
      </c>
      <c r="P5" s="207">
        <f>'[1]Residence info'!V5</f>
        <v>2615</v>
      </c>
      <c r="Q5" s="207">
        <f>'[1]Residence info'!W5</f>
        <v>2616</v>
      </c>
      <c r="R5" s="207">
        <f>'[1]Residence info'!X5</f>
        <v>2617</v>
      </c>
      <c r="S5" s="208">
        <f>'[1]Residence info'!Y5</f>
        <v>2618</v>
      </c>
      <c r="T5" s="206">
        <f>'[1]Residence info'!AA5</f>
        <v>2619</v>
      </c>
      <c r="U5" s="207">
        <f>'[1]Residence info'!AB5</f>
        <v>2620</v>
      </c>
      <c r="V5" s="207">
        <f>'[1]Residence info'!AC5</f>
        <v>2621</v>
      </c>
    </row>
    <row r="6" spans="1:23" s="209" customFormat="1" ht="12.95" hidden="1" customHeight="1" x14ac:dyDescent="0.25">
      <c r="A6" s="210"/>
      <c r="B6" s="211" t="str">
        <f>'[1]Residence info'!D142</f>
        <v>B-5</v>
      </c>
      <c r="C6" s="212" t="str">
        <f>'[1]Residence info'!E142</f>
        <v>B-4</v>
      </c>
      <c r="D6" s="212" t="str">
        <f>'[1]Residence info'!F142</f>
        <v>B-7</v>
      </c>
      <c r="E6" s="213" t="str">
        <f>'[1]Residence info'!G142</f>
        <v>A-1</v>
      </c>
      <c r="F6" s="211" t="str">
        <f>'[1]Residence info'!H142</f>
        <v>C-2</v>
      </c>
      <c r="G6" s="212" t="str">
        <f>'[1]Residence info'!I142</f>
        <v>B-6</v>
      </c>
      <c r="H6" s="212" t="str">
        <f>'[1]Residence info'!J142</f>
        <v>B-2-1</v>
      </c>
      <c r="I6" s="212" t="str">
        <f>'[1]Residence info'!K142</f>
        <v>B-2-1</v>
      </c>
      <c r="J6" s="212" t="str">
        <f>'[1]Residence info'!L142</f>
        <v>B-2-1</v>
      </c>
      <c r="K6" s="212" t="str">
        <f>'[1]Residence info'!M142</f>
        <v>B-2-2</v>
      </c>
      <c r="L6" s="212" t="str">
        <f>'[1]Residence info'!N142</f>
        <v>B-2-3</v>
      </c>
      <c r="M6" s="212" t="str">
        <f>'[1]Residence info'!O142</f>
        <v>B-1</v>
      </c>
      <c r="N6" s="211" t="str">
        <f>'[1]Residence info'!S142</f>
        <v>A-3</v>
      </c>
      <c r="O6" s="211" t="str">
        <f>'[1]Residence info'!U142</f>
        <v>B-8</v>
      </c>
      <c r="P6" s="212" t="str">
        <f>'[1]Residence info'!V142</f>
        <v>B-3</v>
      </c>
      <c r="Q6" s="212" t="str">
        <f>'[1]Residence info'!W142</f>
        <v>B-3</v>
      </c>
      <c r="R6" s="212" t="str">
        <f>'[1]Residence info'!X142</f>
        <v>B-3</v>
      </c>
      <c r="S6" s="213" t="str">
        <f>'[1]Residence info'!Y142</f>
        <v>C-1</v>
      </c>
      <c r="T6" s="211" t="str">
        <f>'[1]Residence info'!AA142</f>
        <v>C-3</v>
      </c>
      <c r="U6" s="212" t="str">
        <f>'[1]Residence info'!AB142</f>
        <v>B-9</v>
      </c>
      <c r="V6" s="212" t="str">
        <f>'[1]Residence info'!AC142</f>
        <v>A-2</v>
      </c>
    </row>
    <row r="7" spans="1:23" s="218" customFormat="1" ht="12.95" hidden="1" customHeight="1" x14ac:dyDescent="0.25">
      <c r="A7" s="214"/>
      <c r="B7" s="215"/>
      <c r="C7" s="216"/>
      <c r="D7" s="216"/>
      <c r="E7" s="217"/>
      <c r="F7" s="215"/>
      <c r="G7" s="216"/>
      <c r="H7" s="216"/>
      <c r="I7" s="216"/>
      <c r="J7" s="216"/>
      <c r="K7" s="216"/>
      <c r="L7" s="216"/>
      <c r="M7" s="216"/>
      <c r="N7" s="215"/>
      <c r="O7" s="215"/>
      <c r="P7" s="216"/>
      <c r="Q7" s="216"/>
      <c r="R7" s="216"/>
      <c r="S7" s="217"/>
      <c r="T7" s="215"/>
      <c r="U7" s="216"/>
      <c r="V7" s="216"/>
    </row>
    <row r="8" spans="1:23" s="209" customFormat="1" ht="12.95" hidden="1" customHeight="1" x14ac:dyDescent="0.25">
      <c r="A8" s="210"/>
      <c r="B8" s="219">
        <f>'[1]Residence info'!D416</f>
        <v>82.52</v>
      </c>
      <c r="C8" s="220">
        <f>'[1]Residence info'!E416</f>
        <v>81.55</v>
      </c>
      <c r="D8" s="220">
        <f>'[1]Residence info'!F416</f>
        <v>78.72</v>
      </c>
      <c r="E8" s="221">
        <f>'[1]Residence info'!G416</f>
        <v>109.67</v>
      </c>
      <c r="F8" s="219">
        <f>'[1]Residence info'!H416</f>
        <v>51</v>
      </c>
      <c r="G8" s="220">
        <f>'[1]Residence info'!I416</f>
        <v>78.11</v>
      </c>
      <c r="H8" s="220">
        <f>'[1]Residence info'!J416</f>
        <v>82.2</v>
      </c>
      <c r="I8" s="220">
        <f>'[1]Residence info'!K416</f>
        <v>82.2</v>
      </c>
      <c r="J8" s="220">
        <f>'[1]Residence info'!L416</f>
        <v>82.2</v>
      </c>
      <c r="K8" s="220">
        <f>'[1]Residence info'!M416</f>
        <v>82.24</v>
      </c>
      <c r="L8" s="220">
        <f>'[1]Residence info'!N416</f>
        <v>83.24</v>
      </c>
      <c r="M8" s="220">
        <f>'[1]Residence info'!O416</f>
        <v>88.5</v>
      </c>
      <c r="N8" s="219">
        <f>'[1]Residence info'!S416</f>
        <v>106.7</v>
      </c>
      <c r="O8" s="219">
        <f>'[1]Residence info'!U416</f>
        <v>96.35</v>
      </c>
      <c r="P8" s="220">
        <f>'[1]Residence info'!V416</f>
        <v>84.25</v>
      </c>
      <c r="Q8" s="220">
        <f>'[1]Residence info'!W416</f>
        <v>84.25</v>
      </c>
      <c r="R8" s="220">
        <f>'[1]Residence info'!X416</f>
        <v>84.25</v>
      </c>
      <c r="S8" s="221">
        <f>'[1]Residence info'!Y416</f>
        <v>52.52</v>
      </c>
      <c r="T8" s="219">
        <f>'[1]Residence info'!AA416</f>
        <v>45.73</v>
      </c>
      <c r="U8" s="220">
        <f>'[1]Residence info'!AB416</f>
        <v>73.709999999999994</v>
      </c>
      <c r="V8" s="220">
        <f>'[1]Residence info'!AC416</f>
        <v>115.2</v>
      </c>
    </row>
    <row r="9" spans="1:23" s="209" customFormat="1" ht="12.95" hidden="1" customHeight="1" thickBot="1" x14ac:dyDescent="0.3">
      <c r="A9" s="222"/>
      <c r="B9" s="223">
        <f>'[1]Residence info'!D553</f>
        <v>73.400000000000006</v>
      </c>
      <c r="C9" s="224">
        <f>'[1]Residence info'!E553</f>
        <v>74.3</v>
      </c>
      <c r="D9" s="224">
        <f>'[1]Residence info'!F553</f>
        <v>72</v>
      </c>
      <c r="E9" s="225">
        <f>'[1]Residence info'!G553</f>
        <v>99.58</v>
      </c>
      <c r="F9" s="223">
        <f>'[1]Residence info'!H553</f>
        <v>45.8</v>
      </c>
      <c r="G9" s="224">
        <f>'[1]Residence info'!I553</f>
        <v>70.7</v>
      </c>
      <c r="H9" s="224">
        <f>'[1]Residence info'!J553</f>
        <v>74.400000000000006</v>
      </c>
      <c r="I9" s="224">
        <f>'[1]Residence info'!K553</f>
        <v>74.400000000000006</v>
      </c>
      <c r="J9" s="224">
        <f>'[1]Residence info'!L553</f>
        <v>74.400000000000006</v>
      </c>
      <c r="K9" s="224">
        <f>'[1]Residence info'!M553</f>
        <v>74.5</v>
      </c>
      <c r="L9" s="224">
        <f>'[1]Residence info'!N553</f>
        <v>74.7</v>
      </c>
      <c r="M9" s="224">
        <f>'[1]Residence info'!O553</f>
        <v>80.8</v>
      </c>
      <c r="N9" s="226">
        <f>'[1]Residence info'!S553</f>
        <v>97.1</v>
      </c>
      <c r="O9" s="226">
        <f>'[1]Residence info'!U553</f>
        <v>88</v>
      </c>
      <c r="P9" s="227">
        <f>'[1]Residence info'!V553</f>
        <v>76.599999999999994</v>
      </c>
      <c r="Q9" s="227">
        <f>'[1]Residence info'!W553</f>
        <v>76.599999999999994</v>
      </c>
      <c r="R9" s="227">
        <f>'[1]Residence info'!X553</f>
        <v>76.7</v>
      </c>
      <c r="S9" s="228">
        <f>'[1]Residence info'!Y553</f>
        <v>46</v>
      </c>
      <c r="T9" s="226">
        <f>'[1]Residence info'!AA553</f>
        <v>40.4</v>
      </c>
      <c r="U9" s="227">
        <f>'[1]Residence info'!AB553</f>
        <v>66.099999999999994</v>
      </c>
      <c r="V9" s="227">
        <f>'[1]Residence info'!AC553</f>
        <v>111.3</v>
      </c>
    </row>
    <row r="10" spans="1:23" s="209" customFormat="1" ht="12.75" customHeight="1" x14ac:dyDescent="0.25">
      <c r="A10" s="205" t="s">
        <v>1065</v>
      </c>
      <c r="B10" s="206">
        <v>2501</v>
      </c>
      <c r="C10" s="279">
        <v>2502</v>
      </c>
      <c r="D10" s="229">
        <v>2503</v>
      </c>
      <c r="E10" s="263">
        <v>2504</v>
      </c>
      <c r="F10" s="231">
        <v>2505</v>
      </c>
      <c r="G10" s="207">
        <v>2506</v>
      </c>
      <c r="H10" s="207">
        <v>2507</v>
      </c>
      <c r="I10" s="207">
        <v>2508</v>
      </c>
      <c r="J10" s="207">
        <v>2509</v>
      </c>
      <c r="K10" s="261">
        <v>2510</v>
      </c>
      <c r="L10" s="207">
        <v>2511</v>
      </c>
      <c r="M10" s="229" t="s">
        <v>520</v>
      </c>
      <c r="N10" s="262" t="s">
        <v>561</v>
      </c>
      <c r="O10" s="206">
        <v>2514</v>
      </c>
      <c r="P10" s="261">
        <v>2515</v>
      </c>
      <c r="Q10" s="207">
        <v>2516</v>
      </c>
      <c r="R10" s="207">
        <v>2517</v>
      </c>
      <c r="S10" s="310">
        <v>2518</v>
      </c>
      <c r="T10" s="262">
        <v>2519</v>
      </c>
      <c r="U10" s="207">
        <v>2520</v>
      </c>
      <c r="V10" s="261">
        <v>2521</v>
      </c>
    </row>
    <row r="11" spans="1:23" s="209" customFormat="1" ht="12.95" customHeight="1" x14ac:dyDescent="0.25">
      <c r="A11" s="210"/>
      <c r="B11" s="211" t="s">
        <v>5</v>
      </c>
      <c r="C11" s="232" t="s">
        <v>6</v>
      </c>
      <c r="D11" s="232" t="s">
        <v>7</v>
      </c>
      <c r="E11" s="233" t="s">
        <v>8</v>
      </c>
      <c r="F11" s="234" t="s">
        <v>9</v>
      </c>
      <c r="G11" s="212" t="s">
        <v>10</v>
      </c>
      <c r="H11" s="212" t="s">
        <v>1115</v>
      </c>
      <c r="I11" s="212" t="s">
        <v>1115</v>
      </c>
      <c r="J11" s="212" t="s">
        <v>1115</v>
      </c>
      <c r="K11" s="232" t="s">
        <v>1116</v>
      </c>
      <c r="L11" s="212" t="s">
        <v>1117</v>
      </c>
      <c r="M11" s="232" t="s">
        <v>14</v>
      </c>
      <c r="N11" s="234" t="s">
        <v>1118</v>
      </c>
      <c r="O11" s="211" t="s">
        <v>16</v>
      </c>
      <c r="P11" s="232" t="s">
        <v>17</v>
      </c>
      <c r="Q11" s="212" t="s">
        <v>17</v>
      </c>
      <c r="R11" s="212" t="s">
        <v>17</v>
      </c>
      <c r="S11" s="233" t="s">
        <v>20</v>
      </c>
      <c r="T11" s="234" t="s">
        <v>62</v>
      </c>
      <c r="U11" s="212" t="s">
        <v>19</v>
      </c>
      <c r="V11" s="232" t="s">
        <v>1119</v>
      </c>
    </row>
    <row r="12" spans="1:23" s="218" customFormat="1" ht="12.95" customHeight="1" x14ac:dyDescent="0.25">
      <c r="A12" s="214"/>
      <c r="B12" s="215">
        <v>4512100000</v>
      </c>
      <c r="C12" s="235">
        <v>4562000000</v>
      </c>
      <c r="D12" s="235">
        <v>4434300000</v>
      </c>
      <c r="E12" s="236">
        <v>5912200000</v>
      </c>
      <c r="F12" s="237">
        <v>2918800000</v>
      </c>
      <c r="G12" s="216">
        <v>4361600000</v>
      </c>
      <c r="H12" s="216">
        <v>4567600000</v>
      </c>
      <c r="I12" s="216">
        <v>4567600000</v>
      </c>
      <c r="J12" s="216">
        <v>4567600000</v>
      </c>
      <c r="K12" s="235">
        <v>4573100000</v>
      </c>
      <c r="L12" s="216">
        <v>4584200000</v>
      </c>
      <c r="M12" s="235">
        <v>4918700000</v>
      </c>
      <c r="N12" s="237">
        <v>5784100000</v>
      </c>
      <c r="O12" s="215">
        <v>5306100000</v>
      </c>
      <c r="P12" s="235">
        <v>4689000000</v>
      </c>
      <c r="Q12" s="216">
        <v>4689000000</v>
      </c>
      <c r="R12" s="216">
        <v>4694500000</v>
      </c>
      <c r="S12" s="236">
        <v>2930800000</v>
      </c>
      <c r="T12" s="237">
        <v>2592700000</v>
      </c>
      <c r="U12" s="216">
        <v>4102500000</v>
      </c>
      <c r="V12" s="235">
        <v>6504500000</v>
      </c>
    </row>
    <row r="13" spans="1:23" s="209" customFormat="1" ht="12.95" customHeight="1" x14ac:dyDescent="0.25">
      <c r="A13" s="210"/>
      <c r="B13" s="219">
        <v>81.97</v>
      </c>
      <c r="C13" s="238">
        <v>81.540000000000006</v>
      </c>
      <c r="D13" s="238">
        <v>78.72</v>
      </c>
      <c r="E13" s="239">
        <v>109.67</v>
      </c>
      <c r="F13" s="240">
        <v>50.99</v>
      </c>
      <c r="G13" s="220">
        <v>78.11</v>
      </c>
      <c r="H13" s="220">
        <v>82.18</v>
      </c>
      <c r="I13" s="220">
        <v>82.18</v>
      </c>
      <c r="J13" s="220">
        <v>82.18</v>
      </c>
      <c r="K13" s="238">
        <v>82.24</v>
      </c>
      <c r="L13" s="220">
        <v>82.24</v>
      </c>
      <c r="M13" s="238">
        <v>87.87</v>
      </c>
      <c r="N13" s="240">
        <v>107.58</v>
      </c>
      <c r="O13" s="219">
        <v>96.86</v>
      </c>
      <c r="P13" s="238">
        <v>84.24</v>
      </c>
      <c r="Q13" s="220">
        <v>84.24</v>
      </c>
      <c r="R13" s="220">
        <v>84.24</v>
      </c>
      <c r="S13" s="239">
        <v>51.47</v>
      </c>
      <c r="T13" s="240">
        <v>45.73</v>
      </c>
      <c r="U13" s="220">
        <v>73.8</v>
      </c>
      <c r="V13" s="238">
        <v>121.16</v>
      </c>
    </row>
    <row r="14" spans="1:23" s="209" customFormat="1" ht="12.95" customHeight="1" thickBot="1" x14ac:dyDescent="0.3">
      <c r="A14" s="222"/>
      <c r="B14" s="223">
        <v>73.400000000000006</v>
      </c>
      <c r="C14" s="241">
        <v>74.3</v>
      </c>
      <c r="D14" s="241">
        <v>72</v>
      </c>
      <c r="E14" s="242">
        <v>99.58</v>
      </c>
      <c r="F14" s="243">
        <v>45.8</v>
      </c>
      <c r="G14" s="224">
        <v>70.7</v>
      </c>
      <c r="H14" s="224">
        <v>74.400000000000006</v>
      </c>
      <c r="I14" s="224">
        <v>74.400000000000006</v>
      </c>
      <c r="J14" s="224">
        <v>74.400000000000006</v>
      </c>
      <c r="K14" s="241">
        <v>74.5</v>
      </c>
      <c r="L14" s="224">
        <v>74.7</v>
      </c>
      <c r="M14" s="241">
        <v>80.8</v>
      </c>
      <c r="N14" s="244">
        <v>97.1</v>
      </c>
      <c r="O14" s="226">
        <v>88.1</v>
      </c>
      <c r="P14" s="246">
        <v>76.459999999999994</v>
      </c>
      <c r="Q14" s="227">
        <v>76.459999999999994</v>
      </c>
      <c r="R14" s="227">
        <v>76.459999999999994</v>
      </c>
      <c r="S14" s="245">
        <v>46</v>
      </c>
      <c r="T14" s="244">
        <v>40.9</v>
      </c>
      <c r="U14" s="227">
        <v>66.099999999999994</v>
      </c>
      <c r="V14" s="246">
        <v>111.3</v>
      </c>
      <c r="W14" s="277">
        <f>SUM(B14:V14)</f>
        <v>1567.86</v>
      </c>
    </row>
    <row r="15" spans="1:23" s="209" customFormat="1" ht="12.95" customHeight="1" x14ac:dyDescent="0.25">
      <c r="A15" s="205" t="s">
        <v>1066</v>
      </c>
      <c r="B15" s="206">
        <v>2401</v>
      </c>
      <c r="C15" s="207">
        <v>2402</v>
      </c>
      <c r="D15" s="207">
        <v>2403</v>
      </c>
      <c r="E15" s="263">
        <v>2404</v>
      </c>
      <c r="F15" s="262">
        <v>2405</v>
      </c>
      <c r="G15" s="207">
        <v>2406</v>
      </c>
      <c r="H15" s="207">
        <v>2407</v>
      </c>
      <c r="I15" s="207">
        <v>2408</v>
      </c>
      <c r="J15" s="207">
        <v>2409</v>
      </c>
      <c r="K15" s="207">
        <v>2410</v>
      </c>
      <c r="L15" s="207">
        <v>2411</v>
      </c>
      <c r="M15" s="261" t="s">
        <v>521</v>
      </c>
      <c r="N15" s="262" t="s">
        <v>560</v>
      </c>
      <c r="O15" s="206">
        <v>2414</v>
      </c>
      <c r="P15" s="207">
        <v>2415</v>
      </c>
      <c r="Q15" s="207">
        <v>2416</v>
      </c>
      <c r="R15" s="207">
        <v>2417</v>
      </c>
      <c r="S15" s="208">
        <v>2418</v>
      </c>
      <c r="T15" s="206">
        <v>2419</v>
      </c>
      <c r="U15" s="261">
        <v>2420</v>
      </c>
      <c r="V15" s="261">
        <v>2421</v>
      </c>
      <c r="W15" s="209">
        <v>21</v>
      </c>
    </row>
    <row r="16" spans="1:23" s="209" customFormat="1" ht="12.95" customHeight="1" x14ac:dyDescent="0.25">
      <c r="A16" s="210"/>
      <c r="B16" s="211" t="s">
        <v>5</v>
      </c>
      <c r="C16" s="212" t="s">
        <v>6</v>
      </c>
      <c r="D16" s="212" t="s">
        <v>7</v>
      </c>
      <c r="E16" s="233" t="s">
        <v>8</v>
      </c>
      <c r="F16" s="234" t="s">
        <v>9</v>
      </c>
      <c r="G16" s="212" t="s">
        <v>10</v>
      </c>
      <c r="H16" s="212" t="s">
        <v>1115</v>
      </c>
      <c r="I16" s="212" t="s">
        <v>1115</v>
      </c>
      <c r="J16" s="212" t="s">
        <v>1115</v>
      </c>
      <c r="K16" s="212" t="s">
        <v>1116</v>
      </c>
      <c r="L16" s="212" t="s">
        <v>1117</v>
      </c>
      <c r="M16" s="232" t="s">
        <v>14</v>
      </c>
      <c r="N16" s="234" t="s">
        <v>1118</v>
      </c>
      <c r="O16" s="211" t="s">
        <v>16</v>
      </c>
      <c r="P16" s="212" t="s">
        <v>17</v>
      </c>
      <c r="Q16" s="212" t="s">
        <v>17</v>
      </c>
      <c r="R16" s="212" t="s">
        <v>17</v>
      </c>
      <c r="S16" s="213" t="s">
        <v>20</v>
      </c>
      <c r="T16" s="211" t="s">
        <v>62</v>
      </c>
      <c r="U16" s="232" t="s">
        <v>19</v>
      </c>
      <c r="V16" s="232" t="s">
        <v>1119</v>
      </c>
      <c r="W16" s="278">
        <f>W14*21</f>
        <v>32925.06</v>
      </c>
    </row>
    <row r="17" spans="1:22" s="218" customFormat="1" ht="12.95" customHeight="1" x14ac:dyDescent="0.25">
      <c r="A17" s="214"/>
      <c r="B17" s="215">
        <v>4490700000</v>
      </c>
      <c r="C17" s="216">
        <v>4540300000</v>
      </c>
      <c r="D17" s="216">
        <v>4413200000</v>
      </c>
      <c r="E17" s="236">
        <v>5884100000</v>
      </c>
      <c r="F17" s="237">
        <v>2904900000</v>
      </c>
      <c r="G17" s="216">
        <v>4340900000</v>
      </c>
      <c r="H17" s="216">
        <v>4545900000</v>
      </c>
      <c r="I17" s="216">
        <v>4545900000</v>
      </c>
      <c r="J17" s="216">
        <v>4545900000</v>
      </c>
      <c r="K17" s="216">
        <v>4551400000</v>
      </c>
      <c r="L17" s="216">
        <v>4562400000</v>
      </c>
      <c r="M17" s="235">
        <v>4895400000</v>
      </c>
      <c r="N17" s="237">
        <v>5756700000</v>
      </c>
      <c r="O17" s="215">
        <v>5280900000</v>
      </c>
      <c r="P17" s="216">
        <v>4666700000</v>
      </c>
      <c r="Q17" s="216">
        <v>4666700000</v>
      </c>
      <c r="R17" s="216">
        <v>4835800000</v>
      </c>
      <c r="S17" s="217">
        <v>2916900000</v>
      </c>
      <c r="T17" s="215">
        <v>2580400000</v>
      </c>
      <c r="U17" s="235">
        <v>4083000000</v>
      </c>
      <c r="V17" s="235">
        <v>6473700000</v>
      </c>
    </row>
    <row r="18" spans="1:22" s="209" customFormat="1" ht="12.95" customHeight="1" x14ac:dyDescent="0.25">
      <c r="A18" s="210"/>
      <c r="B18" s="219">
        <v>81.97</v>
      </c>
      <c r="C18" s="220">
        <v>81.540000000000006</v>
      </c>
      <c r="D18" s="220">
        <v>78.72</v>
      </c>
      <c r="E18" s="239">
        <v>109.67</v>
      </c>
      <c r="F18" s="240">
        <v>50.99</v>
      </c>
      <c r="G18" s="220">
        <v>78.11</v>
      </c>
      <c r="H18" s="220">
        <v>82.18</v>
      </c>
      <c r="I18" s="220">
        <v>82.18</v>
      </c>
      <c r="J18" s="220">
        <v>82.18</v>
      </c>
      <c r="K18" s="220">
        <v>82.24</v>
      </c>
      <c r="L18" s="220">
        <v>82.24</v>
      </c>
      <c r="M18" s="238">
        <v>87.87</v>
      </c>
      <c r="N18" s="240">
        <v>107.58</v>
      </c>
      <c r="O18" s="219">
        <v>96.86</v>
      </c>
      <c r="P18" s="220">
        <v>84.24</v>
      </c>
      <c r="Q18" s="220">
        <v>84.24</v>
      </c>
      <c r="R18" s="220">
        <v>84.24</v>
      </c>
      <c r="S18" s="221">
        <v>51.47</v>
      </c>
      <c r="T18" s="219">
        <v>45.73</v>
      </c>
      <c r="U18" s="238">
        <v>73.8</v>
      </c>
      <c r="V18" s="238">
        <v>121.16</v>
      </c>
    </row>
    <row r="19" spans="1:22" s="209" customFormat="1" ht="12.95" customHeight="1" thickBot="1" x14ac:dyDescent="0.3">
      <c r="A19" s="222"/>
      <c r="B19" s="223">
        <v>73.400000000000006</v>
      </c>
      <c r="C19" s="224">
        <v>74.3</v>
      </c>
      <c r="D19" s="224">
        <v>72</v>
      </c>
      <c r="E19" s="242">
        <v>99.58</v>
      </c>
      <c r="F19" s="243">
        <v>45.8</v>
      </c>
      <c r="G19" s="224">
        <v>70.7</v>
      </c>
      <c r="H19" s="224">
        <v>74.400000000000006</v>
      </c>
      <c r="I19" s="224">
        <v>74.400000000000006</v>
      </c>
      <c r="J19" s="224">
        <v>74.400000000000006</v>
      </c>
      <c r="K19" s="224">
        <v>74.5</v>
      </c>
      <c r="L19" s="224">
        <v>74.7</v>
      </c>
      <c r="M19" s="241">
        <v>80.8</v>
      </c>
      <c r="N19" s="244">
        <v>97.1</v>
      </c>
      <c r="O19" s="226">
        <v>88.1</v>
      </c>
      <c r="P19" s="227">
        <v>76.459999999999994</v>
      </c>
      <c r="Q19" s="227">
        <v>76.459999999999994</v>
      </c>
      <c r="R19" s="227">
        <v>76.459999999999994</v>
      </c>
      <c r="S19" s="228">
        <v>46</v>
      </c>
      <c r="T19" s="226">
        <v>40.9</v>
      </c>
      <c r="U19" s="246">
        <v>66.099999999999994</v>
      </c>
      <c r="V19" s="246">
        <v>111.3</v>
      </c>
    </row>
    <row r="20" spans="1:22" s="209" customFormat="1" ht="12.95" hidden="1" customHeight="1" x14ac:dyDescent="0.25">
      <c r="A20" s="205" t="s">
        <v>593</v>
      </c>
      <c r="B20" s="206" t="s">
        <v>123</v>
      </c>
      <c r="C20" s="207" t="s">
        <v>125</v>
      </c>
      <c r="D20" s="207" t="s">
        <v>126</v>
      </c>
      <c r="E20" s="208" t="s">
        <v>127</v>
      </c>
      <c r="F20" s="206" t="s">
        <v>128</v>
      </c>
      <c r="G20" s="207" t="s">
        <v>129</v>
      </c>
      <c r="H20" s="207" t="s">
        <v>130</v>
      </c>
      <c r="I20" s="207" t="s">
        <v>131</v>
      </c>
      <c r="J20" s="207" t="s">
        <v>132</v>
      </c>
      <c r="K20" s="207" t="s">
        <v>133</v>
      </c>
      <c r="L20" s="207" t="s">
        <v>134</v>
      </c>
      <c r="M20" s="207" t="s">
        <v>522</v>
      </c>
      <c r="N20" s="231" t="s">
        <v>559</v>
      </c>
      <c r="O20" s="206" t="s">
        <v>135</v>
      </c>
      <c r="P20" s="207" t="s">
        <v>136</v>
      </c>
      <c r="Q20" s="207" t="s">
        <v>137</v>
      </c>
      <c r="R20" s="207" t="s">
        <v>138</v>
      </c>
      <c r="S20" s="208" t="s">
        <v>139</v>
      </c>
      <c r="T20" s="206" t="s">
        <v>140</v>
      </c>
      <c r="U20" s="229" t="s">
        <v>141</v>
      </c>
      <c r="V20" s="229" t="s">
        <v>142</v>
      </c>
    </row>
    <row r="21" spans="1:22" s="209" customFormat="1" ht="12.95" hidden="1" customHeight="1" x14ac:dyDescent="0.25">
      <c r="A21" s="210"/>
      <c r="B21" s="211" t="s">
        <v>5</v>
      </c>
      <c r="C21" s="212" t="s">
        <v>6</v>
      </c>
      <c r="D21" s="212" t="s">
        <v>7</v>
      </c>
      <c r="E21" s="213" t="s">
        <v>8</v>
      </c>
      <c r="F21" s="211" t="s">
        <v>9</v>
      </c>
      <c r="G21" s="212" t="s">
        <v>10</v>
      </c>
      <c r="H21" s="212" t="s">
        <v>1115</v>
      </c>
      <c r="I21" s="212" t="s">
        <v>1115</v>
      </c>
      <c r="J21" s="212" t="s">
        <v>1115</v>
      </c>
      <c r="K21" s="212" t="s">
        <v>1116</v>
      </c>
      <c r="L21" s="212" t="s">
        <v>1117</v>
      </c>
      <c r="M21" s="212" t="s">
        <v>14</v>
      </c>
      <c r="N21" s="234" t="s">
        <v>1118</v>
      </c>
      <c r="O21" s="211" t="s">
        <v>16</v>
      </c>
      <c r="P21" s="212" t="s">
        <v>17</v>
      </c>
      <c r="Q21" s="212" t="s">
        <v>17</v>
      </c>
      <c r="R21" s="212" t="s">
        <v>17</v>
      </c>
      <c r="S21" s="213" t="s">
        <v>20</v>
      </c>
      <c r="T21" s="211" t="s">
        <v>62</v>
      </c>
      <c r="U21" s="232" t="s">
        <v>19</v>
      </c>
      <c r="V21" s="232" t="s">
        <v>1119</v>
      </c>
    </row>
    <row r="22" spans="1:22" s="218" customFormat="1" ht="12.95" hidden="1" customHeight="1" x14ac:dyDescent="0.25">
      <c r="A22" s="214"/>
      <c r="B22" s="215"/>
      <c r="C22" s="216"/>
      <c r="D22" s="216"/>
      <c r="E22" s="217"/>
      <c r="F22" s="215"/>
      <c r="G22" s="216"/>
      <c r="H22" s="216"/>
      <c r="I22" s="216"/>
      <c r="J22" s="216"/>
      <c r="K22" s="216"/>
      <c r="L22" s="216"/>
      <c r="M22" s="216"/>
      <c r="N22" s="237"/>
      <c r="O22" s="215"/>
      <c r="P22" s="216"/>
      <c r="Q22" s="216"/>
      <c r="R22" s="216"/>
      <c r="S22" s="217"/>
      <c r="T22" s="215"/>
      <c r="U22" s="235"/>
      <c r="V22" s="235"/>
    </row>
    <row r="23" spans="1:22" s="209" customFormat="1" ht="12.95" hidden="1" customHeight="1" x14ac:dyDescent="0.25">
      <c r="A23" s="210"/>
      <c r="B23" s="219">
        <v>82.52</v>
      </c>
      <c r="C23" s="220">
        <v>81.55</v>
      </c>
      <c r="D23" s="220">
        <v>78.72</v>
      </c>
      <c r="E23" s="221">
        <v>109.67</v>
      </c>
      <c r="F23" s="219">
        <v>51</v>
      </c>
      <c r="G23" s="220">
        <v>78.11</v>
      </c>
      <c r="H23" s="220">
        <v>82.2</v>
      </c>
      <c r="I23" s="220">
        <v>82.2</v>
      </c>
      <c r="J23" s="220">
        <v>82.2</v>
      </c>
      <c r="K23" s="220">
        <v>82.24</v>
      </c>
      <c r="L23" s="220">
        <v>83.24</v>
      </c>
      <c r="M23" s="220">
        <v>88.5</v>
      </c>
      <c r="N23" s="240">
        <v>106.7</v>
      </c>
      <c r="O23" s="219">
        <v>96.35</v>
      </c>
      <c r="P23" s="220">
        <v>84.25</v>
      </c>
      <c r="Q23" s="220">
        <v>84.25</v>
      </c>
      <c r="R23" s="220">
        <v>84.25</v>
      </c>
      <c r="S23" s="221">
        <v>52.52</v>
      </c>
      <c r="T23" s="219">
        <v>45.73</v>
      </c>
      <c r="U23" s="238">
        <v>73.709999999999994</v>
      </c>
      <c r="V23" s="238">
        <v>115.2</v>
      </c>
    </row>
    <row r="24" spans="1:22" s="209" customFormat="1" ht="12.95" hidden="1" customHeight="1" thickBot="1" x14ac:dyDescent="0.3">
      <c r="A24" s="222"/>
      <c r="B24" s="223">
        <v>73.400000000000006</v>
      </c>
      <c r="C24" s="224">
        <v>74.3</v>
      </c>
      <c r="D24" s="224">
        <v>72</v>
      </c>
      <c r="E24" s="225">
        <v>99.58</v>
      </c>
      <c r="F24" s="223">
        <v>45.8</v>
      </c>
      <c r="G24" s="224">
        <v>70.7</v>
      </c>
      <c r="H24" s="224">
        <v>74.400000000000006</v>
      </c>
      <c r="I24" s="224">
        <v>74.400000000000006</v>
      </c>
      <c r="J24" s="224">
        <v>74.400000000000006</v>
      </c>
      <c r="K24" s="224">
        <v>74.5</v>
      </c>
      <c r="L24" s="224">
        <v>74.7</v>
      </c>
      <c r="M24" s="224">
        <v>80.8</v>
      </c>
      <c r="N24" s="244">
        <v>97.1</v>
      </c>
      <c r="O24" s="226">
        <v>88</v>
      </c>
      <c r="P24" s="227">
        <v>76.599999999999994</v>
      </c>
      <c r="Q24" s="227">
        <v>76.599999999999994</v>
      </c>
      <c r="R24" s="227">
        <v>76.7</v>
      </c>
      <c r="S24" s="228">
        <v>46</v>
      </c>
      <c r="T24" s="226">
        <v>40.4</v>
      </c>
      <c r="U24" s="246">
        <v>66.099999999999994</v>
      </c>
      <c r="V24" s="246">
        <v>111.3</v>
      </c>
    </row>
    <row r="25" spans="1:22" s="209" customFormat="1" ht="12.95" customHeight="1" x14ac:dyDescent="0.25">
      <c r="A25" s="205" t="s">
        <v>594</v>
      </c>
      <c r="B25" s="206" t="s">
        <v>124</v>
      </c>
      <c r="C25" s="261" t="s">
        <v>160</v>
      </c>
      <c r="D25" s="207" t="s">
        <v>161</v>
      </c>
      <c r="E25" s="208" t="s">
        <v>162</v>
      </c>
      <c r="F25" s="206" t="s">
        <v>163</v>
      </c>
      <c r="G25" s="207" t="s">
        <v>164</v>
      </c>
      <c r="H25" s="207" t="s">
        <v>165</v>
      </c>
      <c r="I25" s="207" t="s">
        <v>166</v>
      </c>
      <c r="J25" s="207" t="s">
        <v>167</v>
      </c>
      <c r="K25" s="207" t="s">
        <v>168</v>
      </c>
      <c r="L25" s="207" t="s">
        <v>169</v>
      </c>
      <c r="M25" s="207" t="s">
        <v>523</v>
      </c>
      <c r="N25" s="262" t="s">
        <v>558</v>
      </c>
      <c r="O25" s="206" t="s">
        <v>170</v>
      </c>
      <c r="P25" s="207" t="s">
        <v>171</v>
      </c>
      <c r="Q25" s="207" t="s">
        <v>172</v>
      </c>
      <c r="R25" s="207" t="s">
        <v>173</v>
      </c>
      <c r="S25" s="208" t="s">
        <v>174</v>
      </c>
      <c r="T25" s="206" t="s">
        <v>175</v>
      </c>
      <c r="U25" s="207" t="s">
        <v>176</v>
      </c>
      <c r="V25" s="207" t="s">
        <v>177</v>
      </c>
    </row>
    <row r="26" spans="1:22" s="209" customFormat="1" ht="12.95" customHeight="1" x14ac:dyDescent="0.25">
      <c r="A26" s="210"/>
      <c r="B26" s="211" t="s">
        <v>5</v>
      </c>
      <c r="C26" s="232" t="s">
        <v>6</v>
      </c>
      <c r="D26" s="212" t="s">
        <v>7</v>
      </c>
      <c r="E26" s="213" t="s">
        <v>8</v>
      </c>
      <c r="F26" s="211" t="s">
        <v>9</v>
      </c>
      <c r="G26" s="212" t="s">
        <v>10</v>
      </c>
      <c r="H26" s="212" t="s">
        <v>1115</v>
      </c>
      <c r="I26" s="212" t="s">
        <v>1115</v>
      </c>
      <c r="J26" s="212" t="s">
        <v>1115</v>
      </c>
      <c r="K26" s="212" t="s">
        <v>1116</v>
      </c>
      <c r="L26" s="212" t="s">
        <v>1117</v>
      </c>
      <c r="M26" s="212" t="s">
        <v>14</v>
      </c>
      <c r="N26" s="234" t="s">
        <v>1118</v>
      </c>
      <c r="O26" s="211" t="s">
        <v>16</v>
      </c>
      <c r="P26" s="212" t="s">
        <v>17</v>
      </c>
      <c r="Q26" s="212" t="s">
        <v>17</v>
      </c>
      <c r="R26" s="212" t="s">
        <v>17</v>
      </c>
      <c r="S26" s="213" t="s">
        <v>20</v>
      </c>
      <c r="T26" s="211" t="s">
        <v>62</v>
      </c>
      <c r="U26" s="212" t="s">
        <v>19</v>
      </c>
      <c r="V26" s="212" t="s">
        <v>1119</v>
      </c>
    </row>
    <row r="27" spans="1:22" s="209" customFormat="1" ht="13.5" customHeight="1" x14ac:dyDescent="0.25">
      <c r="A27" s="210"/>
      <c r="B27" s="301"/>
      <c r="C27" s="302">
        <v>4497000000</v>
      </c>
      <c r="D27" s="303">
        <v>4371100000</v>
      </c>
      <c r="E27" s="304">
        <v>5828000000</v>
      </c>
      <c r="F27" s="305">
        <v>2877200000</v>
      </c>
      <c r="G27" s="303"/>
      <c r="H27" s="303"/>
      <c r="I27" s="303"/>
      <c r="J27" s="303"/>
      <c r="K27" s="303"/>
      <c r="L27" s="303"/>
      <c r="M27" s="303"/>
      <c r="N27" s="306">
        <v>5701800000</v>
      </c>
      <c r="O27" s="301"/>
      <c r="P27" s="303"/>
      <c r="Q27" s="303"/>
      <c r="R27" s="303"/>
      <c r="S27" s="304"/>
      <c r="T27" s="301"/>
      <c r="U27" s="307"/>
      <c r="V27" s="307">
        <v>6411900000</v>
      </c>
    </row>
    <row r="28" spans="1:22" s="209" customFormat="1" ht="12.95" customHeight="1" x14ac:dyDescent="0.25">
      <c r="A28" s="210"/>
      <c r="B28" s="219">
        <v>82.52</v>
      </c>
      <c r="C28" s="238">
        <v>81.55</v>
      </c>
      <c r="D28" s="220">
        <v>78.72</v>
      </c>
      <c r="E28" s="221">
        <v>109.67</v>
      </c>
      <c r="F28" s="219">
        <v>51</v>
      </c>
      <c r="G28" s="220">
        <v>78.11</v>
      </c>
      <c r="H28" s="220">
        <v>82.2</v>
      </c>
      <c r="I28" s="220">
        <v>82.2</v>
      </c>
      <c r="J28" s="220">
        <v>82.2</v>
      </c>
      <c r="K28" s="220">
        <v>82.24</v>
      </c>
      <c r="L28" s="220">
        <v>83.24</v>
      </c>
      <c r="M28" s="220">
        <v>88.5</v>
      </c>
      <c r="N28" s="240">
        <v>106.7</v>
      </c>
      <c r="O28" s="219">
        <v>96.35</v>
      </c>
      <c r="P28" s="220">
        <v>84.25</v>
      </c>
      <c r="Q28" s="220">
        <v>84.25</v>
      </c>
      <c r="R28" s="220">
        <v>84.25</v>
      </c>
      <c r="S28" s="221">
        <v>52.52</v>
      </c>
      <c r="T28" s="219">
        <v>45.73</v>
      </c>
      <c r="U28" s="220">
        <v>73.709999999999994</v>
      </c>
      <c r="V28" s="220">
        <v>115.2</v>
      </c>
    </row>
    <row r="29" spans="1:22" s="209" customFormat="1" ht="12.95" customHeight="1" thickBot="1" x14ac:dyDescent="0.3">
      <c r="A29" s="222"/>
      <c r="B29" s="223">
        <v>73.400000000000006</v>
      </c>
      <c r="C29" s="241">
        <v>74.3</v>
      </c>
      <c r="D29" s="224">
        <v>72</v>
      </c>
      <c r="E29" s="225">
        <v>99.58</v>
      </c>
      <c r="F29" s="223">
        <v>45.8</v>
      </c>
      <c r="G29" s="224">
        <v>70.7</v>
      </c>
      <c r="H29" s="224">
        <v>74.400000000000006</v>
      </c>
      <c r="I29" s="224">
        <v>74.400000000000006</v>
      </c>
      <c r="J29" s="224">
        <v>74.400000000000006</v>
      </c>
      <c r="K29" s="224">
        <v>74.5</v>
      </c>
      <c r="L29" s="224">
        <v>74.7</v>
      </c>
      <c r="M29" s="224">
        <v>80.8</v>
      </c>
      <c r="N29" s="244">
        <v>97.1</v>
      </c>
      <c r="O29" s="226">
        <v>88</v>
      </c>
      <c r="P29" s="227">
        <v>76.599999999999994</v>
      </c>
      <c r="Q29" s="227">
        <v>76.599999999999994</v>
      </c>
      <c r="R29" s="227">
        <v>76.7</v>
      </c>
      <c r="S29" s="228">
        <v>46</v>
      </c>
      <c r="T29" s="226">
        <v>40.4</v>
      </c>
      <c r="U29" s="227">
        <v>66.099999999999994</v>
      </c>
      <c r="V29" s="227">
        <v>111.3</v>
      </c>
    </row>
    <row r="30" spans="1:22" s="209" customFormat="1" ht="12.95" customHeight="1" x14ac:dyDescent="0.25">
      <c r="A30" s="205" t="s">
        <v>595</v>
      </c>
      <c r="B30" s="206">
        <v>2101</v>
      </c>
      <c r="C30" s="261">
        <v>2102</v>
      </c>
      <c r="D30" s="207">
        <v>2103</v>
      </c>
      <c r="E30" s="263">
        <v>2104</v>
      </c>
      <c r="F30" s="206">
        <v>2105</v>
      </c>
      <c r="G30" s="207">
        <v>2106</v>
      </c>
      <c r="H30" s="207">
        <v>2107</v>
      </c>
      <c r="I30" s="207">
        <v>2108</v>
      </c>
      <c r="J30" s="207">
        <v>2109</v>
      </c>
      <c r="K30" s="207">
        <v>2110</v>
      </c>
      <c r="L30" s="207">
        <v>2111</v>
      </c>
      <c r="M30" s="207" t="s">
        <v>524</v>
      </c>
      <c r="N30" s="262" t="s">
        <v>557</v>
      </c>
      <c r="O30" s="206">
        <v>2114</v>
      </c>
      <c r="P30" s="207">
        <v>2115</v>
      </c>
      <c r="Q30" s="207">
        <v>2116</v>
      </c>
      <c r="R30" s="207">
        <v>2117</v>
      </c>
      <c r="S30" s="208">
        <v>2118</v>
      </c>
      <c r="T30" s="206">
        <v>2119</v>
      </c>
      <c r="U30" s="207">
        <v>2120</v>
      </c>
      <c r="V30" s="207">
        <v>2121</v>
      </c>
    </row>
    <row r="31" spans="1:22" s="209" customFormat="1" ht="12.95" customHeight="1" x14ac:dyDescent="0.25">
      <c r="A31" s="210"/>
      <c r="B31" s="211" t="s">
        <v>5</v>
      </c>
      <c r="C31" s="232" t="s">
        <v>6</v>
      </c>
      <c r="D31" s="212" t="s">
        <v>7</v>
      </c>
      <c r="E31" s="233" t="s">
        <v>8</v>
      </c>
      <c r="F31" s="211" t="s">
        <v>9</v>
      </c>
      <c r="G31" s="212" t="s">
        <v>10</v>
      </c>
      <c r="H31" s="212" t="s">
        <v>1115</v>
      </c>
      <c r="I31" s="212" t="s">
        <v>1115</v>
      </c>
      <c r="J31" s="212" t="s">
        <v>1115</v>
      </c>
      <c r="K31" s="212" t="s">
        <v>1116</v>
      </c>
      <c r="L31" s="212" t="s">
        <v>1117</v>
      </c>
      <c r="M31" s="212" t="s">
        <v>14</v>
      </c>
      <c r="N31" s="234" t="s">
        <v>1118</v>
      </c>
      <c r="O31" s="211" t="s">
        <v>16</v>
      </c>
      <c r="P31" s="212" t="s">
        <v>17</v>
      </c>
      <c r="Q31" s="212" t="s">
        <v>17</v>
      </c>
      <c r="R31" s="212" t="s">
        <v>17</v>
      </c>
      <c r="S31" s="213" t="s">
        <v>20</v>
      </c>
      <c r="T31" s="211" t="s">
        <v>62</v>
      </c>
      <c r="U31" s="212" t="s">
        <v>19</v>
      </c>
      <c r="V31" s="212" t="s">
        <v>1119</v>
      </c>
    </row>
    <row r="32" spans="1:22" s="209" customFormat="1" ht="12.95" customHeight="1" x14ac:dyDescent="0.25">
      <c r="A32" s="210"/>
      <c r="B32" s="301"/>
      <c r="C32" s="302">
        <v>4475400000</v>
      </c>
      <c r="D32" s="303">
        <v>4350100000</v>
      </c>
      <c r="E32" s="387">
        <v>5799900000</v>
      </c>
      <c r="F32" s="305">
        <v>2863400000</v>
      </c>
      <c r="G32" s="303"/>
      <c r="H32" s="303"/>
      <c r="I32" s="303"/>
      <c r="J32" s="303"/>
      <c r="K32" s="303"/>
      <c r="L32" s="303"/>
      <c r="M32" s="303"/>
      <c r="N32" s="306">
        <v>5674300000</v>
      </c>
      <c r="O32" s="301"/>
      <c r="P32" s="303"/>
      <c r="Q32" s="303"/>
      <c r="R32" s="303"/>
      <c r="S32" s="304"/>
      <c r="T32" s="301"/>
      <c r="U32" s="307"/>
      <c r="V32" s="307">
        <v>6381100000</v>
      </c>
    </row>
    <row r="33" spans="1:22" s="209" customFormat="1" ht="12.95" customHeight="1" x14ac:dyDescent="0.25">
      <c r="A33" s="210"/>
      <c r="B33" s="219">
        <v>82.52</v>
      </c>
      <c r="C33" s="238">
        <v>81.55</v>
      </c>
      <c r="D33" s="220">
        <v>78.72</v>
      </c>
      <c r="E33" s="239">
        <v>109.67</v>
      </c>
      <c r="F33" s="219">
        <v>51</v>
      </c>
      <c r="G33" s="220">
        <v>78.11</v>
      </c>
      <c r="H33" s="220">
        <v>82.2</v>
      </c>
      <c r="I33" s="220">
        <v>82.2</v>
      </c>
      <c r="J33" s="220">
        <v>82.2</v>
      </c>
      <c r="K33" s="220">
        <v>82.24</v>
      </c>
      <c r="L33" s="220">
        <v>83.24</v>
      </c>
      <c r="M33" s="220">
        <v>88.5</v>
      </c>
      <c r="N33" s="240">
        <v>106.7</v>
      </c>
      <c r="O33" s="219">
        <v>96.35</v>
      </c>
      <c r="P33" s="220">
        <v>84.25</v>
      </c>
      <c r="Q33" s="220">
        <v>84.25</v>
      </c>
      <c r="R33" s="220">
        <v>84.25</v>
      </c>
      <c r="S33" s="221">
        <v>52.52</v>
      </c>
      <c r="T33" s="219">
        <v>45.73</v>
      </c>
      <c r="U33" s="220">
        <v>73.709999999999994</v>
      </c>
      <c r="V33" s="220">
        <v>115.2</v>
      </c>
    </row>
    <row r="34" spans="1:22" s="209" customFormat="1" ht="12.95" customHeight="1" thickBot="1" x14ac:dyDescent="0.3">
      <c r="A34" s="222"/>
      <c r="B34" s="223">
        <v>73.400000000000006</v>
      </c>
      <c r="C34" s="241">
        <v>74.3</v>
      </c>
      <c r="D34" s="224">
        <v>72</v>
      </c>
      <c r="E34" s="242">
        <v>99.58</v>
      </c>
      <c r="F34" s="223">
        <v>45.8</v>
      </c>
      <c r="G34" s="224">
        <v>70.7</v>
      </c>
      <c r="H34" s="224">
        <v>74.400000000000006</v>
      </c>
      <c r="I34" s="224">
        <v>74.400000000000006</v>
      </c>
      <c r="J34" s="224">
        <v>74.400000000000006</v>
      </c>
      <c r="K34" s="224">
        <v>74.5</v>
      </c>
      <c r="L34" s="224">
        <v>74.7</v>
      </c>
      <c r="M34" s="224">
        <v>80.8</v>
      </c>
      <c r="N34" s="244">
        <v>97.1</v>
      </c>
      <c r="O34" s="226">
        <v>88</v>
      </c>
      <c r="P34" s="227">
        <v>76.599999999999994</v>
      </c>
      <c r="Q34" s="227">
        <v>76.599999999999994</v>
      </c>
      <c r="R34" s="227">
        <v>76.7</v>
      </c>
      <c r="S34" s="228">
        <v>46</v>
      </c>
      <c r="T34" s="226">
        <v>40.4</v>
      </c>
      <c r="U34" s="227">
        <v>66.099999999999994</v>
      </c>
      <c r="V34" s="227">
        <v>111.3</v>
      </c>
    </row>
    <row r="35" spans="1:22" s="209" customFormat="1" ht="12.95" hidden="1" customHeight="1" x14ac:dyDescent="0.25">
      <c r="A35" s="205" t="s">
        <v>596</v>
      </c>
      <c r="B35" s="206">
        <v>2001</v>
      </c>
      <c r="C35" s="207">
        <v>2002</v>
      </c>
      <c r="D35" s="207">
        <v>2003</v>
      </c>
      <c r="E35" s="208">
        <v>2004</v>
      </c>
      <c r="F35" s="206">
        <v>2005</v>
      </c>
      <c r="G35" s="207">
        <v>2006</v>
      </c>
      <c r="H35" s="207">
        <v>2007</v>
      </c>
      <c r="I35" s="207">
        <v>2008</v>
      </c>
      <c r="J35" s="207">
        <v>2009</v>
      </c>
      <c r="K35" s="207">
        <v>2010</v>
      </c>
      <c r="L35" s="207">
        <v>2011</v>
      </c>
      <c r="M35" s="207" t="s">
        <v>525</v>
      </c>
      <c r="N35" s="231" t="s">
        <v>556</v>
      </c>
      <c r="O35" s="206">
        <v>2014</v>
      </c>
      <c r="P35" s="207">
        <v>2015</v>
      </c>
      <c r="Q35" s="207">
        <v>2016</v>
      </c>
      <c r="R35" s="207">
        <v>2017</v>
      </c>
      <c r="S35" s="208">
        <v>2018</v>
      </c>
      <c r="T35" s="206">
        <v>2019</v>
      </c>
      <c r="U35" s="229">
        <v>2020</v>
      </c>
      <c r="V35" s="229">
        <v>2021</v>
      </c>
    </row>
    <row r="36" spans="1:22" s="209" customFormat="1" ht="12.95" hidden="1" customHeight="1" x14ac:dyDescent="0.25">
      <c r="A36" s="210"/>
      <c r="B36" s="211" t="s">
        <v>5</v>
      </c>
      <c r="C36" s="212" t="s">
        <v>6</v>
      </c>
      <c r="D36" s="212" t="s">
        <v>7</v>
      </c>
      <c r="E36" s="213" t="s">
        <v>8</v>
      </c>
      <c r="F36" s="211" t="s">
        <v>9</v>
      </c>
      <c r="G36" s="212" t="s">
        <v>10</v>
      </c>
      <c r="H36" s="212" t="s">
        <v>1115</v>
      </c>
      <c r="I36" s="212" t="s">
        <v>1115</v>
      </c>
      <c r="J36" s="212" t="s">
        <v>1115</v>
      </c>
      <c r="K36" s="212" t="s">
        <v>1116</v>
      </c>
      <c r="L36" s="212" t="s">
        <v>1117</v>
      </c>
      <c r="M36" s="212" t="s">
        <v>14</v>
      </c>
      <c r="N36" s="234" t="s">
        <v>1118</v>
      </c>
      <c r="O36" s="211" t="s">
        <v>16</v>
      </c>
      <c r="P36" s="212" t="s">
        <v>17</v>
      </c>
      <c r="Q36" s="212" t="s">
        <v>17</v>
      </c>
      <c r="R36" s="212" t="s">
        <v>17</v>
      </c>
      <c r="S36" s="213" t="s">
        <v>20</v>
      </c>
      <c r="T36" s="211" t="s">
        <v>62</v>
      </c>
      <c r="U36" s="232" t="s">
        <v>19</v>
      </c>
      <c r="V36" s="232" t="s">
        <v>1119</v>
      </c>
    </row>
    <row r="37" spans="1:22" s="209" customFormat="1" ht="12.95" hidden="1" customHeight="1" x14ac:dyDescent="0.25">
      <c r="A37" s="210"/>
      <c r="B37" s="215"/>
      <c r="C37" s="216"/>
      <c r="D37" s="216"/>
      <c r="E37" s="217"/>
      <c r="F37" s="215"/>
      <c r="G37" s="216"/>
      <c r="H37" s="216"/>
      <c r="I37" s="216"/>
      <c r="J37" s="216"/>
      <c r="K37" s="216"/>
      <c r="L37" s="216"/>
      <c r="M37" s="216"/>
      <c r="N37" s="237"/>
      <c r="O37" s="215"/>
      <c r="P37" s="216"/>
      <c r="Q37" s="216"/>
      <c r="R37" s="216"/>
      <c r="S37" s="217"/>
      <c r="T37" s="215"/>
      <c r="U37" s="235"/>
      <c r="V37" s="235"/>
    </row>
    <row r="38" spans="1:22" s="209" customFormat="1" ht="12.95" hidden="1" customHeight="1" x14ac:dyDescent="0.25">
      <c r="A38" s="210"/>
      <c r="B38" s="219">
        <v>82.52</v>
      </c>
      <c r="C38" s="220">
        <v>81.55</v>
      </c>
      <c r="D38" s="220">
        <v>78.72</v>
      </c>
      <c r="E38" s="221">
        <v>109.67</v>
      </c>
      <c r="F38" s="219">
        <v>51</v>
      </c>
      <c r="G38" s="220">
        <v>78.11</v>
      </c>
      <c r="H38" s="220">
        <v>82.2</v>
      </c>
      <c r="I38" s="220">
        <v>82.2</v>
      </c>
      <c r="J38" s="220">
        <v>82.2</v>
      </c>
      <c r="K38" s="220">
        <v>82.24</v>
      </c>
      <c r="L38" s="220">
        <v>83.24</v>
      </c>
      <c r="M38" s="220">
        <v>88.5</v>
      </c>
      <c r="N38" s="240">
        <v>106.7</v>
      </c>
      <c r="O38" s="219">
        <v>96.35</v>
      </c>
      <c r="P38" s="220">
        <v>84.25</v>
      </c>
      <c r="Q38" s="220">
        <v>84.25</v>
      </c>
      <c r="R38" s="220">
        <v>84.25</v>
      </c>
      <c r="S38" s="221">
        <v>52.52</v>
      </c>
      <c r="T38" s="219">
        <v>45.73</v>
      </c>
      <c r="U38" s="238">
        <v>73.709999999999994</v>
      </c>
      <c r="V38" s="238">
        <v>115.2</v>
      </c>
    </row>
    <row r="39" spans="1:22" s="209" customFormat="1" ht="12.95" hidden="1" customHeight="1" thickBot="1" x14ac:dyDescent="0.3">
      <c r="A39" s="222"/>
      <c r="B39" s="223">
        <v>73.400000000000006</v>
      </c>
      <c r="C39" s="224">
        <v>74.3</v>
      </c>
      <c r="D39" s="224">
        <v>72</v>
      </c>
      <c r="E39" s="225">
        <v>99.58</v>
      </c>
      <c r="F39" s="223">
        <v>45.8</v>
      </c>
      <c r="G39" s="224">
        <v>70.7</v>
      </c>
      <c r="H39" s="224">
        <v>74.400000000000006</v>
      </c>
      <c r="I39" s="224">
        <v>74.400000000000006</v>
      </c>
      <c r="J39" s="224">
        <v>74.400000000000006</v>
      </c>
      <c r="K39" s="224">
        <v>74.5</v>
      </c>
      <c r="L39" s="224">
        <v>74.7</v>
      </c>
      <c r="M39" s="224">
        <v>80.8</v>
      </c>
      <c r="N39" s="244">
        <v>97.1</v>
      </c>
      <c r="O39" s="226">
        <v>88</v>
      </c>
      <c r="P39" s="227">
        <v>76.599999999999994</v>
      </c>
      <c r="Q39" s="227">
        <v>76.599999999999994</v>
      </c>
      <c r="R39" s="227">
        <v>76.7</v>
      </c>
      <c r="S39" s="228">
        <v>46</v>
      </c>
      <c r="T39" s="226">
        <v>40.4</v>
      </c>
      <c r="U39" s="246">
        <v>66.099999999999994</v>
      </c>
      <c r="V39" s="246">
        <v>111.3</v>
      </c>
    </row>
    <row r="40" spans="1:22" s="209" customFormat="1" ht="12.95" customHeight="1" x14ac:dyDescent="0.25">
      <c r="A40" s="205" t="s">
        <v>597</v>
      </c>
      <c r="B40" s="206">
        <v>1901</v>
      </c>
      <c r="C40" s="261">
        <v>1902</v>
      </c>
      <c r="D40" s="275">
        <v>1903</v>
      </c>
      <c r="E40" s="263">
        <v>1904</v>
      </c>
      <c r="F40" s="262">
        <v>1905</v>
      </c>
      <c r="G40" s="207">
        <v>1906</v>
      </c>
      <c r="H40" s="207">
        <v>1907</v>
      </c>
      <c r="I40" s="207">
        <v>1908</v>
      </c>
      <c r="J40" s="207">
        <v>1909</v>
      </c>
      <c r="K40" s="261">
        <v>1910</v>
      </c>
      <c r="L40" s="207">
        <v>1911</v>
      </c>
      <c r="M40" s="261" t="s">
        <v>526</v>
      </c>
      <c r="N40" s="262" t="s">
        <v>555</v>
      </c>
      <c r="O40" s="206">
        <v>1914</v>
      </c>
      <c r="P40" s="207">
        <v>1915</v>
      </c>
      <c r="Q40" s="207">
        <v>1916</v>
      </c>
      <c r="R40" s="207">
        <v>1917</v>
      </c>
      <c r="S40" s="208">
        <v>1918</v>
      </c>
      <c r="T40" s="206">
        <v>1919</v>
      </c>
      <c r="U40" s="261">
        <v>1920</v>
      </c>
      <c r="V40" s="261">
        <v>1921</v>
      </c>
    </row>
    <row r="41" spans="1:22" s="209" customFormat="1" ht="12.95" customHeight="1" x14ac:dyDescent="0.25">
      <c r="A41" s="210"/>
      <c r="B41" s="211" t="s">
        <v>5</v>
      </c>
      <c r="C41" s="232" t="s">
        <v>6</v>
      </c>
      <c r="D41" s="232" t="s">
        <v>7</v>
      </c>
      <c r="E41" s="233" t="s">
        <v>8</v>
      </c>
      <c r="F41" s="234" t="s">
        <v>9</v>
      </c>
      <c r="G41" s="212" t="s">
        <v>10</v>
      </c>
      <c r="H41" s="212" t="s">
        <v>1115</v>
      </c>
      <c r="I41" s="212" t="s">
        <v>1115</v>
      </c>
      <c r="J41" s="212" t="s">
        <v>1115</v>
      </c>
      <c r="K41" s="232" t="s">
        <v>1116</v>
      </c>
      <c r="L41" s="212" t="s">
        <v>1117</v>
      </c>
      <c r="M41" s="232" t="s">
        <v>14</v>
      </c>
      <c r="N41" s="234" t="s">
        <v>1118</v>
      </c>
      <c r="O41" s="211" t="s">
        <v>16</v>
      </c>
      <c r="P41" s="212" t="s">
        <v>17</v>
      </c>
      <c r="Q41" s="212" t="s">
        <v>17</v>
      </c>
      <c r="R41" s="212" t="s">
        <v>17</v>
      </c>
      <c r="S41" s="213" t="s">
        <v>20</v>
      </c>
      <c r="T41" s="211" t="s">
        <v>62</v>
      </c>
      <c r="U41" s="232" t="s">
        <v>19</v>
      </c>
      <c r="V41" s="232" t="s">
        <v>1119</v>
      </c>
    </row>
    <row r="42" spans="1:22" s="209" customFormat="1" ht="12.95" customHeight="1" x14ac:dyDescent="0.25">
      <c r="A42" s="210"/>
      <c r="B42" s="215">
        <v>4383600000</v>
      </c>
      <c r="C42" s="235">
        <v>4432100000</v>
      </c>
      <c r="D42" s="235">
        <v>4308000000</v>
      </c>
      <c r="E42" s="236">
        <v>5743800000</v>
      </c>
      <c r="F42" s="237">
        <v>2835700000</v>
      </c>
      <c r="G42" s="216">
        <v>4237400000</v>
      </c>
      <c r="H42" s="216">
        <v>4437600000</v>
      </c>
      <c r="I42" s="216">
        <v>4437600000</v>
      </c>
      <c r="J42" s="216">
        <v>4437600000</v>
      </c>
      <c r="K42" s="235">
        <v>4442900000</v>
      </c>
      <c r="L42" s="216">
        <v>4453600000</v>
      </c>
      <c r="M42" s="235">
        <v>4778700000</v>
      </c>
      <c r="N42" s="237">
        <v>5619400000</v>
      </c>
      <c r="O42" s="215">
        <v>5155000000</v>
      </c>
      <c r="P42" s="216">
        <v>4555500000</v>
      </c>
      <c r="Q42" s="216">
        <v>4555500000</v>
      </c>
      <c r="R42" s="216">
        <v>4560800000</v>
      </c>
      <c r="S42" s="217">
        <v>2847400000</v>
      </c>
      <c r="T42" s="215">
        <v>2518800000</v>
      </c>
      <c r="U42" s="235">
        <v>3985700000</v>
      </c>
      <c r="V42" s="235">
        <v>6319300000</v>
      </c>
    </row>
    <row r="43" spans="1:22" s="209" customFormat="1" ht="12.95" customHeight="1" x14ac:dyDescent="0.25">
      <c r="A43" s="210"/>
      <c r="B43" s="219">
        <v>81.97</v>
      </c>
      <c r="C43" s="238">
        <v>81.540000000000006</v>
      </c>
      <c r="D43" s="238">
        <v>78.72</v>
      </c>
      <c r="E43" s="239">
        <v>109.67</v>
      </c>
      <c r="F43" s="240">
        <v>50.99</v>
      </c>
      <c r="G43" s="220">
        <v>78.11</v>
      </c>
      <c r="H43" s="220">
        <v>82.18</v>
      </c>
      <c r="I43" s="220">
        <v>82.18</v>
      </c>
      <c r="J43" s="220">
        <v>82.18</v>
      </c>
      <c r="K43" s="238">
        <v>82.24</v>
      </c>
      <c r="L43" s="220">
        <v>82.24</v>
      </c>
      <c r="M43" s="238">
        <v>87.87</v>
      </c>
      <c r="N43" s="240">
        <v>107.58</v>
      </c>
      <c r="O43" s="219">
        <v>96.86</v>
      </c>
      <c r="P43" s="220">
        <v>84.24</v>
      </c>
      <c r="Q43" s="220">
        <v>84.24</v>
      </c>
      <c r="R43" s="220">
        <v>84.24</v>
      </c>
      <c r="S43" s="221">
        <v>51.47</v>
      </c>
      <c r="T43" s="219">
        <v>45.73</v>
      </c>
      <c r="U43" s="238">
        <v>73.8</v>
      </c>
      <c r="V43" s="238">
        <v>121.16</v>
      </c>
    </row>
    <row r="44" spans="1:22" s="209" customFormat="1" ht="12.95" customHeight="1" thickBot="1" x14ac:dyDescent="0.3">
      <c r="A44" s="222"/>
      <c r="B44" s="223">
        <v>73.400000000000006</v>
      </c>
      <c r="C44" s="241">
        <v>74.3</v>
      </c>
      <c r="D44" s="241">
        <v>72</v>
      </c>
      <c r="E44" s="242">
        <v>99.58</v>
      </c>
      <c r="F44" s="243">
        <v>45.8</v>
      </c>
      <c r="G44" s="224">
        <v>70.7</v>
      </c>
      <c r="H44" s="224">
        <v>74.400000000000006</v>
      </c>
      <c r="I44" s="224">
        <v>74.400000000000006</v>
      </c>
      <c r="J44" s="224">
        <v>74.400000000000006</v>
      </c>
      <c r="K44" s="241">
        <v>74.5</v>
      </c>
      <c r="L44" s="224">
        <v>74.7</v>
      </c>
      <c r="M44" s="241">
        <v>80.8</v>
      </c>
      <c r="N44" s="244">
        <v>97.1</v>
      </c>
      <c r="O44" s="226">
        <v>88.1</v>
      </c>
      <c r="P44" s="227">
        <v>76.459999999999994</v>
      </c>
      <c r="Q44" s="227">
        <v>76.459999999999994</v>
      </c>
      <c r="R44" s="227">
        <v>76.459999999999994</v>
      </c>
      <c r="S44" s="228">
        <v>46</v>
      </c>
      <c r="T44" s="226">
        <v>40.9</v>
      </c>
      <c r="U44" s="246">
        <v>66.099999999999994</v>
      </c>
      <c r="V44" s="246">
        <v>111.3</v>
      </c>
    </row>
    <row r="45" spans="1:22" s="209" customFormat="1" ht="12.95" customHeight="1" x14ac:dyDescent="0.25">
      <c r="A45" s="205" t="s">
        <v>598</v>
      </c>
      <c r="B45" s="206">
        <v>1801</v>
      </c>
      <c r="C45" s="261">
        <v>1802</v>
      </c>
      <c r="D45" s="261">
        <v>1803</v>
      </c>
      <c r="E45" s="263">
        <v>1804</v>
      </c>
      <c r="F45" s="262">
        <v>1805</v>
      </c>
      <c r="G45" s="207">
        <v>1806</v>
      </c>
      <c r="H45" s="207">
        <v>1807</v>
      </c>
      <c r="I45" s="207">
        <v>1808</v>
      </c>
      <c r="J45" s="207">
        <v>1809</v>
      </c>
      <c r="K45" s="261">
        <v>1810</v>
      </c>
      <c r="L45" s="207">
        <v>1811</v>
      </c>
      <c r="M45" s="261" t="s">
        <v>527</v>
      </c>
      <c r="N45" s="262" t="s">
        <v>554</v>
      </c>
      <c r="O45" s="262">
        <v>1814</v>
      </c>
      <c r="P45" s="207">
        <v>1815</v>
      </c>
      <c r="Q45" s="207">
        <v>1816</v>
      </c>
      <c r="R45" s="207">
        <v>1817</v>
      </c>
      <c r="S45" s="208">
        <v>1818</v>
      </c>
      <c r="T45" s="262">
        <v>1819</v>
      </c>
      <c r="U45" s="207">
        <v>1820</v>
      </c>
      <c r="V45" s="261">
        <v>1821</v>
      </c>
    </row>
    <row r="46" spans="1:22" s="209" customFormat="1" ht="12.95" customHeight="1" x14ac:dyDescent="0.25">
      <c r="A46" s="210"/>
      <c r="B46" s="211" t="s">
        <v>5</v>
      </c>
      <c r="C46" s="232" t="s">
        <v>6</v>
      </c>
      <c r="D46" s="232" t="s">
        <v>7</v>
      </c>
      <c r="E46" s="233" t="s">
        <v>8</v>
      </c>
      <c r="F46" s="271" t="s">
        <v>9</v>
      </c>
      <c r="G46" s="212" t="s">
        <v>10</v>
      </c>
      <c r="H46" s="212" t="s">
        <v>1115</v>
      </c>
      <c r="I46" s="212" t="s">
        <v>1115</v>
      </c>
      <c r="J46" s="212" t="s">
        <v>1115</v>
      </c>
      <c r="K46" s="232" t="s">
        <v>1116</v>
      </c>
      <c r="L46" s="212" t="s">
        <v>1117</v>
      </c>
      <c r="M46" s="232" t="s">
        <v>14</v>
      </c>
      <c r="N46" s="234" t="s">
        <v>1118</v>
      </c>
      <c r="O46" s="234" t="s">
        <v>16</v>
      </c>
      <c r="P46" s="212" t="s">
        <v>17</v>
      </c>
      <c r="Q46" s="212" t="s">
        <v>17</v>
      </c>
      <c r="R46" s="212" t="s">
        <v>17</v>
      </c>
      <c r="S46" s="213" t="s">
        <v>20</v>
      </c>
      <c r="T46" s="234" t="s">
        <v>62</v>
      </c>
      <c r="U46" s="212" t="s">
        <v>19</v>
      </c>
      <c r="V46" s="232" t="s">
        <v>1119</v>
      </c>
    </row>
    <row r="47" spans="1:22" s="209" customFormat="1" ht="12.95" customHeight="1" x14ac:dyDescent="0.25">
      <c r="A47" s="210"/>
      <c r="B47" s="215">
        <v>4362200000</v>
      </c>
      <c r="C47" s="235">
        <v>4410400000</v>
      </c>
      <c r="D47" s="235">
        <v>4287000000</v>
      </c>
      <c r="E47" s="236">
        <v>5715800000</v>
      </c>
      <c r="F47" s="272">
        <v>2821800000</v>
      </c>
      <c r="G47" s="216">
        <v>4216700000</v>
      </c>
      <c r="H47" s="216">
        <v>4415900000</v>
      </c>
      <c r="I47" s="216">
        <v>4415900000</v>
      </c>
      <c r="J47" s="216">
        <v>4415900000</v>
      </c>
      <c r="K47" s="235">
        <v>4421200000</v>
      </c>
      <c r="L47" s="216">
        <v>4431900000</v>
      </c>
      <c r="M47" s="235">
        <v>4755300000</v>
      </c>
      <c r="N47" s="237">
        <v>5592000000</v>
      </c>
      <c r="O47" s="237">
        <v>5129800000</v>
      </c>
      <c r="P47" s="216">
        <v>4533200000</v>
      </c>
      <c r="Q47" s="216">
        <v>4533200000</v>
      </c>
      <c r="R47" s="216">
        <v>4538500000</v>
      </c>
      <c r="S47" s="217">
        <v>2833400000</v>
      </c>
      <c r="T47" s="237">
        <v>2506500000</v>
      </c>
      <c r="U47" s="216">
        <v>3966200000</v>
      </c>
      <c r="V47" s="235">
        <v>6288500000</v>
      </c>
    </row>
    <row r="48" spans="1:22" s="209" customFormat="1" ht="12.95" customHeight="1" x14ac:dyDescent="0.25">
      <c r="A48" s="210"/>
      <c r="B48" s="219">
        <v>81.97</v>
      </c>
      <c r="C48" s="238">
        <v>81.540000000000006</v>
      </c>
      <c r="D48" s="238">
        <v>78.72</v>
      </c>
      <c r="E48" s="239">
        <v>109.67</v>
      </c>
      <c r="F48" s="273">
        <v>50.99</v>
      </c>
      <c r="G48" s="220">
        <v>78.11</v>
      </c>
      <c r="H48" s="220">
        <v>82.18</v>
      </c>
      <c r="I48" s="220">
        <v>82.18</v>
      </c>
      <c r="J48" s="220">
        <v>82.18</v>
      </c>
      <c r="K48" s="238">
        <v>82.24</v>
      </c>
      <c r="L48" s="220">
        <v>82.24</v>
      </c>
      <c r="M48" s="238">
        <v>87.87</v>
      </c>
      <c r="N48" s="240">
        <v>107.58</v>
      </c>
      <c r="O48" s="240">
        <v>96.86</v>
      </c>
      <c r="P48" s="220">
        <v>84.24</v>
      </c>
      <c r="Q48" s="220">
        <v>84.24</v>
      </c>
      <c r="R48" s="220">
        <v>84.24</v>
      </c>
      <c r="S48" s="221">
        <v>51.47</v>
      </c>
      <c r="T48" s="240">
        <v>45.73</v>
      </c>
      <c r="U48" s="220">
        <v>73.8</v>
      </c>
      <c r="V48" s="238">
        <v>121.16</v>
      </c>
    </row>
    <row r="49" spans="1:22" s="209" customFormat="1" ht="12.95" customHeight="1" thickBot="1" x14ac:dyDescent="0.3">
      <c r="A49" s="222"/>
      <c r="B49" s="223">
        <v>73.400000000000006</v>
      </c>
      <c r="C49" s="241">
        <v>74.3</v>
      </c>
      <c r="D49" s="241">
        <v>72</v>
      </c>
      <c r="E49" s="242">
        <v>99.58</v>
      </c>
      <c r="F49" s="274">
        <v>45.8</v>
      </c>
      <c r="G49" s="224">
        <v>70.7</v>
      </c>
      <c r="H49" s="224">
        <v>74.400000000000006</v>
      </c>
      <c r="I49" s="224">
        <v>74.400000000000006</v>
      </c>
      <c r="J49" s="224">
        <v>74.400000000000006</v>
      </c>
      <c r="K49" s="241">
        <v>74.5</v>
      </c>
      <c r="L49" s="224">
        <v>74.7</v>
      </c>
      <c r="M49" s="241">
        <v>80.8</v>
      </c>
      <c r="N49" s="244">
        <v>97.1</v>
      </c>
      <c r="O49" s="244">
        <v>88.1</v>
      </c>
      <c r="P49" s="227">
        <v>76.459999999999994</v>
      </c>
      <c r="Q49" s="227">
        <v>76.459999999999994</v>
      </c>
      <c r="R49" s="227">
        <v>76.459999999999994</v>
      </c>
      <c r="S49" s="228">
        <v>46</v>
      </c>
      <c r="T49" s="244">
        <v>40.9</v>
      </c>
      <c r="U49" s="227">
        <v>66.099999999999994</v>
      </c>
      <c r="V49" s="246">
        <v>111.3</v>
      </c>
    </row>
    <row r="50" spans="1:22" s="209" customFormat="1" ht="12.95" hidden="1" customHeight="1" x14ac:dyDescent="0.25">
      <c r="A50" s="205" t="s">
        <v>599</v>
      </c>
      <c r="B50" s="206">
        <v>1701</v>
      </c>
      <c r="C50" s="207">
        <v>1702</v>
      </c>
      <c r="D50" s="207">
        <v>1703</v>
      </c>
      <c r="E50" s="208">
        <v>1704</v>
      </c>
      <c r="F50" s="206">
        <v>1705</v>
      </c>
      <c r="G50" s="207">
        <v>1706</v>
      </c>
      <c r="H50" s="207">
        <v>1707</v>
      </c>
      <c r="I50" s="207">
        <v>1708</v>
      </c>
      <c r="J50" s="207">
        <v>1709</v>
      </c>
      <c r="K50" s="229">
        <v>1710</v>
      </c>
      <c r="L50" s="207">
        <v>1711</v>
      </c>
      <c r="M50" s="207" t="s">
        <v>528</v>
      </c>
      <c r="N50" s="206" t="s">
        <v>553</v>
      </c>
      <c r="O50" s="206">
        <v>1714</v>
      </c>
      <c r="P50" s="207">
        <v>1715</v>
      </c>
      <c r="Q50" s="207">
        <v>1716</v>
      </c>
      <c r="R50" s="207">
        <v>1717</v>
      </c>
      <c r="S50" s="208">
        <v>1718</v>
      </c>
      <c r="T50" s="206">
        <v>1719</v>
      </c>
      <c r="U50" s="207">
        <v>1720</v>
      </c>
      <c r="V50" s="207">
        <v>1721</v>
      </c>
    </row>
    <row r="51" spans="1:22" s="209" customFormat="1" ht="12.95" hidden="1" customHeight="1" x14ac:dyDescent="0.25">
      <c r="A51" s="210"/>
      <c r="B51" s="211" t="s">
        <v>5</v>
      </c>
      <c r="C51" s="212" t="s">
        <v>6</v>
      </c>
      <c r="D51" s="212" t="s">
        <v>7</v>
      </c>
      <c r="E51" s="213" t="s">
        <v>8</v>
      </c>
      <c r="F51" s="211" t="s">
        <v>9</v>
      </c>
      <c r="G51" s="212" t="s">
        <v>10</v>
      </c>
      <c r="H51" s="212" t="s">
        <v>1115</v>
      </c>
      <c r="I51" s="212" t="s">
        <v>1115</v>
      </c>
      <c r="J51" s="212" t="s">
        <v>1115</v>
      </c>
      <c r="K51" s="232" t="s">
        <v>1116</v>
      </c>
      <c r="L51" s="212" t="s">
        <v>1117</v>
      </c>
      <c r="M51" s="212" t="s">
        <v>14</v>
      </c>
      <c r="N51" s="211" t="s">
        <v>1118</v>
      </c>
      <c r="O51" s="211" t="s">
        <v>16</v>
      </c>
      <c r="P51" s="212" t="s">
        <v>17</v>
      </c>
      <c r="Q51" s="212" t="s">
        <v>17</v>
      </c>
      <c r="R51" s="212" t="s">
        <v>17</v>
      </c>
      <c r="S51" s="213" t="s">
        <v>20</v>
      </c>
      <c r="T51" s="211" t="s">
        <v>62</v>
      </c>
      <c r="U51" s="212" t="s">
        <v>19</v>
      </c>
      <c r="V51" s="212" t="s">
        <v>1119</v>
      </c>
    </row>
    <row r="52" spans="1:22" s="209" customFormat="1" ht="12.95" hidden="1" customHeight="1" x14ac:dyDescent="0.25">
      <c r="A52" s="210"/>
      <c r="B52" s="215"/>
      <c r="C52" s="216"/>
      <c r="D52" s="216"/>
      <c r="E52" s="217"/>
      <c r="F52" s="215"/>
      <c r="G52" s="216"/>
      <c r="H52" s="216"/>
      <c r="I52" s="216"/>
      <c r="J52" s="216"/>
      <c r="K52" s="235"/>
      <c r="L52" s="216"/>
      <c r="M52" s="216"/>
      <c r="N52" s="215"/>
      <c r="O52" s="215"/>
      <c r="P52" s="216"/>
      <c r="Q52" s="216"/>
      <c r="R52" s="216"/>
      <c r="S52" s="217"/>
      <c r="T52" s="215"/>
      <c r="U52" s="216"/>
      <c r="V52" s="216"/>
    </row>
    <row r="53" spans="1:22" s="209" customFormat="1" ht="12.95" hidden="1" customHeight="1" x14ac:dyDescent="0.25">
      <c r="A53" s="210"/>
      <c r="B53" s="219">
        <v>82.52</v>
      </c>
      <c r="C53" s="220">
        <v>81.55</v>
      </c>
      <c r="D53" s="220">
        <v>78.72</v>
      </c>
      <c r="E53" s="221">
        <v>109.67</v>
      </c>
      <c r="F53" s="219">
        <v>51</v>
      </c>
      <c r="G53" s="220">
        <v>78.11</v>
      </c>
      <c r="H53" s="220">
        <v>82.2</v>
      </c>
      <c r="I53" s="220">
        <v>82.2</v>
      </c>
      <c r="J53" s="220">
        <v>82.2</v>
      </c>
      <c r="K53" s="238">
        <v>82.24</v>
      </c>
      <c r="L53" s="220">
        <v>83.24</v>
      </c>
      <c r="M53" s="220">
        <v>88.5</v>
      </c>
      <c r="N53" s="219">
        <v>106.7</v>
      </c>
      <c r="O53" s="219">
        <v>96.35</v>
      </c>
      <c r="P53" s="220">
        <v>84.25</v>
      </c>
      <c r="Q53" s="220">
        <v>84.25</v>
      </c>
      <c r="R53" s="220">
        <v>84.25</v>
      </c>
      <c r="S53" s="221">
        <v>52.52</v>
      </c>
      <c r="T53" s="219">
        <v>45.73</v>
      </c>
      <c r="U53" s="220">
        <v>73.709999999999994</v>
      </c>
      <c r="V53" s="220">
        <v>115.2</v>
      </c>
    </row>
    <row r="54" spans="1:22" s="209" customFormat="1" ht="12.95" hidden="1" customHeight="1" thickBot="1" x14ac:dyDescent="0.3">
      <c r="A54" s="222"/>
      <c r="B54" s="223">
        <v>73.400000000000006</v>
      </c>
      <c r="C54" s="224">
        <v>74.3</v>
      </c>
      <c r="D54" s="224">
        <v>72</v>
      </c>
      <c r="E54" s="225">
        <v>99.58</v>
      </c>
      <c r="F54" s="223">
        <v>45.8</v>
      </c>
      <c r="G54" s="224">
        <v>70.7</v>
      </c>
      <c r="H54" s="224">
        <v>74.400000000000006</v>
      </c>
      <c r="I54" s="224">
        <v>74.400000000000006</v>
      </c>
      <c r="J54" s="224">
        <v>74.400000000000006</v>
      </c>
      <c r="K54" s="241">
        <v>74.5</v>
      </c>
      <c r="L54" s="224">
        <v>74.7</v>
      </c>
      <c r="M54" s="224">
        <v>80.8</v>
      </c>
      <c r="N54" s="226">
        <v>97.1</v>
      </c>
      <c r="O54" s="226">
        <v>88</v>
      </c>
      <c r="P54" s="227">
        <v>76.599999999999994</v>
      </c>
      <c r="Q54" s="227">
        <v>76.599999999999994</v>
      </c>
      <c r="R54" s="227">
        <v>76.7</v>
      </c>
      <c r="S54" s="228">
        <v>46</v>
      </c>
      <c r="T54" s="226">
        <v>40.4</v>
      </c>
      <c r="U54" s="227">
        <v>66.099999999999994</v>
      </c>
      <c r="V54" s="227">
        <v>111.3</v>
      </c>
    </row>
    <row r="55" spans="1:22" s="209" customFormat="1" ht="12.95" hidden="1" customHeight="1" x14ac:dyDescent="0.25">
      <c r="A55" s="205" t="s">
        <v>600</v>
      </c>
      <c r="B55" s="206">
        <v>1601</v>
      </c>
      <c r="C55" s="207">
        <v>1602</v>
      </c>
      <c r="D55" s="207">
        <v>1603</v>
      </c>
      <c r="E55" s="208">
        <v>1604</v>
      </c>
      <c r="F55" s="206">
        <v>1605</v>
      </c>
      <c r="G55" s="207">
        <v>1606</v>
      </c>
      <c r="H55" s="207">
        <v>1607</v>
      </c>
      <c r="I55" s="207">
        <v>1608</v>
      </c>
      <c r="J55" s="207">
        <v>1609</v>
      </c>
      <c r="K55" s="229">
        <v>1610</v>
      </c>
      <c r="L55" s="207">
        <v>1611</v>
      </c>
      <c r="M55" s="207" t="s">
        <v>529</v>
      </c>
      <c r="N55" s="206" t="s">
        <v>552</v>
      </c>
      <c r="O55" s="206">
        <v>1614</v>
      </c>
      <c r="P55" s="207">
        <v>1615</v>
      </c>
      <c r="Q55" s="207">
        <v>1616</v>
      </c>
      <c r="R55" s="207">
        <v>1617</v>
      </c>
      <c r="S55" s="208">
        <v>1618</v>
      </c>
      <c r="T55" s="206">
        <v>1619</v>
      </c>
      <c r="U55" s="207">
        <v>1620</v>
      </c>
      <c r="V55" s="207">
        <v>1621</v>
      </c>
    </row>
    <row r="56" spans="1:22" s="209" customFormat="1" ht="12.95" hidden="1" customHeight="1" x14ac:dyDescent="0.25">
      <c r="A56" s="210"/>
      <c r="B56" s="211" t="s">
        <v>5</v>
      </c>
      <c r="C56" s="212" t="s">
        <v>6</v>
      </c>
      <c r="D56" s="212" t="s">
        <v>7</v>
      </c>
      <c r="E56" s="213" t="s">
        <v>8</v>
      </c>
      <c r="F56" s="211" t="s">
        <v>9</v>
      </c>
      <c r="G56" s="212" t="s">
        <v>10</v>
      </c>
      <c r="H56" s="212" t="s">
        <v>1115</v>
      </c>
      <c r="I56" s="212" t="s">
        <v>1115</v>
      </c>
      <c r="J56" s="212" t="s">
        <v>1115</v>
      </c>
      <c r="K56" s="232" t="s">
        <v>1116</v>
      </c>
      <c r="L56" s="212" t="s">
        <v>1117</v>
      </c>
      <c r="M56" s="212" t="s">
        <v>14</v>
      </c>
      <c r="N56" s="211" t="s">
        <v>1118</v>
      </c>
      <c r="O56" s="211" t="s">
        <v>16</v>
      </c>
      <c r="P56" s="212" t="s">
        <v>17</v>
      </c>
      <c r="Q56" s="212" t="s">
        <v>17</v>
      </c>
      <c r="R56" s="212" t="s">
        <v>17</v>
      </c>
      <c r="S56" s="213" t="s">
        <v>20</v>
      </c>
      <c r="T56" s="211" t="s">
        <v>62</v>
      </c>
      <c r="U56" s="212" t="s">
        <v>19</v>
      </c>
      <c r="V56" s="212" t="s">
        <v>1119</v>
      </c>
    </row>
    <row r="57" spans="1:22" s="209" customFormat="1" ht="12.95" hidden="1" customHeight="1" x14ac:dyDescent="0.25">
      <c r="A57" s="210"/>
      <c r="B57" s="215"/>
      <c r="C57" s="216"/>
      <c r="D57" s="216"/>
      <c r="E57" s="217"/>
      <c r="F57" s="215"/>
      <c r="G57" s="216"/>
      <c r="H57" s="216"/>
      <c r="I57" s="216"/>
      <c r="J57" s="216"/>
      <c r="K57" s="235"/>
      <c r="L57" s="216"/>
      <c r="M57" s="216"/>
      <c r="N57" s="215"/>
      <c r="O57" s="215"/>
      <c r="P57" s="216"/>
      <c r="Q57" s="216"/>
      <c r="R57" s="216"/>
      <c r="S57" s="217"/>
      <c r="T57" s="215"/>
      <c r="U57" s="216"/>
      <c r="V57" s="216"/>
    </row>
    <row r="58" spans="1:22" s="209" customFormat="1" ht="12.95" hidden="1" customHeight="1" x14ac:dyDescent="0.25">
      <c r="A58" s="210"/>
      <c r="B58" s="219">
        <v>82.52</v>
      </c>
      <c r="C58" s="220">
        <v>81.55</v>
      </c>
      <c r="D58" s="220">
        <v>78.72</v>
      </c>
      <c r="E58" s="221">
        <v>109.67</v>
      </c>
      <c r="F58" s="219">
        <v>51</v>
      </c>
      <c r="G58" s="220">
        <v>78.11</v>
      </c>
      <c r="H58" s="220">
        <v>82.2</v>
      </c>
      <c r="I58" s="220">
        <v>82.2</v>
      </c>
      <c r="J58" s="220">
        <v>82.2</v>
      </c>
      <c r="K58" s="238">
        <v>82.24</v>
      </c>
      <c r="L58" s="220">
        <v>83.24</v>
      </c>
      <c r="M58" s="220">
        <v>88.5</v>
      </c>
      <c r="N58" s="219">
        <v>106.7</v>
      </c>
      <c r="O58" s="219">
        <v>96.35</v>
      </c>
      <c r="P58" s="220">
        <v>84.25</v>
      </c>
      <c r="Q58" s="220">
        <v>84.25</v>
      </c>
      <c r="R58" s="220">
        <v>84.25</v>
      </c>
      <c r="S58" s="221">
        <v>52.52</v>
      </c>
      <c r="T58" s="219">
        <v>45.73</v>
      </c>
      <c r="U58" s="220">
        <v>73.709999999999994</v>
      </c>
      <c r="V58" s="220">
        <v>115.2</v>
      </c>
    </row>
    <row r="59" spans="1:22" s="209" customFormat="1" ht="12.95" hidden="1" customHeight="1" thickBot="1" x14ac:dyDescent="0.3">
      <c r="A59" s="222"/>
      <c r="B59" s="223">
        <v>73.400000000000006</v>
      </c>
      <c r="C59" s="224">
        <v>74.3</v>
      </c>
      <c r="D59" s="224">
        <v>72</v>
      </c>
      <c r="E59" s="225">
        <v>99.58</v>
      </c>
      <c r="F59" s="223">
        <v>45.8</v>
      </c>
      <c r="G59" s="224">
        <v>70.7</v>
      </c>
      <c r="H59" s="224">
        <v>74.400000000000006</v>
      </c>
      <c r="I59" s="224">
        <v>74.400000000000006</v>
      </c>
      <c r="J59" s="224">
        <v>74.400000000000006</v>
      </c>
      <c r="K59" s="241">
        <v>74.5</v>
      </c>
      <c r="L59" s="224">
        <v>74.7</v>
      </c>
      <c r="M59" s="224">
        <v>80.8</v>
      </c>
      <c r="N59" s="226">
        <v>97.1</v>
      </c>
      <c r="O59" s="226">
        <v>88</v>
      </c>
      <c r="P59" s="227">
        <v>76.599999999999994</v>
      </c>
      <c r="Q59" s="227">
        <v>76.599999999999994</v>
      </c>
      <c r="R59" s="227">
        <v>76.7</v>
      </c>
      <c r="S59" s="228">
        <v>46</v>
      </c>
      <c r="T59" s="226">
        <v>40.4</v>
      </c>
      <c r="U59" s="227">
        <v>66.099999999999994</v>
      </c>
      <c r="V59" s="227">
        <v>111.3</v>
      </c>
    </row>
    <row r="60" spans="1:22" s="209" customFormat="1" ht="12.95" hidden="1" customHeight="1" x14ac:dyDescent="0.25">
      <c r="A60" s="205" t="s">
        <v>601</v>
      </c>
      <c r="B60" s="206">
        <v>1501</v>
      </c>
      <c r="C60" s="207">
        <v>1502</v>
      </c>
      <c r="D60" s="207">
        <v>1503</v>
      </c>
      <c r="E60" s="208">
        <v>1504</v>
      </c>
      <c r="F60" s="206">
        <v>1505</v>
      </c>
      <c r="G60" s="207">
        <v>106</v>
      </c>
      <c r="H60" s="207">
        <v>1507</v>
      </c>
      <c r="I60" s="207">
        <v>1508</v>
      </c>
      <c r="J60" s="207">
        <v>1509</v>
      </c>
      <c r="K60" s="229">
        <v>1510</v>
      </c>
      <c r="L60" s="207">
        <v>1511</v>
      </c>
      <c r="M60" s="207" t="s">
        <v>530</v>
      </c>
      <c r="N60" s="206" t="s">
        <v>551</v>
      </c>
      <c r="O60" s="206">
        <v>1514</v>
      </c>
      <c r="P60" s="207">
        <v>1515</v>
      </c>
      <c r="Q60" s="207">
        <v>1516</v>
      </c>
      <c r="R60" s="207">
        <v>1517</v>
      </c>
      <c r="S60" s="208">
        <v>1518</v>
      </c>
      <c r="T60" s="206">
        <v>1519</v>
      </c>
      <c r="U60" s="207">
        <v>1520</v>
      </c>
      <c r="V60" s="207">
        <v>1521</v>
      </c>
    </row>
    <row r="61" spans="1:22" s="209" customFormat="1" ht="12.95" hidden="1" customHeight="1" x14ac:dyDescent="0.25">
      <c r="A61" s="210"/>
      <c r="B61" s="211" t="s">
        <v>5</v>
      </c>
      <c r="C61" s="212" t="s">
        <v>6</v>
      </c>
      <c r="D61" s="212" t="s">
        <v>7</v>
      </c>
      <c r="E61" s="213" t="s">
        <v>8</v>
      </c>
      <c r="F61" s="211" t="s">
        <v>9</v>
      </c>
      <c r="G61" s="212" t="s">
        <v>10</v>
      </c>
      <c r="H61" s="212" t="s">
        <v>1115</v>
      </c>
      <c r="I61" s="212" t="s">
        <v>1115</v>
      </c>
      <c r="J61" s="212" t="s">
        <v>1115</v>
      </c>
      <c r="K61" s="232" t="s">
        <v>1116</v>
      </c>
      <c r="L61" s="212" t="s">
        <v>1117</v>
      </c>
      <c r="M61" s="212" t="s">
        <v>14</v>
      </c>
      <c r="N61" s="211" t="s">
        <v>1118</v>
      </c>
      <c r="O61" s="211" t="s">
        <v>16</v>
      </c>
      <c r="P61" s="212" t="s">
        <v>17</v>
      </c>
      <c r="Q61" s="212" t="s">
        <v>17</v>
      </c>
      <c r="R61" s="212" t="s">
        <v>17</v>
      </c>
      <c r="S61" s="213" t="s">
        <v>20</v>
      </c>
      <c r="T61" s="211" t="s">
        <v>62</v>
      </c>
      <c r="U61" s="212" t="s">
        <v>19</v>
      </c>
      <c r="V61" s="212" t="s">
        <v>1119</v>
      </c>
    </row>
    <row r="62" spans="1:22" s="209" customFormat="1" ht="12.95" hidden="1" customHeight="1" x14ac:dyDescent="0.25">
      <c r="A62" s="210"/>
      <c r="B62" s="215"/>
      <c r="C62" s="216"/>
      <c r="D62" s="216"/>
      <c r="E62" s="217"/>
      <c r="F62" s="215"/>
      <c r="G62" s="216"/>
      <c r="H62" s="216"/>
      <c r="I62" s="216"/>
      <c r="J62" s="216"/>
      <c r="K62" s="235"/>
      <c r="L62" s="216"/>
      <c r="M62" s="216"/>
      <c r="N62" s="215"/>
      <c r="O62" s="215"/>
      <c r="P62" s="216"/>
      <c r="Q62" s="216"/>
      <c r="R62" s="216"/>
      <c r="S62" s="217"/>
      <c r="T62" s="215"/>
      <c r="U62" s="216"/>
      <c r="V62" s="216"/>
    </row>
    <row r="63" spans="1:22" s="209" customFormat="1" ht="12.95" hidden="1" customHeight="1" x14ac:dyDescent="0.25">
      <c r="A63" s="210"/>
      <c r="B63" s="219">
        <v>82.52</v>
      </c>
      <c r="C63" s="220">
        <v>81.55</v>
      </c>
      <c r="D63" s="220">
        <v>78.72</v>
      </c>
      <c r="E63" s="221">
        <v>109.67</v>
      </c>
      <c r="F63" s="219">
        <v>51</v>
      </c>
      <c r="G63" s="220">
        <v>78.11</v>
      </c>
      <c r="H63" s="220">
        <v>82.2</v>
      </c>
      <c r="I63" s="220">
        <v>82.2</v>
      </c>
      <c r="J63" s="220">
        <v>82.2</v>
      </c>
      <c r="K63" s="238">
        <v>82.24</v>
      </c>
      <c r="L63" s="220">
        <v>83.24</v>
      </c>
      <c r="M63" s="220">
        <v>88.5</v>
      </c>
      <c r="N63" s="219">
        <v>106.7</v>
      </c>
      <c r="O63" s="219">
        <v>96.35</v>
      </c>
      <c r="P63" s="220">
        <v>84.25</v>
      </c>
      <c r="Q63" s="220">
        <v>84.25</v>
      </c>
      <c r="R63" s="220">
        <v>84.25</v>
      </c>
      <c r="S63" s="221">
        <v>52.52</v>
      </c>
      <c r="T63" s="219">
        <v>45.73</v>
      </c>
      <c r="U63" s="220">
        <v>73.709999999999994</v>
      </c>
      <c r="V63" s="220">
        <v>115.2</v>
      </c>
    </row>
    <row r="64" spans="1:22" s="209" customFormat="1" ht="12.95" hidden="1" customHeight="1" thickBot="1" x14ac:dyDescent="0.3">
      <c r="A64" s="222"/>
      <c r="B64" s="223">
        <v>73.400000000000006</v>
      </c>
      <c r="C64" s="224">
        <v>74.3</v>
      </c>
      <c r="D64" s="224">
        <v>72</v>
      </c>
      <c r="E64" s="225">
        <v>99.58</v>
      </c>
      <c r="F64" s="223">
        <v>45.8</v>
      </c>
      <c r="G64" s="224">
        <v>70.7</v>
      </c>
      <c r="H64" s="224">
        <v>74.400000000000006</v>
      </c>
      <c r="I64" s="224">
        <v>74.400000000000006</v>
      </c>
      <c r="J64" s="224">
        <v>74.400000000000006</v>
      </c>
      <c r="K64" s="241">
        <v>74.5</v>
      </c>
      <c r="L64" s="224">
        <v>74.7</v>
      </c>
      <c r="M64" s="224">
        <v>80.8</v>
      </c>
      <c r="N64" s="226">
        <v>97.1</v>
      </c>
      <c r="O64" s="226">
        <v>88</v>
      </c>
      <c r="P64" s="227">
        <v>76.599999999999994</v>
      </c>
      <c r="Q64" s="227">
        <v>76.599999999999994</v>
      </c>
      <c r="R64" s="227">
        <v>76.7</v>
      </c>
      <c r="S64" s="228">
        <v>46</v>
      </c>
      <c r="T64" s="226">
        <v>40.4</v>
      </c>
      <c r="U64" s="227">
        <v>66.099999999999994</v>
      </c>
      <c r="V64" s="227">
        <v>111.3</v>
      </c>
    </row>
    <row r="65" spans="1:22" s="209" customFormat="1" ht="12.95" hidden="1" customHeight="1" x14ac:dyDescent="0.25">
      <c r="A65" s="205" t="s">
        <v>602</v>
      </c>
      <c r="B65" s="206">
        <v>1401</v>
      </c>
      <c r="C65" s="207">
        <v>1402</v>
      </c>
      <c r="D65" s="207">
        <v>1403</v>
      </c>
      <c r="E65" s="208">
        <v>1404</v>
      </c>
      <c r="F65" s="206">
        <v>1405</v>
      </c>
      <c r="G65" s="207">
        <v>1406</v>
      </c>
      <c r="H65" s="207">
        <v>1407</v>
      </c>
      <c r="I65" s="207">
        <v>1408</v>
      </c>
      <c r="J65" s="207">
        <v>1409</v>
      </c>
      <c r="K65" s="229">
        <v>1410</v>
      </c>
      <c r="L65" s="207">
        <v>1411</v>
      </c>
      <c r="M65" s="207" t="s">
        <v>531</v>
      </c>
      <c r="N65" s="206" t="s">
        <v>550</v>
      </c>
      <c r="O65" s="206">
        <v>1414</v>
      </c>
      <c r="P65" s="207">
        <v>1415</v>
      </c>
      <c r="Q65" s="207">
        <v>1416</v>
      </c>
      <c r="R65" s="207">
        <v>1417</v>
      </c>
      <c r="S65" s="208">
        <v>1418</v>
      </c>
      <c r="T65" s="206">
        <v>1419</v>
      </c>
      <c r="U65" s="207">
        <v>1420</v>
      </c>
      <c r="V65" s="207">
        <v>1421</v>
      </c>
    </row>
    <row r="66" spans="1:22" s="209" customFormat="1" ht="12.95" hidden="1" customHeight="1" x14ac:dyDescent="0.25">
      <c r="A66" s="210"/>
      <c r="B66" s="211" t="s">
        <v>5</v>
      </c>
      <c r="C66" s="212" t="s">
        <v>6</v>
      </c>
      <c r="D66" s="212" t="s">
        <v>7</v>
      </c>
      <c r="E66" s="213" t="s">
        <v>8</v>
      </c>
      <c r="F66" s="211" t="s">
        <v>9</v>
      </c>
      <c r="G66" s="212" t="s">
        <v>10</v>
      </c>
      <c r="H66" s="212" t="s">
        <v>1115</v>
      </c>
      <c r="I66" s="212" t="s">
        <v>1115</v>
      </c>
      <c r="J66" s="212" t="s">
        <v>1115</v>
      </c>
      <c r="K66" s="232" t="s">
        <v>1116</v>
      </c>
      <c r="L66" s="212" t="s">
        <v>1117</v>
      </c>
      <c r="M66" s="212" t="s">
        <v>14</v>
      </c>
      <c r="N66" s="211" t="s">
        <v>1118</v>
      </c>
      <c r="O66" s="211" t="s">
        <v>16</v>
      </c>
      <c r="P66" s="212" t="s">
        <v>17</v>
      </c>
      <c r="Q66" s="212" t="s">
        <v>17</v>
      </c>
      <c r="R66" s="212" t="s">
        <v>17</v>
      </c>
      <c r="S66" s="213" t="s">
        <v>20</v>
      </c>
      <c r="T66" s="211" t="s">
        <v>62</v>
      </c>
      <c r="U66" s="212" t="s">
        <v>19</v>
      </c>
      <c r="V66" s="212" t="s">
        <v>1119</v>
      </c>
    </row>
    <row r="67" spans="1:22" s="209" customFormat="1" ht="12.95" hidden="1" customHeight="1" x14ac:dyDescent="0.25">
      <c r="A67" s="210"/>
      <c r="B67" s="215"/>
      <c r="C67" s="216"/>
      <c r="D67" s="216"/>
      <c r="E67" s="217"/>
      <c r="F67" s="215"/>
      <c r="G67" s="216"/>
      <c r="H67" s="216"/>
      <c r="I67" s="216"/>
      <c r="J67" s="216"/>
      <c r="K67" s="235"/>
      <c r="L67" s="216"/>
      <c r="M67" s="216"/>
      <c r="N67" s="215"/>
      <c r="O67" s="215"/>
      <c r="P67" s="216"/>
      <c r="Q67" s="216"/>
      <c r="R67" s="216"/>
      <c r="S67" s="217"/>
      <c r="T67" s="215"/>
      <c r="U67" s="216"/>
      <c r="V67" s="216"/>
    </row>
    <row r="68" spans="1:22" s="209" customFormat="1" ht="12.95" hidden="1" customHeight="1" x14ac:dyDescent="0.25">
      <c r="A68" s="210"/>
      <c r="B68" s="219">
        <v>82.52</v>
      </c>
      <c r="C68" s="220">
        <v>81.55</v>
      </c>
      <c r="D68" s="220">
        <v>78.72</v>
      </c>
      <c r="E68" s="221">
        <v>109.67</v>
      </c>
      <c r="F68" s="219">
        <v>51</v>
      </c>
      <c r="G68" s="220">
        <v>78.11</v>
      </c>
      <c r="H68" s="220">
        <v>82.2</v>
      </c>
      <c r="I68" s="220">
        <v>82.2</v>
      </c>
      <c r="J68" s="220">
        <v>82.2</v>
      </c>
      <c r="K68" s="238">
        <v>82.24</v>
      </c>
      <c r="L68" s="220">
        <v>83.24</v>
      </c>
      <c r="M68" s="220">
        <v>88.5</v>
      </c>
      <c r="N68" s="219">
        <v>106.7</v>
      </c>
      <c r="O68" s="219">
        <v>96.35</v>
      </c>
      <c r="P68" s="220">
        <v>84.25</v>
      </c>
      <c r="Q68" s="220">
        <v>84.25</v>
      </c>
      <c r="R68" s="220">
        <v>84.25</v>
      </c>
      <c r="S68" s="221">
        <v>52.52</v>
      </c>
      <c r="T68" s="219">
        <v>45.73</v>
      </c>
      <c r="U68" s="220">
        <v>73.709999999999994</v>
      </c>
      <c r="V68" s="220">
        <v>115.2</v>
      </c>
    </row>
    <row r="69" spans="1:22" s="209" customFormat="1" ht="12.95" hidden="1" customHeight="1" thickBot="1" x14ac:dyDescent="0.3">
      <c r="A69" s="222"/>
      <c r="B69" s="223">
        <v>73.400000000000006</v>
      </c>
      <c r="C69" s="224">
        <v>74.3</v>
      </c>
      <c r="D69" s="224">
        <v>72</v>
      </c>
      <c r="E69" s="225">
        <v>99.58</v>
      </c>
      <c r="F69" s="223">
        <v>45.8</v>
      </c>
      <c r="G69" s="224">
        <v>70.7</v>
      </c>
      <c r="H69" s="224">
        <v>74.400000000000006</v>
      </c>
      <c r="I69" s="224">
        <v>74.400000000000006</v>
      </c>
      <c r="J69" s="224">
        <v>74.400000000000006</v>
      </c>
      <c r="K69" s="241">
        <v>74.5</v>
      </c>
      <c r="L69" s="224">
        <v>74.7</v>
      </c>
      <c r="M69" s="224">
        <v>80.8</v>
      </c>
      <c r="N69" s="226">
        <v>97.1</v>
      </c>
      <c r="O69" s="226">
        <v>88</v>
      </c>
      <c r="P69" s="227">
        <v>76.599999999999994</v>
      </c>
      <c r="Q69" s="227">
        <v>76.599999999999994</v>
      </c>
      <c r="R69" s="227">
        <v>76.7</v>
      </c>
      <c r="S69" s="228">
        <v>46</v>
      </c>
      <c r="T69" s="226">
        <v>40.4</v>
      </c>
      <c r="U69" s="227">
        <v>66.099999999999994</v>
      </c>
      <c r="V69" s="227">
        <v>111.3</v>
      </c>
    </row>
    <row r="70" spans="1:22" s="209" customFormat="1" ht="12.95" hidden="1" customHeight="1" x14ac:dyDescent="0.25">
      <c r="A70" s="205" t="s">
        <v>603</v>
      </c>
      <c r="B70" s="206" t="s">
        <v>151</v>
      </c>
      <c r="C70" s="207" t="s">
        <v>178</v>
      </c>
      <c r="D70" s="207" t="s">
        <v>179</v>
      </c>
      <c r="E70" s="208" t="s">
        <v>180</v>
      </c>
      <c r="F70" s="206" t="s">
        <v>181</v>
      </c>
      <c r="G70" s="207" t="s">
        <v>182</v>
      </c>
      <c r="H70" s="207" t="s">
        <v>183</v>
      </c>
      <c r="I70" s="207" t="s">
        <v>184</v>
      </c>
      <c r="J70" s="207" t="s">
        <v>185</v>
      </c>
      <c r="K70" s="229" t="s">
        <v>186</v>
      </c>
      <c r="L70" s="207" t="s">
        <v>187</v>
      </c>
      <c r="M70" s="207" t="s">
        <v>532</v>
      </c>
      <c r="N70" s="206" t="s">
        <v>549</v>
      </c>
      <c r="O70" s="206" t="s">
        <v>188</v>
      </c>
      <c r="P70" s="207" t="s">
        <v>189</v>
      </c>
      <c r="Q70" s="207" t="s">
        <v>190</v>
      </c>
      <c r="R70" s="207" t="s">
        <v>191</v>
      </c>
      <c r="S70" s="208" t="s">
        <v>192</v>
      </c>
      <c r="T70" s="206" t="s">
        <v>193</v>
      </c>
      <c r="U70" s="207" t="s">
        <v>194</v>
      </c>
      <c r="V70" s="207" t="s">
        <v>195</v>
      </c>
    </row>
    <row r="71" spans="1:22" s="209" customFormat="1" ht="12.95" hidden="1" customHeight="1" x14ac:dyDescent="0.25">
      <c r="A71" s="210"/>
      <c r="B71" s="211" t="s">
        <v>5</v>
      </c>
      <c r="C71" s="212" t="s">
        <v>6</v>
      </c>
      <c r="D71" s="212" t="s">
        <v>7</v>
      </c>
      <c r="E71" s="213" t="s">
        <v>8</v>
      </c>
      <c r="F71" s="211" t="s">
        <v>9</v>
      </c>
      <c r="G71" s="212" t="s">
        <v>10</v>
      </c>
      <c r="H71" s="212" t="s">
        <v>1115</v>
      </c>
      <c r="I71" s="212" t="s">
        <v>1115</v>
      </c>
      <c r="J71" s="212" t="s">
        <v>1115</v>
      </c>
      <c r="K71" s="232" t="s">
        <v>1116</v>
      </c>
      <c r="L71" s="212" t="s">
        <v>1117</v>
      </c>
      <c r="M71" s="212" t="s">
        <v>14</v>
      </c>
      <c r="N71" s="211" t="s">
        <v>1118</v>
      </c>
      <c r="O71" s="211" t="s">
        <v>16</v>
      </c>
      <c r="P71" s="212" t="s">
        <v>17</v>
      </c>
      <c r="Q71" s="212" t="s">
        <v>17</v>
      </c>
      <c r="R71" s="212" t="s">
        <v>17</v>
      </c>
      <c r="S71" s="213" t="s">
        <v>20</v>
      </c>
      <c r="T71" s="211" t="s">
        <v>62</v>
      </c>
      <c r="U71" s="212" t="s">
        <v>19</v>
      </c>
      <c r="V71" s="212" t="s">
        <v>1119</v>
      </c>
    </row>
    <row r="72" spans="1:22" s="209" customFormat="1" ht="12.95" hidden="1" customHeight="1" x14ac:dyDescent="0.25">
      <c r="A72" s="210"/>
      <c r="B72" s="215"/>
      <c r="C72" s="216"/>
      <c r="D72" s="216"/>
      <c r="E72" s="217"/>
      <c r="F72" s="215"/>
      <c r="G72" s="216"/>
      <c r="H72" s="216"/>
      <c r="I72" s="216"/>
      <c r="J72" s="216"/>
      <c r="K72" s="235"/>
      <c r="L72" s="216"/>
      <c r="M72" s="216"/>
      <c r="N72" s="215"/>
      <c r="O72" s="215"/>
      <c r="P72" s="216"/>
      <c r="Q72" s="216"/>
      <c r="R72" s="216"/>
      <c r="S72" s="217"/>
      <c r="T72" s="215"/>
      <c r="U72" s="216"/>
      <c r="V72" s="216"/>
    </row>
    <row r="73" spans="1:22" s="209" customFormat="1" ht="12.95" hidden="1" customHeight="1" x14ac:dyDescent="0.25">
      <c r="A73" s="210"/>
      <c r="B73" s="219">
        <v>82.52</v>
      </c>
      <c r="C73" s="220">
        <v>81.55</v>
      </c>
      <c r="D73" s="220">
        <v>78.72</v>
      </c>
      <c r="E73" s="221">
        <v>109.67</v>
      </c>
      <c r="F73" s="219">
        <v>51</v>
      </c>
      <c r="G73" s="220">
        <v>78.11</v>
      </c>
      <c r="H73" s="220">
        <v>82.2</v>
      </c>
      <c r="I73" s="220">
        <v>82.2</v>
      </c>
      <c r="J73" s="220">
        <v>82.2</v>
      </c>
      <c r="K73" s="238">
        <v>82.24</v>
      </c>
      <c r="L73" s="220">
        <v>83.24</v>
      </c>
      <c r="M73" s="220">
        <v>88.5</v>
      </c>
      <c r="N73" s="219">
        <v>106.7</v>
      </c>
      <c r="O73" s="219">
        <v>96.35</v>
      </c>
      <c r="P73" s="220">
        <v>84.25</v>
      </c>
      <c r="Q73" s="220">
        <v>84.25</v>
      </c>
      <c r="R73" s="220">
        <v>84.25</v>
      </c>
      <c r="S73" s="221">
        <v>52.52</v>
      </c>
      <c r="T73" s="219">
        <v>45.73</v>
      </c>
      <c r="U73" s="220">
        <v>73.709999999999994</v>
      </c>
      <c r="V73" s="220">
        <v>115.2</v>
      </c>
    </row>
    <row r="74" spans="1:22" s="209" customFormat="1" ht="12.95" hidden="1" customHeight="1" thickBot="1" x14ac:dyDescent="0.3">
      <c r="A74" s="222"/>
      <c r="B74" s="223">
        <v>73.400000000000006</v>
      </c>
      <c r="C74" s="224">
        <v>74.3</v>
      </c>
      <c r="D74" s="224">
        <v>72</v>
      </c>
      <c r="E74" s="225">
        <v>99.58</v>
      </c>
      <c r="F74" s="223">
        <v>45.8</v>
      </c>
      <c r="G74" s="224">
        <v>70.7</v>
      </c>
      <c r="H74" s="224">
        <v>74.400000000000006</v>
      </c>
      <c r="I74" s="224">
        <v>74.400000000000006</v>
      </c>
      <c r="J74" s="224">
        <v>74.400000000000006</v>
      </c>
      <c r="K74" s="241">
        <v>74.5</v>
      </c>
      <c r="L74" s="224">
        <v>74.7</v>
      </c>
      <c r="M74" s="224">
        <v>80.8</v>
      </c>
      <c r="N74" s="226">
        <v>97.1</v>
      </c>
      <c r="O74" s="226">
        <v>88</v>
      </c>
      <c r="P74" s="227">
        <v>76.599999999999994</v>
      </c>
      <c r="Q74" s="227">
        <v>76.599999999999994</v>
      </c>
      <c r="R74" s="227">
        <v>76.7</v>
      </c>
      <c r="S74" s="228">
        <v>46</v>
      </c>
      <c r="T74" s="226">
        <v>40.4</v>
      </c>
      <c r="U74" s="227">
        <v>66.099999999999994</v>
      </c>
      <c r="V74" s="227">
        <v>111.3</v>
      </c>
    </row>
    <row r="75" spans="1:22" s="209" customFormat="1" ht="12.95" customHeight="1" x14ac:dyDescent="0.25">
      <c r="A75" s="205" t="s">
        <v>604</v>
      </c>
      <c r="B75" s="206" t="s">
        <v>152</v>
      </c>
      <c r="C75" s="207" t="s">
        <v>196</v>
      </c>
      <c r="D75" s="207" t="s">
        <v>197</v>
      </c>
      <c r="E75" s="230" t="s">
        <v>198</v>
      </c>
      <c r="F75" s="262" t="s">
        <v>199</v>
      </c>
      <c r="G75" s="207" t="s">
        <v>200</v>
      </c>
      <c r="H75" s="229" t="s">
        <v>201</v>
      </c>
      <c r="I75" s="207" t="s">
        <v>202</v>
      </c>
      <c r="J75" s="207" t="s">
        <v>203</v>
      </c>
      <c r="K75" s="261" t="s">
        <v>204</v>
      </c>
      <c r="L75" s="207" t="s">
        <v>205</v>
      </c>
      <c r="M75" s="261" t="s">
        <v>533</v>
      </c>
      <c r="N75" s="262" t="s">
        <v>548</v>
      </c>
      <c r="O75" s="231" t="s">
        <v>206</v>
      </c>
      <c r="P75" s="207" t="s">
        <v>207</v>
      </c>
      <c r="Q75" s="207" t="s">
        <v>208</v>
      </c>
      <c r="R75" s="229" t="s">
        <v>209</v>
      </c>
      <c r="S75" s="208" t="s">
        <v>210</v>
      </c>
      <c r="T75" s="206" t="s">
        <v>211</v>
      </c>
      <c r="U75" s="261" t="s">
        <v>212</v>
      </c>
      <c r="V75" s="261" t="s">
        <v>213</v>
      </c>
    </row>
    <row r="76" spans="1:22" s="209" customFormat="1" ht="12.95" customHeight="1" x14ac:dyDescent="0.25">
      <c r="A76" s="210"/>
      <c r="B76" s="211" t="s">
        <v>5</v>
      </c>
      <c r="C76" s="212" t="s">
        <v>6</v>
      </c>
      <c r="D76" s="212" t="s">
        <v>7</v>
      </c>
      <c r="E76" s="233" t="s">
        <v>8</v>
      </c>
      <c r="F76" s="234" t="s">
        <v>9</v>
      </c>
      <c r="G76" s="212" t="s">
        <v>10</v>
      </c>
      <c r="H76" s="232" t="s">
        <v>1115</v>
      </c>
      <c r="I76" s="212" t="s">
        <v>1115</v>
      </c>
      <c r="J76" s="212" t="s">
        <v>1115</v>
      </c>
      <c r="K76" s="232" t="s">
        <v>1116</v>
      </c>
      <c r="L76" s="212" t="s">
        <v>1117</v>
      </c>
      <c r="M76" s="232" t="s">
        <v>14</v>
      </c>
      <c r="N76" s="234" t="s">
        <v>1118</v>
      </c>
      <c r="O76" s="234" t="s">
        <v>16</v>
      </c>
      <c r="P76" s="212" t="s">
        <v>17</v>
      </c>
      <c r="Q76" s="212" t="s">
        <v>17</v>
      </c>
      <c r="R76" s="232" t="s">
        <v>17</v>
      </c>
      <c r="S76" s="213" t="s">
        <v>20</v>
      </c>
      <c r="T76" s="211" t="s">
        <v>62</v>
      </c>
      <c r="U76" s="232" t="s">
        <v>19</v>
      </c>
      <c r="V76" s="232" t="s">
        <v>1119</v>
      </c>
    </row>
    <row r="77" spans="1:22" s="209" customFormat="1" ht="12.95" customHeight="1" x14ac:dyDescent="0.25">
      <c r="A77" s="210"/>
      <c r="B77" s="215">
        <v>4233700000</v>
      </c>
      <c r="C77" s="216">
        <v>4280500000</v>
      </c>
      <c r="D77" s="216">
        <v>4160700000</v>
      </c>
      <c r="E77" s="236">
        <v>5547400000</v>
      </c>
      <c r="F77" s="237">
        <v>2738700000</v>
      </c>
      <c r="G77" s="216">
        <v>4092500000</v>
      </c>
      <c r="H77" s="235">
        <v>4285800000</v>
      </c>
      <c r="I77" s="216">
        <v>4285800000</v>
      </c>
      <c r="J77" s="216">
        <v>4285800000</v>
      </c>
      <c r="K77" s="235">
        <v>4291000000</v>
      </c>
      <c r="L77" s="216">
        <v>4301300000</v>
      </c>
      <c r="M77" s="235">
        <v>4615300000</v>
      </c>
      <c r="N77" s="237">
        <v>5427300000</v>
      </c>
      <c r="O77" s="237">
        <v>4978700000</v>
      </c>
      <c r="P77" s="216">
        <v>4399700000</v>
      </c>
      <c r="Q77" s="216">
        <v>4399700000</v>
      </c>
      <c r="R77" s="235">
        <v>4404800000</v>
      </c>
      <c r="S77" s="217">
        <v>2750000000</v>
      </c>
      <c r="T77" s="215">
        <v>2432700000</v>
      </c>
      <c r="U77" s="235">
        <v>3849400000</v>
      </c>
      <c r="V77" s="235">
        <v>6103300000</v>
      </c>
    </row>
    <row r="78" spans="1:22" s="209" customFormat="1" ht="12.95" customHeight="1" x14ac:dyDescent="0.25">
      <c r="A78" s="210"/>
      <c r="B78" s="219">
        <v>81.97</v>
      </c>
      <c r="C78" s="220">
        <v>81.540000000000006</v>
      </c>
      <c r="D78" s="220">
        <v>78.72</v>
      </c>
      <c r="E78" s="239">
        <v>109.67</v>
      </c>
      <c r="F78" s="240">
        <v>50.99</v>
      </c>
      <c r="G78" s="220">
        <v>78.11</v>
      </c>
      <c r="H78" s="238">
        <v>82.18</v>
      </c>
      <c r="I78" s="220">
        <v>82.18</v>
      </c>
      <c r="J78" s="220">
        <v>82.18</v>
      </c>
      <c r="K78" s="238">
        <v>82.24</v>
      </c>
      <c r="L78" s="220">
        <v>82.24</v>
      </c>
      <c r="M78" s="238">
        <v>87.87</v>
      </c>
      <c r="N78" s="240">
        <v>107.58</v>
      </c>
      <c r="O78" s="240">
        <v>96.86</v>
      </c>
      <c r="P78" s="220">
        <v>84.24</v>
      </c>
      <c r="Q78" s="220">
        <v>84.24</v>
      </c>
      <c r="R78" s="238">
        <v>84.24</v>
      </c>
      <c r="S78" s="221">
        <v>51.47</v>
      </c>
      <c r="T78" s="219">
        <v>45.73</v>
      </c>
      <c r="U78" s="238">
        <v>73.8</v>
      </c>
      <c r="V78" s="238">
        <v>121.16</v>
      </c>
    </row>
    <row r="79" spans="1:22" s="209" customFormat="1" ht="12.95" customHeight="1" thickBot="1" x14ac:dyDescent="0.3">
      <c r="A79" s="222"/>
      <c r="B79" s="223">
        <v>73.400000000000006</v>
      </c>
      <c r="C79" s="224">
        <v>74.3</v>
      </c>
      <c r="D79" s="224">
        <v>72</v>
      </c>
      <c r="E79" s="242">
        <v>99.58</v>
      </c>
      <c r="F79" s="243">
        <v>45.8</v>
      </c>
      <c r="G79" s="224">
        <v>70.7</v>
      </c>
      <c r="H79" s="241">
        <v>74.400000000000006</v>
      </c>
      <c r="I79" s="224">
        <v>74.400000000000006</v>
      </c>
      <c r="J79" s="224">
        <v>74.400000000000006</v>
      </c>
      <c r="K79" s="241">
        <v>74.5</v>
      </c>
      <c r="L79" s="224">
        <v>74.7</v>
      </c>
      <c r="M79" s="241">
        <v>80.8</v>
      </c>
      <c r="N79" s="244">
        <v>97.1</v>
      </c>
      <c r="O79" s="244">
        <v>88.1</v>
      </c>
      <c r="P79" s="227">
        <v>76.459999999999994</v>
      </c>
      <c r="Q79" s="227">
        <v>76.459999999999994</v>
      </c>
      <c r="R79" s="246">
        <v>76.459999999999994</v>
      </c>
      <c r="S79" s="228">
        <v>46</v>
      </c>
      <c r="T79" s="226">
        <v>40.9</v>
      </c>
      <c r="U79" s="246">
        <v>66.099999999999994</v>
      </c>
      <c r="V79" s="246">
        <v>111.3</v>
      </c>
    </row>
    <row r="80" spans="1:22" s="209" customFormat="1" ht="12.95" hidden="1" customHeight="1" x14ac:dyDescent="0.25">
      <c r="A80" s="205" t="s">
        <v>605</v>
      </c>
      <c r="B80" s="206">
        <v>1101</v>
      </c>
      <c r="C80" s="207">
        <v>1102</v>
      </c>
      <c r="D80" s="207">
        <v>1103</v>
      </c>
      <c r="E80" s="208">
        <v>1104</v>
      </c>
      <c r="F80" s="206">
        <v>105</v>
      </c>
      <c r="G80" s="207">
        <v>1106</v>
      </c>
      <c r="H80" s="207">
        <v>1107</v>
      </c>
      <c r="I80" s="207">
        <v>1108</v>
      </c>
      <c r="J80" s="207">
        <v>1109</v>
      </c>
      <c r="K80" s="207">
        <v>1110</v>
      </c>
      <c r="L80" s="207">
        <v>1111</v>
      </c>
      <c r="M80" s="207" t="s">
        <v>534</v>
      </c>
      <c r="N80" s="206" t="s">
        <v>547</v>
      </c>
      <c r="O80" s="206">
        <v>1114</v>
      </c>
      <c r="P80" s="207">
        <v>1115</v>
      </c>
      <c r="Q80" s="207">
        <v>1116</v>
      </c>
      <c r="R80" s="207">
        <v>1117</v>
      </c>
      <c r="S80" s="208">
        <v>1118</v>
      </c>
      <c r="T80" s="206">
        <v>1119</v>
      </c>
      <c r="U80" s="207">
        <v>1120</v>
      </c>
      <c r="V80" s="207">
        <v>1121</v>
      </c>
    </row>
    <row r="81" spans="1:22" s="209" customFormat="1" ht="12.95" hidden="1" customHeight="1" x14ac:dyDescent="0.25">
      <c r="A81" s="210"/>
      <c r="B81" s="211" t="s">
        <v>5</v>
      </c>
      <c r="C81" s="212" t="s">
        <v>6</v>
      </c>
      <c r="D81" s="212" t="s">
        <v>7</v>
      </c>
      <c r="E81" s="213" t="s">
        <v>8</v>
      </c>
      <c r="F81" s="211" t="s">
        <v>9</v>
      </c>
      <c r="G81" s="212" t="s">
        <v>10</v>
      </c>
      <c r="H81" s="212" t="s">
        <v>1115</v>
      </c>
      <c r="I81" s="212" t="s">
        <v>1115</v>
      </c>
      <c r="J81" s="212" t="s">
        <v>1115</v>
      </c>
      <c r="K81" s="212" t="s">
        <v>1116</v>
      </c>
      <c r="L81" s="212" t="s">
        <v>1117</v>
      </c>
      <c r="M81" s="212" t="s">
        <v>14</v>
      </c>
      <c r="N81" s="211" t="s">
        <v>1118</v>
      </c>
      <c r="O81" s="211" t="s">
        <v>16</v>
      </c>
      <c r="P81" s="212" t="s">
        <v>17</v>
      </c>
      <c r="Q81" s="212" t="s">
        <v>17</v>
      </c>
      <c r="R81" s="212" t="s">
        <v>17</v>
      </c>
      <c r="S81" s="213" t="s">
        <v>20</v>
      </c>
      <c r="T81" s="211" t="s">
        <v>62</v>
      </c>
      <c r="U81" s="212" t="s">
        <v>19</v>
      </c>
      <c r="V81" s="212" t="s">
        <v>1119</v>
      </c>
    </row>
    <row r="82" spans="1:22" s="209" customFormat="1" ht="12.95" hidden="1" customHeight="1" x14ac:dyDescent="0.25">
      <c r="A82" s="210"/>
      <c r="B82" s="215"/>
      <c r="C82" s="216"/>
      <c r="D82" s="216"/>
      <c r="E82" s="217"/>
      <c r="F82" s="215"/>
      <c r="G82" s="216"/>
      <c r="H82" s="216"/>
      <c r="I82" s="216"/>
      <c r="J82" s="216"/>
      <c r="K82" s="216"/>
      <c r="L82" s="216"/>
      <c r="M82" s="216"/>
      <c r="N82" s="215"/>
      <c r="O82" s="215"/>
      <c r="P82" s="216"/>
      <c r="Q82" s="216"/>
      <c r="R82" s="216"/>
      <c r="S82" s="217"/>
      <c r="T82" s="215"/>
      <c r="U82" s="216"/>
      <c r="V82" s="216"/>
    </row>
    <row r="83" spans="1:22" s="209" customFormat="1" ht="12.95" hidden="1" customHeight="1" x14ac:dyDescent="0.25">
      <c r="A83" s="210"/>
      <c r="B83" s="219">
        <v>82.52</v>
      </c>
      <c r="C83" s="220">
        <v>81.55</v>
      </c>
      <c r="D83" s="220">
        <v>78.72</v>
      </c>
      <c r="E83" s="221">
        <v>109.67</v>
      </c>
      <c r="F83" s="219">
        <v>51</v>
      </c>
      <c r="G83" s="220">
        <v>78.11</v>
      </c>
      <c r="H83" s="220">
        <v>82.2</v>
      </c>
      <c r="I83" s="220">
        <v>82.2</v>
      </c>
      <c r="J83" s="220">
        <v>82.2</v>
      </c>
      <c r="K83" s="220">
        <v>82.24</v>
      </c>
      <c r="L83" s="220">
        <v>83.24</v>
      </c>
      <c r="M83" s="220">
        <v>88.5</v>
      </c>
      <c r="N83" s="219">
        <v>106.7</v>
      </c>
      <c r="O83" s="219">
        <v>96.35</v>
      </c>
      <c r="P83" s="220">
        <v>84.25</v>
      </c>
      <c r="Q83" s="220">
        <v>84.25</v>
      </c>
      <c r="R83" s="220">
        <v>84.25</v>
      </c>
      <c r="S83" s="221">
        <v>52.52</v>
      </c>
      <c r="T83" s="219">
        <v>45.73</v>
      </c>
      <c r="U83" s="220">
        <v>73.709999999999994</v>
      </c>
      <c r="V83" s="220">
        <v>115.2</v>
      </c>
    </row>
    <row r="84" spans="1:22" s="209" customFormat="1" ht="12.95" hidden="1" customHeight="1" thickBot="1" x14ac:dyDescent="0.3">
      <c r="A84" s="222"/>
      <c r="B84" s="223">
        <v>73.400000000000006</v>
      </c>
      <c r="C84" s="224">
        <v>74.3</v>
      </c>
      <c r="D84" s="224">
        <v>72</v>
      </c>
      <c r="E84" s="225">
        <v>99.58</v>
      </c>
      <c r="F84" s="223">
        <v>45.8</v>
      </c>
      <c r="G84" s="224">
        <v>70.7</v>
      </c>
      <c r="H84" s="224">
        <v>74.400000000000006</v>
      </c>
      <c r="I84" s="224">
        <v>74.400000000000006</v>
      </c>
      <c r="J84" s="224">
        <v>74.400000000000006</v>
      </c>
      <c r="K84" s="224">
        <v>74.5</v>
      </c>
      <c r="L84" s="224">
        <v>74.7</v>
      </c>
      <c r="M84" s="224">
        <v>80.8</v>
      </c>
      <c r="N84" s="226">
        <v>97.1</v>
      </c>
      <c r="O84" s="226">
        <v>88</v>
      </c>
      <c r="P84" s="227">
        <v>76.599999999999994</v>
      </c>
      <c r="Q84" s="227">
        <v>76.599999999999994</v>
      </c>
      <c r="R84" s="227">
        <v>76.7</v>
      </c>
      <c r="S84" s="228">
        <v>46</v>
      </c>
      <c r="T84" s="226">
        <v>40.4</v>
      </c>
      <c r="U84" s="227">
        <v>66.099999999999994</v>
      </c>
      <c r="V84" s="227">
        <v>111.3</v>
      </c>
    </row>
    <row r="85" spans="1:22" s="209" customFormat="1" ht="12.95" hidden="1" customHeight="1" x14ac:dyDescent="0.25">
      <c r="A85" s="205" t="s">
        <v>606</v>
      </c>
      <c r="B85" s="206">
        <v>1001</v>
      </c>
      <c r="C85" s="207">
        <v>1002</v>
      </c>
      <c r="D85" s="207">
        <v>1003</v>
      </c>
      <c r="E85" s="208">
        <v>1004</v>
      </c>
      <c r="F85" s="206">
        <v>1005</v>
      </c>
      <c r="G85" s="207">
        <v>1006</v>
      </c>
      <c r="H85" s="207">
        <v>1007</v>
      </c>
      <c r="I85" s="207">
        <v>1008</v>
      </c>
      <c r="J85" s="207">
        <v>1009</v>
      </c>
      <c r="K85" s="207">
        <v>1010</v>
      </c>
      <c r="L85" s="207">
        <v>1011</v>
      </c>
      <c r="M85" s="207" t="s">
        <v>535</v>
      </c>
      <c r="N85" s="206" t="s">
        <v>546</v>
      </c>
      <c r="O85" s="206">
        <v>1014</v>
      </c>
      <c r="P85" s="207">
        <v>1015</v>
      </c>
      <c r="Q85" s="207">
        <v>1016</v>
      </c>
      <c r="R85" s="207">
        <v>1017</v>
      </c>
      <c r="S85" s="208">
        <v>1018</v>
      </c>
      <c r="T85" s="206">
        <v>1019</v>
      </c>
      <c r="U85" s="207">
        <v>1020</v>
      </c>
      <c r="V85" s="207">
        <v>1021</v>
      </c>
    </row>
    <row r="86" spans="1:22" s="209" customFormat="1" ht="12.95" hidden="1" customHeight="1" x14ac:dyDescent="0.25">
      <c r="A86" s="210"/>
      <c r="B86" s="211" t="s">
        <v>5</v>
      </c>
      <c r="C86" s="212" t="s">
        <v>6</v>
      </c>
      <c r="D86" s="212" t="s">
        <v>7</v>
      </c>
      <c r="E86" s="213" t="s">
        <v>8</v>
      </c>
      <c r="F86" s="211" t="s">
        <v>9</v>
      </c>
      <c r="G86" s="212" t="s">
        <v>10</v>
      </c>
      <c r="H86" s="212" t="s">
        <v>1115</v>
      </c>
      <c r="I86" s="212" t="s">
        <v>1115</v>
      </c>
      <c r="J86" s="212" t="s">
        <v>1115</v>
      </c>
      <c r="K86" s="212" t="s">
        <v>1116</v>
      </c>
      <c r="L86" s="212" t="s">
        <v>1117</v>
      </c>
      <c r="M86" s="212" t="s">
        <v>14</v>
      </c>
      <c r="N86" s="211" t="s">
        <v>1118</v>
      </c>
      <c r="O86" s="211" t="s">
        <v>16</v>
      </c>
      <c r="P86" s="212" t="s">
        <v>17</v>
      </c>
      <c r="Q86" s="212" t="s">
        <v>17</v>
      </c>
      <c r="R86" s="212" t="s">
        <v>17</v>
      </c>
      <c r="S86" s="213" t="s">
        <v>20</v>
      </c>
      <c r="T86" s="211" t="s">
        <v>62</v>
      </c>
      <c r="U86" s="212" t="s">
        <v>19</v>
      </c>
      <c r="V86" s="212" t="s">
        <v>1119</v>
      </c>
    </row>
    <row r="87" spans="1:22" s="209" customFormat="1" ht="12.95" hidden="1" customHeight="1" x14ac:dyDescent="0.25">
      <c r="A87" s="210"/>
      <c r="B87" s="215"/>
      <c r="C87" s="216"/>
      <c r="D87" s="216"/>
      <c r="E87" s="217"/>
      <c r="F87" s="215"/>
      <c r="G87" s="216"/>
      <c r="H87" s="216"/>
      <c r="I87" s="216"/>
      <c r="J87" s="216"/>
      <c r="K87" s="216"/>
      <c r="L87" s="216"/>
      <c r="M87" s="216"/>
      <c r="N87" s="215"/>
      <c r="O87" s="215"/>
      <c r="P87" s="216"/>
      <c r="Q87" s="216"/>
      <c r="R87" s="216"/>
      <c r="S87" s="217"/>
      <c r="T87" s="215"/>
      <c r="U87" s="216"/>
      <c r="V87" s="216"/>
    </row>
    <row r="88" spans="1:22" s="209" customFormat="1" ht="12.95" hidden="1" customHeight="1" x14ac:dyDescent="0.25">
      <c r="A88" s="210"/>
      <c r="B88" s="219">
        <v>82.52</v>
      </c>
      <c r="C88" s="220">
        <v>81.55</v>
      </c>
      <c r="D88" s="220">
        <v>78.72</v>
      </c>
      <c r="E88" s="221">
        <v>109.67</v>
      </c>
      <c r="F88" s="219">
        <v>51</v>
      </c>
      <c r="G88" s="220">
        <v>78.11</v>
      </c>
      <c r="H88" s="220">
        <v>82.2</v>
      </c>
      <c r="I88" s="220">
        <v>82.2</v>
      </c>
      <c r="J88" s="220">
        <v>82.2</v>
      </c>
      <c r="K88" s="220">
        <v>82.24</v>
      </c>
      <c r="L88" s="220">
        <v>83.24</v>
      </c>
      <c r="M88" s="220">
        <v>88.5</v>
      </c>
      <c r="N88" s="219">
        <v>106.7</v>
      </c>
      <c r="O88" s="219">
        <v>96.35</v>
      </c>
      <c r="P88" s="220">
        <v>84.25</v>
      </c>
      <c r="Q88" s="220">
        <v>84.25</v>
      </c>
      <c r="R88" s="220">
        <v>84.25</v>
      </c>
      <c r="S88" s="221">
        <v>52.52</v>
      </c>
      <c r="T88" s="219">
        <v>45.73</v>
      </c>
      <c r="U88" s="220">
        <v>73.709999999999994</v>
      </c>
      <c r="V88" s="220">
        <v>115.2</v>
      </c>
    </row>
    <row r="89" spans="1:22" s="209" customFormat="1" ht="12.95" hidden="1" customHeight="1" thickBot="1" x14ac:dyDescent="0.3">
      <c r="A89" s="222"/>
      <c r="B89" s="223">
        <v>73.400000000000006</v>
      </c>
      <c r="C89" s="224">
        <v>74.3</v>
      </c>
      <c r="D89" s="224">
        <v>72</v>
      </c>
      <c r="E89" s="225">
        <v>99.58</v>
      </c>
      <c r="F89" s="223">
        <v>45.8</v>
      </c>
      <c r="G89" s="224">
        <v>70.7</v>
      </c>
      <c r="H89" s="224">
        <v>74.400000000000006</v>
      </c>
      <c r="I89" s="224">
        <v>74.400000000000006</v>
      </c>
      <c r="J89" s="224">
        <v>74.400000000000006</v>
      </c>
      <c r="K89" s="224">
        <v>74.5</v>
      </c>
      <c r="L89" s="224">
        <v>74.7</v>
      </c>
      <c r="M89" s="224">
        <v>80.8</v>
      </c>
      <c r="N89" s="226">
        <v>97.1</v>
      </c>
      <c r="O89" s="226">
        <v>88</v>
      </c>
      <c r="P89" s="227">
        <v>76.599999999999994</v>
      </c>
      <c r="Q89" s="227">
        <v>76.599999999999994</v>
      </c>
      <c r="R89" s="227">
        <v>76.7</v>
      </c>
      <c r="S89" s="228">
        <v>46</v>
      </c>
      <c r="T89" s="226">
        <v>40.4</v>
      </c>
      <c r="U89" s="227">
        <v>66.099999999999994</v>
      </c>
      <c r="V89" s="227">
        <v>111.3</v>
      </c>
    </row>
    <row r="90" spans="1:22" s="209" customFormat="1" ht="12.95" hidden="1" customHeight="1" x14ac:dyDescent="0.25">
      <c r="A90" s="205" t="s">
        <v>607</v>
      </c>
      <c r="B90" s="206">
        <v>901</v>
      </c>
      <c r="C90" s="207">
        <v>902</v>
      </c>
      <c r="D90" s="207">
        <v>903</v>
      </c>
      <c r="E90" s="208">
        <v>904</v>
      </c>
      <c r="F90" s="206">
        <v>905</v>
      </c>
      <c r="G90" s="207">
        <v>906</v>
      </c>
      <c r="H90" s="207">
        <v>907</v>
      </c>
      <c r="I90" s="207">
        <v>908</v>
      </c>
      <c r="J90" s="207">
        <v>909</v>
      </c>
      <c r="K90" s="207">
        <v>910</v>
      </c>
      <c r="L90" s="207">
        <v>911</v>
      </c>
      <c r="M90" s="207" t="s">
        <v>536</v>
      </c>
      <c r="N90" s="206" t="s">
        <v>545</v>
      </c>
      <c r="O90" s="206">
        <v>914</v>
      </c>
      <c r="P90" s="207">
        <v>915</v>
      </c>
      <c r="Q90" s="207">
        <v>916</v>
      </c>
      <c r="R90" s="207">
        <v>917</v>
      </c>
      <c r="S90" s="208">
        <v>918</v>
      </c>
      <c r="T90" s="206">
        <v>919</v>
      </c>
      <c r="U90" s="207">
        <v>920</v>
      </c>
      <c r="V90" s="207">
        <v>921</v>
      </c>
    </row>
    <row r="91" spans="1:22" s="209" customFormat="1" ht="12.95" hidden="1" customHeight="1" x14ac:dyDescent="0.25">
      <c r="A91" s="210"/>
      <c r="B91" s="211" t="s">
        <v>5</v>
      </c>
      <c r="C91" s="212" t="s">
        <v>6</v>
      </c>
      <c r="D91" s="212" t="s">
        <v>7</v>
      </c>
      <c r="E91" s="213" t="s">
        <v>8</v>
      </c>
      <c r="F91" s="211" t="s">
        <v>9</v>
      </c>
      <c r="G91" s="212" t="s">
        <v>10</v>
      </c>
      <c r="H91" s="212" t="s">
        <v>1115</v>
      </c>
      <c r="I91" s="212" t="s">
        <v>1115</v>
      </c>
      <c r="J91" s="212" t="s">
        <v>1115</v>
      </c>
      <c r="K91" s="212" t="s">
        <v>1116</v>
      </c>
      <c r="L91" s="212" t="s">
        <v>1117</v>
      </c>
      <c r="M91" s="212" t="s">
        <v>14</v>
      </c>
      <c r="N91" s="211" t="s">
        <v>1118</v>
      </c>
      <c r="O91" s="211" t="s">
        <v>16</v>
      </c>
      <c r="P91" s="212" t="s">
        <v>17</v>
      </c>
      <c r="Q91" s="212" t="s">
        <v>17</v>
      </c>
      <c r="R91" s="212" t="s">
        <v>17</v>
      </c>
      <c r="S91" s="213" t="s">
        <v>20</v>
      </c>
      <c r="T91" s="211" t="s">
        <v>62</v>
      </c>
      <c r="U91" s="212" t="s">
        <v>19</v>
      </c>
      <c r="V91" s="212" t="s">
        <v>1119</v>
      </c>
    </row>
    <row r="92" spans="1:22" s="209" customFormat="1" ht="12.95" hidden="1" customHeight="1" x14ac:dyDescent="0.25">
      <c r="A92" s="210"/>
      <c r="B92" s="215"/>
      <c r="C92" s="216"/>
      <c r="D92" s="216"/>
      <c r="E92" s="217"/>
      <c r="F92" s="215"/>
      <c r="G92" s="216"/>
      <c r="H92" s="216"/>
      <c r="I92" s="216"/>
      <c r="J92" s="216"/>
      <c r="K92" s="216"/>
      <c r="L92" s="216"/>
      <c r="M92" s="216"/>
      <c r="N92" s="215"/>
      <c r="O92" s="215"/>
      <c r="P92" s="216"/>
      <c r="Q92" s="216"/>
      <c r="R92" s="216"/>
      <c r="S92" s="217"/>
      <c r="T92" s="215"/>
      <c r="U92" s="216"/>
      <c r="V92" s="216"/>
    </row>
    <row r="93" spans="1:22" s="209" customFormat="1" ht="12.95" hidden="1" customHeight="1" x14ac:dyDescent="0.25">
      <c r="A93" s="210"/>
      <c r="B93" s="219">
        <v>82.52</v>
      </c>
      <c r="C93" s="220">
        <v>81.55</v>
      </c>
      <c r="D93" s="220">
        <v>78.72</v>
      </c>
      <c r="E93" s="221">
        <v>109.67</v>
      </c>
      <c r="F93" s="219">
        <v>51</v>
      </c>
      <c r="G93" s="220">
        <v>78.11</v>
      </c>
      <c r="H93" s="220">
        <v>82.2</v>
      </c>
      <c r="I93" s="220">
        <v>82.2</v>
      </c>
      <c r="J93" s="220">
        <v>82.2</v>
      </c>
      <c r="K93" s="220">
        <v>82.24</v>
      </c>
      <c r="L93" s="220">
        <v>83.24</v>
      </c>
      <c r="M93" s="220">
        <v>88.5</v>
      </c>
      <c r="N93" s="219">
        <v>106.7</v>
      </c>
      <c r="O93" s="219">
        <v>96.35</v>
      </c>
      <c r="P93" s="220">
        <v>84.25</v>
      </c>
      <c r="Q93" s="220">
        <v>84.25</v>
      </c>
      <c r="R93" s="220">
        <v>84.25</v>
      </c>
      <c r="S93" s="221">
        <v>52.52</v>
      </c>
      <c r="T93" s="219">
        <v>45.73</v>
      </c>
      <c r="U93" s="220">
        <v>73.709999999999994</v>
      </c>
      <c r="V93" s="220">
        <v>115.2</v>
      </c>
    </row>
    <row r="94" spans="1:22" s="209" customFormat="1" ht="12.95" hidden="1" customHeight="1" thickBot="1" x14ac:dyDescent="0.3">
      <c r="A94" s="222"/>
      <c r="B94" s="223">
        <v>73.400000000000006</v>
      </c>
      <c r="C94" s="224">
        <v>74.3</v>
      </c>
      <c r="D94" s="224">
        <v>72</v>
      </c>
      <c r="E94" s="225">
        <v>99.58</v>
      </c>
      <c r="F94" s="223">
        <v>45.8</v>
      </c>
      <c r="G94" s="224">
        <v>70.7</v>
      </c>
      <c r="H94" s="224">
        <v>74.400000000000006</v>
      </c>
      <c r="I94" s="224">
        <v>74.400000000000006</v>
      </c>
      <c r="J94" s="224">
        <v>74.400000000000006</v>
      </c>
      <c r="K94" s="224">
        <v>74.5</v>
      </c>
      <c r="L94" s="224">
        <v>74.7</v>
      </c>
      <c r="M94" s="224">
        <v>80.8</v>
      </c>
      <c r="N94" s="226">
        <v>97.1</v>
      </c>
      <c r="O94" s="226">
        <v>88</v>
      </c>
      <c r="P94" s="227">
        <v>76.599999999999994</v>
      </c>
      <c r="Q94" s="227">
        <v>76.599999999999994</v>
      </c>
      <c r="R94" s="227">
        <v>76.7</v>
      </c>
      <c r="S94" s="228">
        <v>46</v>
      </c>
      <c r="T94" s="226">
        <v>40.4</v>
      </c>
      <c r="U94" s="227">
        <v>66.099999999999994</v>
      </c>
      <c r="V94" s="227">
        <v>111.3</v>
      </c>
    </row>
    <row r="95" spans="1:22" s="209" customFormat="1" ht="12.95" hidden="1" customHeight="1" x14ac:dyDescent="0.25">
      <c r="A95" s="205" t="s">
        <v>608</v>
      </c>
      <c r="B95" s="206">
        <v>801</v>
      </c>
      <c r="C95" s="207">
        <v>802</v>
      </c>
      <c r="D95" s="207">
        <v>803</v>
      </c>
      <c r="E95" s="208">
        <v>804</v>
      </c>
      <c r="F95" s="206">
        <v>805</v>
      </c>
      <c r="G95" s="207">
        <v>806</v>
      </c>
      <c r="H95" s="207">
        <v>807</v>
      </c>
      <c r="I95" s="207">
        <v>808</v>
      </c>
      <c r="J95" s="207">
        <v>809</v>
      </c>
      <c r="K95" s="207">
        <v>810</v>
      </c>
      <c r="L95" s="207">
        <v>811</v>
      </c>
      <c r="M95" s="207" t="s">
        <v>537</v>
      </c>
      <c r="N95" s="206">
        <v>813</v>
      </c>
      <c r="O95" s="206">
        <v>814</v>
      </c>
      <c r="P95" s="207">
        <v>815</v>
      </c>
      <c r="Q95" s="207">
        <v>816</v>
      </c>
      <c r="R95" s="207">
        <v>817</v>
      </c>
      <c r="S95" s="208">
        <v>818</v>
      </c>
      <c r="T95" s="206">
        <v>819</v>
      </c>
      <c r="U95" s="207">
        <v>820</v>
      </c>
      <c r="V95" s="207">
        <v>821</v>
      </c>
    </row>
    <row r="96" spans="1:22" s="209" customFormat="1" ht="12.95" hidden="1" customHeight="1" x14ac:dyDescent="0.25">
      <c r="A96" s="210"/>
      <c r="B96" s="211" t="s">
        <v>5</v>
      </c>
      <c r="C96" s="212" t="s">
        <v>6</v>
      </c>
      <c r="D96" s="212" t="s">
        <v>7</v>
      </c>
      <c r="E96" s="213" t="s">
        <v>8</v>
      </c>
      <c r="F96" s="211" t="s">
        <v>9</v>
      </c>
      <c r="G96" s="212" t="s">
        <v>10</v>
      </c>
      <c r="H96" s="212" t="s">
        <v>1115</v>
      </c>
      <c r="I96" s="212" t="s">
        <v>1115</v>
      </c>
      <c r="J96" s="212" t="s">
        <v>1115</v>
      </c>
      <c r="K96" s="212" t="s">
        <v>1116</v>
      </c>
      <c r="L96" s="212" t="s">
        <v>1117</v>
      </c>
      <c r="M96" s="212" t="s">
        <v>14</v>
      </c>
      <c r="N96" s="211" t="s">
        <v>544</v>
      </c>
      <c r="O96" s="211" t="s">
        <v>16</v>
      </c>
      <c r="P96" s="212" t="s">
        <v>17</v>
      </c>
      <c r="Q96" s="212" t="s">
        <v>17</v>
      </c>
      <c r="R96" s="212" t="s">
        <v>17</v>
      </c>
      <c r="S96" s="213" t="s">
        <v>20</v>
      </c>
      <c r="T96" s="211" t="s">
        <v>62</v>
      </c>
      <c r="U96" s="212" t="s">
        <v>19</v>
      </c>
      <c r="V96" s="212" t="s">
        <v>1119</v>
      </c>
    </row>
    <row r="97" spans="1:22" s="209" customFormat="1" ht="12.95" hidden="1" customHeight="1" x14ac:dyDescent="0.25">
      <c r="A97" s="210"/>
      <c r="B97" s="215"/>
      <c r="C97" s="216"/>
      <c r="D97" s="216"/>
      <c r="E97" s="217"/>
      <c r="F97" s="215"/>
      <c r="G97" s="216"/>
      <c r="H97" s="216"/>
      <c r="I97" s="216"/>
      <c r="J97" s="216"/>
      <c r="K97" s="216"/>
      <c r="L97" s="216"/>
      <c r="M97" s="216"/>
      <c r="N97" s="215"/>
      <c r="O97" s="215"/>
      <c r="P97" s="216"/>
      <c r="Q97" s="216"/>
      <c r="R97" s="216"/>
      <c r="S97" s="217"/>
      <c r="T97" s="215"/>
      <c r="U97" s="216"/>
      <c r="V97" s="216"/>
    </row>
    <row r="98" spans="1:22" s="209" customFormat="1" ht="12.95" hidden="1" customHeight="1" x14ac:dyDescent="0.25">
      <c r="A98" s="210"/>
      <c r="B98" s="219">
        <v>82.52</v>
      </c>
      <c r="C98" s="220">
        <v>81.55</v>
      </c>
      <c r="D98" s="220">
        <v>78.72</v>
      </c>
      <c r="E98" s="221">
        <v>109.67</v>
      </c>
      <c r="F98" s="219">
        <v>51</v>
      </c>
      <c r="G98" s="220">
        <v>78.11</v>
      </c>
      <c r="H98" s="220">
        <v>82.2</v>
      </c>
      <c r="I98" s="220">
        <v>82.2</v>
      </c>
      <c r="J98" s="220">
        <v>82.2</v>
      </c>
      <c r="K98" s="220">
        <v>82.24</v>
      </c>
      <c r="L98" s="220">
        <v>83.24</v>
      </c>
      <c r="M98" s="220">
        <v>88.5</v>
      </c>
      <c r="N98" s="219">
        <v>106.7</v>
      </c>
      <c r="O98" s="219">
        <v>96.35</v>
      </c>
      <c r="P98" s="220">
        <v>84.25</v>
      </c>
      <c r="Q98" s="220">
        <v>84.25</v>
      </c>
      <c r="R98" s="220">
        <v>84.25</v>
      </c>
      <c r="S98" s="221">
        <v>52.52</v>
      </c>
      <c r="T98" s="219">
        <v>45.73</v>
      </c>
      <c r="U98" s="220">
        <v>73.709999999999994</v>
      </c>
      <c r="V98" s="220">
        <v>115.2</v>
      </c>
    </row>
    <row r="99" spans="1:22" s="209" customFormat="1" ht="12.95" hidden="1" customHeight="1" thickBot="1" x14ac:dyDescent="0.3">
      <c r="A99" s="222"/>
      <c r="B99" s="223">
        <v>73.400000000000006</v>
      </c>
      <c r="C99" s="224">
        <v>74.3</v>
      </c>
      <c r="D99" s="224">
        <v>72</v>
      </c>
      <c r="E99" s="225">
        <v>99.58</v>
      </c>
      <c r="F99" s="223">
        <v>45.8</v>
      </c>
      <c r="G99" s="224">
        <v>70.7</v>
      </c>
      <c r="H99" s="224">
        <v>74.400000000000006</v>
      </c>
      <c r="I99" s="224">
        <v>74.400000000000006</v>
      </c>
      <c r="J99" s="224">
        <v>74.400000000000006</v>
      </c>
      <c r="K99" s="224">
        <v>74.5</v>
      </c>
      <c r="L99" s="224">
        <v>74.7</v>
      </c>
      <c r="M99" s="224">
        <v>80.8</v>
      </c>
      <c r="N99" s="226">
        <v>97.1</v>
      </c>
      <c r="O99" s="226">
        <v>88</v>
      </c>
      <c r="P99" s="227">
        <v>76.599999999999994</v>
      </c>
      <c r="Q99" s="227">
        <v>76.599999999999994</v>
      </c>
      <c r="R99" s="227">
        <v>76.7</v>
      </c>
      <c r="S99" s="228">
        <v>46</v>
      </c>
      <c r="T99" s="226">
        <v>40.4</v>
      </c>
      <c r="U99" s="227">
        <v>66.099999999999994</v>
      </c>
      <c r="V99" s="227">
        <v>111.3</v>
      </c>
    </row>
    <row r="100" spans="1:22" s="209" customFormat="1" ht="12.95" hidden="1" customHeight="1" x14ac:dyDescent="0.25">
      <c r="A100" s="205" t="s">
        <v>609</v>
      </c>
      <c r="B100" s="206">
        <v>701</v>
      </c>
      <c r="C100" s="207">
        <v>702</v>
      </c>
      <c r="D100" s="207">
        <v>703</v>
      </c>
      <c r="E100" s="208">
        <v>704</v>
      </c>
      <c r="F100" s="206">
        <v>705</v>
      </c>
      <c r="G100" s="207">
        <v>706</v>
      </c>
      <c r="H100" s="207">
        <v>707</v>
      </c>
      <c r="I100" s="207">
        <v>708</v>
      </c>
      <c r="J100" s="207">
        <v>709</v>
      </c>
      <c r="K100" s="207">
        <v>710</v>
      </c>
      <c r="L100" s="207">
        <v>711</v>
      </c>
      <c r="M100" s="207" t="s">
        <v>538</v>
      </c>
      <c r="N100" s="206" t="s">
        <v>543</v>
      </c>
      <c r="O100" s="206">
        <v>714</v>
      </c>
      <c r="P100" s="207">
        <v>715</v>
      </c>
      <c r="Q100" s="207">
        <v>716</v>
      </c>
      <c r="R100" s="207">
        <v>717</v>
      </c>
      <c r="S100" s="208">
        <v>718</v>
      </c>
      <c r="T100" s="206">
        <v>719</v>
      </c>
      <c r="U100" s="207">
        <v>720</v>
      </c>
      <c r="V100" s="207">
        <v>721</v>
      </c>
    </row>
    <row r="101" spans="1:22" s="209" customFormat="1" ht="12.95" hidden="1" customHeight="1" x14ac:dyDescent="0.25">
      <c r="A101" s="210"/>
      <c r="B101" s="211" t="s">
        <v>5</v>
      </c>
      <c r="C101" s="212" t="s">
        <v>6</v>
      </c>
      <c r="D101" s="212" t="s">
        <v>7</v>
      </c>
      <c r="E101" s="213" t="s">
        <v>8</v>
      </c>
      <c r="F101" s="211" t="s">
        <v>9</v>
      </c>
      <c r="G101" s="212" t="s">
        <v>10</v>
      </c>
      <c r="H101" s="212" t="s">
        <v>1115</v>
      </c>
      <c r="I101" s="212" t="s">
        <v>1115</v>
      </c>
      <c r="J101" s="212" t="s">
        <v>1115</v>
      </c>
      <c r="K101" s="212" t="s">
        <v>1116</v>
      </c>
      <c r="L101" s="212" t="s">
        <v>1117</v>
      </c>
      <c r="M101" s="212" t="s">
        <v>14</v>
      </c>
      <c r="N101" s="211" t="s">
        <v>1118</v>
      </c>
      <c r="O101" s="211" t="s">
        <v>16</v>
      </c>
      <c r="P101" s="212" t="s">
        <v>17</v>
      </c>
      <c r="Q101" s="212" t="s">
        <v>17</v>
      </c>
      <c r="R101" s="212" t="s">
        <v>17</v>
      </c>
      <c r="S101" s="213" t="s">
        <v>20</v>
      </c>
      <c r="T101" s="211" t="s">
        <v>62</v>
      </c>
      <c r="U101" s="212" t="s">
        <v>19</v>
      </c>
      <c r="V101" s="212" t="s">
        <v>1119</v>
      </c>
    </row>
    <row r="102" spans="1:22" s="209" customFormat="1" ht="12.95" hidden="1" customHeight="1" x14ac:dyDescent="0.25">
      <c r="A102" s="210"/>
      <c r="B102" s="215"/>
      <c r="C102" s="216"/>
      <c r="D102" s="216"/>
      <c r="E102" s="217"/>
      <c r="F102" s="215"/>
      <c r="G102" s="216"/>
      <c r="H102" s="216"/>
      <c r="I102" s="216"/>
      <c r="J102" s="216"/>
      <c r="K102" s="216"/>
      <c r="L102" s="216"/>
      <c r="M102" s="216"/>
      <c r="N102" s="215"/>
      <c r="O102" s="215"/>
      <c r="P102" s="216"/>
      <c r="Q102" s="216"/>
      <c r="R102" s="216"/>
      <c r="S102" s="217"/>
      <c r="T102" s="215"/>
      <c r="U102" s="216"/>
      <c r="V102" s="216"/>
    </row>
    <row r="103" spans="1:22" s="209" customFormat="1" ht="12.95" hidden="1" customHeight="1" x14ac:dyDescent="0.25">
      <c r="A103" s="210"/>
      <c r="B103" s="219">
        <v>82.52</v>
      </c>
      <c r="C103" s="220">
        <v>81.55</v>
      </c>
      <c r="D103" s="220">
        <v>78.72</v>
      </c>
      <c r="E103" s="221">
        <v>109.67</v>
      </c>
      <c r="F103" s="219">
        <v>51</v>
      </c>
      <c r="G103" s="220">
        <v>78.11</v>
      </c>
      <c r="H103" s="220">
        <v>82.2</v>
      </c>
      <c r="I103" s="220">
        <v>82.2</v>
      </c>
      <c r="J103" s="220">
        <v>82.2</v>
      </c>
      <c r="K103" s="220">
        <v>82.24</v>
      </c>
      <c r="L103" s="220">
        <v>83.24</v>
      </c>
      <c r="M103" s="220">
        <v>88.5</v>
      </c>
      <c r="N103" s="219">
        <v>106.7</v>
      </c>
      <c r="O103" s="219">
        <v>96.35</v>
      </c>
      <c r="P103" s="220">
        <v>84.25</v>
      </c>
      <c r="Q103" s="220">
        <v>84.25</v>
      </c>
      <c r="R103" s="220">
        <v>84.25</v>
      </c>
      <c r="S103" s="221">
        <v>52.52</v>
      </c>
      <c r="T103" s="219">
        <v>45.73</v>
      </c>
      <c r="U103" s="220">
        <v>73.709999999999994</v>
      </c>
      <c r="V103" s="220">
        <v>115.2</v>
      </c>
    </row>
    <row r="104" spans="1:22" s="209" customFormat="1" ht="12.95" hidden="1" customHeight="1" thickBot="1" x14ac:dyDescent="0.3">
      <c r="A104" s="222"/>
      <c r="B104" s="223">
        <v>73.400000000000006</v>
      </c>
      <c r="C104" s="224">
        <v>74.3</v>
      </c>
      <c r="D104" s="224">
        <v>72</v>
      </c>
      <c r="E104" s="225">
        <v>99.58</v>
      </c>
      <c r="F104" s="223">
        <v>45.8</v>
      </c>
      <c r="G104" s="224">
        <v>70.7</v>
      </c>
      <c r="H104" s="224">
        <v>74.400000000000006</v>
      </c>
      <c r="I104" s="224">
        <v>74.400000000000006</v>
      </c>
      <c r="J104" s="224">
        <v>74.400000000000006</v>
      </c>
      <c r="K104" s="224">
        <v>74.5</v>
      </c>
      <c r="L104" s="224">
        <v>74.7</v>
      </c>
      <c r="M104" s="224">
        <v>80.8</v>
      </c>
      <c r="N104" s="226">
        <v>97.1</v>
      </c>
      <c r="O104" s="226">
        <v>88</v>
      </c>
      <c r="P104" s="227">
        <v>76.599999999999994</v>
      </c>
      <c r="Q104" s="227">
        <v>76.599999999999994</v>
      </c>
      <c r="R104" s="227">
        <v>76.7</v>
      </c>
      <c r="S104" s="228">
        <v>46</v>
      </c>
      <c r="T104" s="226">
        <v>40.4</v>
      </c>
      <c r="U104" s="227">
        <v>66.099999999999994</v>
      </c>
      <c r="V104" s="227">
        <v>111.3</v>
      </c>
    </row>
    <row r="105" spans="1:22" s="209" customFormat="1" ht="12.95" customHeight="1" x14ac:dyDescent="0.25">
      <c r="A105" s="205" t="s">
        <v>610</v>
      </c>
      <c r="B105" s="206">
        <v>601</v>
      </c>
      <c r="C105" s="207">
        <v>602</v>
      </c>
      <c r="D105" s="207">
        <v>603</v>
      </c>
      <c r="E105" s="208">
        <v>604</v>
      </c>
      <c r="F105" s="262">
        <v>605</v>
      </c>
      <c r="G105" s="207">
        <v>606</v>
      </c>
      <c r="H105" s="207">
        <v>607</v>
      </c>
      <c r="I105" s="207">
        <v>608</v>
      </c>
      <c r="J105" s="207">
        <v>609</v>
      </c>
      <c r="K105" s="207">
        <v>610</v>
      </c>
      <c r="L105" s="207">
        <v>611</v>
      </c>
      <c r="M105" s="207" t="s">
        <v>539</v>
      </c>
      <c r="N105" s="206" t="s">
        <v>542</v>
      </c>
      <c r="O105" s="206">
        <v>614</v>
      </c>
      <c r="P105" s="207">
        <v>615</v>
      </c>
      <c r="Q105" s="207">
        <v>616</v>
      </c>
      <c r="R105" s="207">
        <v>617</v>
      </c>
      <c r="S105" s="208">
        <v>618</v>
      </c>
      <c r="T105" s="206">
        <v>619</v>
      </c>
      <c r="U105" s="207">
        <v>620</v>
      </c>
      <c r="V105" s="207">
        <v>621</v>
      </c>
    </row>
    <row r="106" spans="1:22" s="209" customFormat="1" ht="12.95" customHeight="1" x14ac:dyDescent="0.25">
      <c r="A106" s="210"/>
      <c r="B106" s="211" t="s">
        <v>5</v>
      </c>
      <c r="C106" s="212" t="s">
        <v>6</v>
      </c>
      <c r="D106" s="212" t="s">
        <v>7</v>
      </c>
      <c r="E106" s="213" t="s">
        <v>8</v>
      </c>
      <c r="F106" s="234" t="s">
        <v>9</v>
      </c>
      <c r="G106" s="212" t="s">
        <v>10</v>
      </c>
      <c r="H106" s="212" t="s">
        <v>1115</v>
      </c>
      <c r="I106" s="212" t="s">
        <v>1115</v>
      </c>
      <c r="J106" s="212" t="s">
        <v>1115</v>
      </c>
      <c r="K106" s="212" t="s">
        <v>1116</v>
      </c>
      <c r="L106" s="212" t="s">
        <v>1117</v>
      </c>
      <c r="M106" s="212" t="s">
        <v>14</v>
      </c>
      <c r="N106" s="211" t="s">
        <v>1118</v>
      </c>
      <c r="O106" s="211" t="s">
        <v>16</v>
      </c>
      <c r="P106" s="212" t="s">
        <v>17</v>
      </c>
      <c r="Q106" s="212" t="s">
        <v>17</v>
      </c>
      <c r="R106" s="212" t="s">
        <v>17</v>
      </c>
      <c r="S106" s="213" t="s">
        <v>20</v>
      </c>
      <c r="T106" s="211" t="s">
        <v>62</v>
      </c>
      <c r="U106" s="212" t="s">
        <v>19</v>
      </c>
      <c r="V106" s="212" t="s">
        <v>1119</v>
      </c>
    </row>
    <row r="107" spans="1:22" s="209" customFormat="1" ht="12.95" customHeight="1" x14ac:dyDescent="0.25">
      <c r="A107" s="210"/>
      <c r="B107" s="215">
        <v>4105200000</v>
      </c>
      <c r="C107" s="216">
        <v>4150600000</v>
      </c>
      <c r="D107" s="216">
        <v>4034400000</v>
      </c>
      <c r="E107" s="217">
        <v>5379100000</v>
      </c>
      <c r="F107" s="237">
        <v>2655600000</v>
      </c>
      <c r="G107" s="216">
        <v>3968300000</v>
      </c>
      <c r="H107" s="216">
        <v>4155800000</v>
      </c>
      <c r="I107" s="216">
        <v>4155800000</v>
      </c>
      <c r="J107" s="216">
        <v>4155800000</v>
      </c>
      <c r="K107" s="216">
        <v>4160800000</v>
      </c>
      <c r="L107" s="216">
        <v>4170800000</v>
      </c>
      <c r="M107" s="216">
        <v>4475200000</v>
      </c>
      <c r="N107" s="215">
        <v>5262600000</v>
      </c>
      <c r="O107" s="215">
        <v>4827700000</v>
      </c>
      <c r="P107" s="216">
        <v>4266200000</v>
      </c>
      <c r="Q107" s="216">
        <v>4266200000</v>
      </c>
      <c r="R107" s="216">
        <v>4271200000</v>
      </c>
      <c r="S107" s="217">
        <v>2666500000</v>
      </c>
      <c r="T107" s="215">
        <v>2358900000</v>
      </c>
      <c r="U107" s="216">
        <v>3732600000</v>
      </c>
      <c r="V107" s="216">
        <v>5918100000</v>
      </c>
    </row>
    <row r="108" spans="1:22" s="209" customFormat="1" ht="12.95" customHeight="1" x14ac:dyDescent="0.25">
      <c r="A108" s="210"/>
      <c r="B108" s="219">
        <v>81.97</v>
      </c>
      <c r="C108" s="220">
        <v>81.540000000000006</v>
      </c>
      <c r="D108" s="220">
        <v>78.72</v>
      </c>
      <c r="E108" s="221">
        <v>109.67</v>
      </c>
      <c r="F108" s="240">
        <v>50.99</v>
      </c>
      <c r="G108" s="220">
        <v>78.11</v>
      </c>
      <c r="H108" s="220">
        <v>82.18</v>
      </c>
      <c r="I108" s="220">
        <v>82.18</v>
      </c>
      <c r="J108" s="220">
        <v>82.18</v>
      </c>
      <c r="K108" s="220">
        <v>82.24</v>
      </c>
      <c r="L108" s="220">
        <v>82.24</v>
      </c>
      <c r="M108" s="220">
        <v>87.87</v>
      </c>
      <c r="N108" s="219">
        <v>107.58</v>
      </c>
      <c r="O108" s="219">
        <v>96.86</v>
      </c>
      <c r="P108" s="220">
        <v>84.24</v>
      </c>
      <c r="Q108" s="220">
        <v>84.24</v>
      </c>
      <c r="R108" s="220">
        <v>84.24</v>
      </c>
      <c r="S108" s="221">
        <v>51.47</v>
      </c>
      <c r="T108" s="219">
        <v>45.73</v>
      </c>
      <c r="U108" s="220">
        <v>73.8</v>
      </c>
      <c r="V108" s="220">
        <v>121.16</v>
      </c>
    </row>
    <row r="109" spans="1:22" s="209" customFormat="1" ht="12.95" customHeight="1" thickBot="1" x14ac:dyDescent="0.3">
      <c r="A109" s="222"/>
      <c r="B109" s="223">
        <v>73.400000000000006</v>
      </c>
      <c r="C109" s="224">
        <v>74.3</v>
      </c>
      <c r="D109" s="224">
        <v>72</v>
      </c>
      <c r="E109" s="225">
        <v>99.58</v>
      </c>
      <c r="F109" s="243">
        <v>45.8</v>
      </c>
      <c r="G109" s="224">
        <v>70.7</v>
      </c>
      <c r="H109" s="224">
        <v>74.400000000000006</v>
      </c>
      <c r="I109" s="224">
        <v>74.400000000000006</v>
      </c>
      <c r="J109" s="224">
        <v>74.400000000000006</v>
      </c>
      <c r="K109" s="224">
        <v>74.5</v>
      </c>
      <c r="L109" s="224">
        <v>74.7</v>
      </c>
      <c r="M109" s="224">
        <v>80.8</v>
      </c>
      <c r="N109" s="226">
        <v>97.1</v>
      </c>
      <c r="O109" s="226">
        <v>88.1</v>
      </c>
      <c r="P109" s="227">
        <v>76.459999999999994</v>
      </c>
      <c r="Q109" s="227">
        <v>76.459999999999994</v>
      </c>
      <c r="R109" s="227">
        <v>76.459999999999994</v>
      </c>
      <c r="S109" s="228">
        <v>46</v>
      </c>
      <c r="T109" s="226">
        <v>40.9</v>
      </c>
      <c r="U109" s="227">
        <v>66.099999999999994</v>
      </c>
      <c r="V109" s="227">
        <v>111.3</v>
      </c>
    </row>
    <row r="110" spans="1:22" s="209" customFormat="1" ht="12.95" hidden="1" customHeight="1" x14ac:dyDescent="0.25">
      <c r="A110" s="205" t="s">
        <v>611</v>
      </c>
      <c r="B110" s="206">
        <f>'[1]Residence info'!D110</f>
        <v>501</v>
      </c>
      <c r="C110" s="207">
        <f>'[1]Residence info'!E110</f>
        <v>502</v>
      </c>
      <c r="D110" s="207">
        <f>'[1]Residence info'!F110</f>
        <v>503</v>
      </c>
      <c r="E110" s="208">
        <f>'[1]Residence info'!G110</f>
        <v>504</v>
      </c>
      <c r="F110" s="206">
        <f>'[1]Residence info'!H110</f>
        <v>505</v>
      </c>
      <c r="G110" s="207">
        <f>'[1]Residence info'!I110</f>
        <v>506</v>
      </c>
      <c r="H110" s="207">
        <f>'[1]Residence info'!J110</f>
        <v>507</v>
      </c>
      <c r="I110" s="207">
        <f>'[1]Residence info'!K110</f>
        <v>508</v>
      </c>
      <c r="J110" s="207">
        <f>'[1]Residence info'!L110</f>
        <v>509</v>
      </c>
      <c r="K110" s="207">
        <f>'[1]Residence info'!M110</f>
        <v>510</v>
      </c>
      <c r="L110" s="207">
        <f>'[1]Residence info'!N110</f>
        <v>511</v>
      </c>
      <c r="M110" s="207" t="s">
        <v>540</v>
      </c>
      <c r="N110" s="206"/>
      <c r="O110" s="206">
        <f>'[1]Residence info'!U110</f>
        <v>514</v>
      </c>
      <c r="P110" s="207">
        <f>'[1]Residence info'!V110</f>
        <v>515</v>
      </c>
      <c r="Q110" s="207">
        <f>'[1]Residence info'!W110</f>
        <v>516</v>
      </c>
      <c r="R110" s="207">
        <f>'[1]Residence info'!X110</f>
        <v>517</v>
      </c>
      <c r="S110" s="208">
        <f>'[1]Residence info'!Y110</f>
        <v>518</v>
      </c>
      <c r="T110" s="206">
        <f>'[1]Residence info'!AA110</f>
        <v>519</v>
      </c>
      <c r="U110" s="207">
        <f>'[1]Residence info'!AB110</f>
        <v>520</v>
      </c>
      <c r="V110" s="207">
        <f>'[1]Residence info'!AC110</f>
        <v>521</v>
      </c>
    </row>
    <row r="111" spans="1:22" s="209" customFormat="1" ht="12.95" hidden="1" customHeight="1" x14ac:dyDescent="0.25">
      <c r="A111" s="210"/>
      <c r="B111" s="211" t="str">
        <f>'[1]Residence info'!D247</f>
        <v>B-5</v>
      </c>
      <c r="C111" s="212" t="str">
        <f>'[1]Residence info'!E247</f>
        <v>B-4</v>
      </c>
      <c r="D111" s="212" t="str">
        <f>'[1]Residence info'!F247</f>
        <v>B-7</v>
      </c>
      <c r="E111" s="213" t="str">
        <f>'[1]Residence info'!G247</f>
        <v>A-1</v>
      </c>
      <c r="F111" s="211" t="str">
        <f>'[1]Residence info'!H247</f>
        <v>C-2</v>
      </c>
      <c r="G111" s="212" t="str">
        <f>'[1]Residence info'!I247</f>
        <v>B-6</v>
      </c>
      <c r="H111" s="212" t="str">
        <f>'[1]Residence info'!J247</f>
        <v>B-2-1</v>
      </c>
      <c r="I111" s="212" t="str">
        <f>'[1]Residence info'!K247</f>
        <v>B-2-1</v>
      </c>
      <c r="J111" s="212" t="str">
        <f>'[1]Residence info'!L247</f>
        <v>B-2-1</v>
      </c>
      <c r="K111" s="212" t="str">
        <f>'[1]Residence info'!M247</f>
        <v>B-2-2</v>
      </c>
      <c r="L111" s="212" t="str">
        <f>'[1]Residence info'!N247</f>
        <v>B-2-3</v>
      </c>
      <c r="M111" s="212" t="str">
        <f>'[1]Residence info'!O247</f>
        <v>B-1</v>
      </c>
      <c r="N111" s="211"/>
      <c r="O111" s="211" t="str">
        <f>'[1]Residence info'!U247</f>
        <v>B-8-G</v>
      </c>
      <c r="P111" s="212" t="str">
        <f>'[1]Residence info'!V247</f>
        <v>B-3-G</v>
      </c>
      <c r="Q111" s="212" t="str">
        <f>'[1]Residence info'!W247</f>
        <v>B-3-G</v>
      </c>
      <c r="R111" s="212" t="str">
        <f>'[1]Residence info'!X247</f>
        <v>B-3-G</v>
      </c>
      <c r="S111" s="213" t="str">
        <f>'[1]Residence info'!Y247</f>
        <v>C-1-G</v>
      </c>
      <c r="T111" s="211" t="str">
        <f>'[1]Residence info'!AA247</f>
        <v>C-3-G</v>
      </c>
      <c r="U111" s="212" t="str">
        <f>'[1]Residence info'!AB247</f>
        <v>B-9-G</v>
      </c>
      <c r="V111" s="212" t="str">
        <f>'[1]Residence info'!AC247</f>
        <v>A-2</v>
      </c>
    </row>
    <row r="112" spans="1:22" s="209" customFormat="1" ht="12.95" hidden="1" customHeight="1" x14ac:dyDescent="0.25">
      <c r="A112" s="210"/>
      <c r="B112" s="215"/>
      <c r="C112" s="216"/>
      <c r="D112" s="216"/>
      <c r="E112" s="217"/>
      <c r="F112" s="215"/>
      <c r="G112" s="216"/>
      <c r="H112" s="216"/>
      <c r="I112" s="216"/>
      <c r="J112" s="216"/>
      <c r="K112" s="216"/>
      <c r="L112" s="216"/>
      <c r="M112" s="216"/>
      <c r="N112" s="215"/>
      <c r="O112" s="215"/>
      <c r="P112" s="216"/>
      <c r="Q112" s="216"/>
      <c r="R112" s="216"/>
      <c r="S112" s="217"/>
      <c r="T112" s="215"/>
      <c r="U112" s="216"/>
      <c r="V112" s="216"/>
    </row>
    <row r="113" spans="1:22" s="209" customFormat="1" ht="12.95" hidden="1" customHeight="1" x14ac:dyDescent="0.25">
      <c r="A113" s="210"/>
      <c r="B113" s="219">
        <f>'[1]Residence info'!D521</f>
        <v>82.52</v>
      </c>
      <c r="C113" s="220">
        <f>'[1]Residence info'!E521</f>
        <v>81.55</v>
      </c>
      <c r="D113" s="220">
        <f>'[1]Residence info'!F521</f>
        <v>78.72</v>
      </c>
      <c r="E113" s="221">
        <f>'[1]Residence info'!G521</f>
        <v>109.67</v>
      </c>
      <c r="F113" s="219">
        <f>'[1]Residence info'!H521</f>
        <v>51</v>
      </c>
      <c r="G113" s="220">
        <f>'[1]Residence info'!I521</f>
        <v>78.11</v>
      </c>
      <c r="H113" s="220">
        <f>'[1]Residence info'!J521</f>
        <v>82.2</v>
      </c>
      <c r="I113" s="220">
        <f>'[1]Residence info'!K521</f>
        <v>82.2</v>
      </c>
      <c r="J113" s="220">
        <f>'[1]Residence info'!L521</f>
        <v>82.2</v>
      </c>
      <c r="K113" s="220">
        <f>'[1]Residence info'!M521</f>
        <v>82.24</v>
      </c>
      <c r="L113" s="220">
        <f>'[1]Residence info'!N521</f>
        <v>83.24</v>
      </c>
      <c r="M113" s="220">
        <f>'[1]Residence info'!O521</f>
        <v>88.5</v>
      </c>
      <c r="N113" s="219">
        <f>'[1]Residence info'!S521</f>
        <v>106.7</v>
      </c>
      <c r="O113" s="219">
        <f>'[1]Residence info'!U521</f>
        <v>96.35</v>
      </c>
      <c r="P113" s="220">
        <f>'[1]Residence info'!V521</f>
        <v>84.25</v>
      </c>
      <c r="Q113" s="220">
        <f>'[1]Residence info'!W521</f>
        <v>84.25</v>
      </c>
      <c r="R113" s="220">
        <f>'[1]Residence info'!X521</f>
        <v>84.25</v>
      </c>
      <c r="S113" s="221">
        <f>'[1]Residence info'!Y521</f>
        <v>52.52</v>
      </c>
      <c r="T113" s="219">
        <f>'[1]Residence info'!AA521</f>
        <v>45.73</v>
      </c>
      <c r="U113" s="220">
        <f>'[1]Residence info'!AB521</f>
        <v>73.709999999999994</v>
      </c>
      <c r="V113" s="220">
        <f>'[1]Residence info'!AC521</f>
        <v>115.2</v>
      </c>
    </row>
    <row r="114" spans="1:22" s="209" customFormat="1" ht="12.95" hidden="1" customHeight="1" thickBot="1" x14ac:dyDescent="0.3">
      <c r="A114" s="210"/>
      <c r="B114" s="223">
        <f>'[1]Residence info'!D658</f>
        <v>73.400000000000006</v>
      </c>
      <c r="C114" s="224">
        <f>'[1]Residence info'!E658</f>
        <v>74.3</v>
      </c>
      <c r="D114" s="224">
        <f>'[1]Residence info'!F658</f>
        <v>72</v>
      </c>
      <c r="E114" s="225">
        <f>'[1]Residence info'!G658</f>
        <v>99.58</v>
      </c>
      <c r="F114" s="223">
        <f>'[1]Residence info'!H658</f>
        <v>45.8</v>
      </c>
      <c r="G114" s="224">
        <f>'[1]Residence info'!I658</f>
        <v>70.7</v>
      </c>
      <c r="H114" s="224">
        <f>'[1]Residence info'!J658</f>
        <v>74.400000000000006</v>
      </c>
      <c r="I114" s="224">
        <f>'[1]Residence info'!K658</f>
        <v>74.400000000000006</v>
      </c>
      <c r="J114" s="224">
        <f>'[1]Residence info'!L658</f>
        <v>74.400000000000006</v>
      </c>
      <c r="K114" s="224">
        <f>'[1]Residence info'!M658</f>
        <v>74.5</v>
      </c>
      <c r="L114" s="224">
        <f>'[1]Residence info'!N658</f>
        <v>74.7</v>
      </c>
      <c r="M114" s="224">
        <f>'[1]Residence info'!O658</f>
        <v>80.8</v>
      </c>
      <c r="N114" s="226">
        <f>'[1]Residence info'!S658</f>
        <v>97.1</v>
      </c>
      <c r="O114" s="226">
        <f>'[1]Residence info'!U658</f>
        <v>159</v>
      </c>
      <c r="P114" s="227">
        <f>'[1]Residence info'!V658</f>
        <v>160.5</v>
      </c>
      <c r="Q114" s="227">
        <f>'[1]Residence info'!W658</f>
        <v>160.5</v>
      </c>
      <c r="R114" s="227">
        <f>'[1]Residence info'!X658</f>
        <v>160.60000000000002</v>
      </c>
      <c r="S114" s="228">
        <f>'[1]Residence info'!Y658</f>
        <v>98.2</v>
      </c>
      <c r="T114" s="226">
        <f>'[1]Residence info'!AA658</f>
        <v>56.9</v>
      </c>
      <c r="U114" s="227">
        <f>'[1]Residence info'!AB658</f>
        <v>75.3</v>
      </c>
      <c r="V114" s="227">
        <f>'[1]Residence info'!AC658</f>
        <v>111.3</v>
      </c>
    </row>
    <row r="115" spans="1:22" s="209" customFormat="1" ht="12.95" hidden="1" customHeight="1" thickBot="1" x14ac:dyDescent="0.3">
      <c r="A115" s="222"/>
      <c r="B115" s="247"/>
      <c r="C115" s="248"/>
      <c r="D115" s="248"/>
      <c r="E115" s="249"/>
      <c r="F115" s="247"/>
      <c r="G115" s="248"/>
      <c r="H115" s="248"/>
      <c r="I115" s="248"/>
      <c r="J115" s="248"/>
      <c r="K115" s="248"/>
      <c r="L115" s="248"/>
      <c r="M115" s="248"/>
      <c r="N115" s="247"/>
      <c r="O115" s="250">
        <f>'[1]Residence info'!U795</f>
        <v>71</v>
      </c>
      <c r="P115" s="251">
        <f>'[1]Residence info'!V795</f>
        <v>83.9</v>
      </c>
      <c r="Q115" s="251">
        <f>'[1]Residence info'!W795</f>
        <v>83.9</v>
      </c>
      <c r="R115" s="251">
        <f>'[1]Residence info'!X795</f>
        <v>83.9</v>
      </c>
      <c r="S115" s="252">
        <f>'[1]Residence info'!Y795</f>
        <v>52.2</v>
      </c>
      <c r="T115" s="250">
        <f>'[1]Residence info'!AA795</f>
        <v>16.5</v>
      </c>
      <c r="U115" s="251">
        <f>'[1]Residence info'!AB795</f>
        <v>9.1999999999999993</v>
      </c>
      <c r="V115" s="253"/>
    </row>
  </sheetData>
  <pageMargins left="0.7" right="0.7" top="0.75" bottom="0.75" header="0.3" footer="0.3"/>
  <pageSetup paperSize="9" scale="30" orientation="landscape" r:id="rId1"/>
  <colBreaks count="1" manualBreakCount="1">
    <brk id="2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Y80"/>
  <sheetViews>
    <sheetView topLeftCell="A20" zoomScaleNormal="100" workbookViewId="0">
      <selection activeCell="A33" sqref="A33"/>
    </sheetView>
  </sheetViews>
  <sheetFormatPr defaultRowHeight="16.5" x14ac:dyDescent="0.25"/>
  <cols>
    <col min="1" max="1" width="17.28515625" style="1" customWidth="1"/>
    <col min="2" max="27" width="13.140625" style="1" customWidth="1"/>
    <col min="28" max="16384" width="9.140625" style="1"/>
  </cols>
  <sheetData>
    <row r="1" spans="1:77" ht="24.75" customHeight="1" x14ac:dyDescent="0.25">
      <c r="A1" s="281"/>
      <c r="B1" s="282" t="s">
        <v>1140</v>
      </c>
      <c r="D1" s="283"/>
      <c r="E1" s="283"/>
      <c r="F1" s="281"/>
    </row>
    <row r="2" spans="1:77" ht="19.5" customHeight="1" x14ac:dyDescent="0.25">
      <c r="A2" s="281"/>
      <c r="B2" s="284" t="s">
        <v>1141</v>
      </c>
      <c r="D2" s="285"/>
      <c r="E2" s="285"/>
      <c r="F2" s="281"/>
    </row>
    <row r="3" spans="1:77" ht="15" customHeight="1" x14ac:dyDescent="0.25">
      <c r="A3" s="286"/>
      <c r="B3" s="287"/>
      <c r="C3" s="284"/>
      <c r="D3" s="285"/>
      <c r="E3" s="285"/>
      <c r="F3" s="281"/>
    </row>
    <row r="4" spans="1:77" x14ac:dyDescent="0.25">
      <c r="A4" s="288" t="s">
        <v>98</v>
      </c>
      <c r="B4" s="382" t="s">
        <v>1142</v>
      </c>
      <c r="C4" s="376"/>
      <c r="D4" s="376"/>
      <c r="E4" s="376"/>
      <c r="F4" s="376"/>
      <c r="G4" s="376"/>
      <c r="H4" s="376"/>
      <c r="I4" s="376"/>
      <c r="J4" s="376"/>
      <c r="K4" s="376"/>
      <c r="L4" s="376"/>
      <c r="M4" s="376"/>
      <c r="N4" s="376"/>
      <c r="O4" s="376"/>
      <c r="P4" s="376"/>
      <c r="Q4" s="376"/>
      <c r="R4" s="376"/>
      <c r="S4" s="376"/>
      <c r="T4" s="376"/>
      <c r="U4" s="376"/>
      <c r="V4" s="376"/>
      <c r="W4" s="376"/>
      <c r="X4" s="376"/>
      <c r="Y4" s="376"/>
      <c r="Z4" s="376"/>
      <c r="AA4" s="383"/>
    </row>
    <row r="5" spans="1:77" x14ac:dyDescent="0.25">
      <c r="A5" s="288" t="s">
        <v>97</v>
      </c>
      <c r="B5" s="384"/>
      <c r="C5" s="385"/>
      <c r="D5" s="385"/>
      <c r="E5" s="385"/>
      <c r="F5" s="385"/>
      <c r="G5" s="385"/>
      <c r="H5" s="385"/>
      <c r="I5" s="385"/>
      <c r="J5" s="385"/>
      <c r="K5" s="385"/>
      <c r="L5" s="385"/>
      <c r="M5" s="385"/>
      <c r="N5" s="385"/>
      <c r="O5" s="385"/>
      <c r="P5" s="385"/>
      <c r="Q5" s="385"/>
      <c r="R5" s="385"/>
      <c r="S5" s="385"/>
      <c r="T5" s="385"/>
      <c r="U5" s="385"/>
      <c r="V5" s="385"/>
      <c r="W5" s="385"/>
      <c r="X5" s="385"/>
      <c r="Y5" s="385"/>
      <c r="Z5" s="385"/>
      <c r="AA5" s="386"/>
    </row>
    <row r="6" spans="1:77" x14ac:dyDescent="0.25">
      <c r="A6" s="288" t="s">
        <v>96</v>
      </c>
      <c r="B6" s="384"/>
      <c r="C6" s="385"/>
      <c r="D6" s="385"/>
      <c r="E6" s="385"/>
      <c r="F6" s="385"/>
      <c r="G6" s="385"/>
      <c r="H6" s="385"/>
      <c r="I6" s="385"/>
      <c r="J6" s="385"/>
      <c r="K6" s="385"/>
      <c r="L6" s="385"/>
      <c r="M6" s="385"/>
      <c r="N6" s="385"/>
      <c r="O6" s="385"/>
      <c r="P6" s="385"/>
      <c r="Q6" s="385"/>
      <c r="R6" s="385"/>
      <c r="S6" s="385"/>
      <c r="T6" s="385"/>
      <c r="U6" s="385"/>
      <c r="V6" s="385"/>
      <c r="W6" s="385"/>
      <c r="X6" s="385"/>
      <c r="Y6" s="385"/>
      <c r="Z6" s="385"/>
      <c r="AA6" s="386"/>
    </row>
    <row r="7" spans="1:77" x14ac:dyDescent="0.25">
      <c r="A7" s="288" t="s">
        <v>95</v>
      </c>
      <c r="B7" s="382" t="s">
        <v>1143</v>
      </c>
      <c r="C7" s="376"/>
      <c r="D7" s="376"/>
      <c r="E7" s="376"/>
      <c r="F7" s="376"/>
      <c r="G7" s="376"/>
      <c r="H7" s="376"/>
      <c r="I7" s="376"/>
      <c r="J7" s="376"/>
      <c r="K7" s="376"/>
      <c r="L7" s="376"/>
      <c r="M7" s="376"/>
      <c r="N7" s="376"/>
      <c r="O7" s="376"/>
      <c r="P7" s="376"/>
      <c r="Q7" s="376"/>
      <c r="R7" s="376"/>
      <c r="S7" s="376"/>
      <c r="T7" s="376"/>
      <c r="U7" s="376"/>
      <c r="V7" s="376"/>
      <c r="W7" s="376"/>
      <c r="X7" s="376"/>
      <c r="Y7" s="376"/>
      <c r="Z7" s="376"/>
      <c r="AA7" s="383"/>
    </row>
    <row r="8" spans="1:77" x14ac:dyDescent="0.25">
      <c r="A8" s="288" t="s">
        <v>94</v>
      </c>
      <c r="B8" s="382" t="s">
        <v>1143</v>
      </c>
      <c r="C8" s="376"/>
      <c r="D8" s="376"/>
      <c r="E8" s="376"/>
      <c r="F8" s="376"/>
      <c r="G8" s="376"/>
      <c r="H8" s="376"/>
      <c r="I8" s="376"/>
      <c r="J8" s="376"/>
      <c r="K8" s="376"/>
      <c r="L8" s="376"/>
      <c r="M8" s="376"/>
      <c r="N8" s="376"/>
      <c r="O8" s="376"/>
      <c r="P8" s="376"/>
      <c r="Q8" s="376"/>
      <c r="R8" s="376"/>
      <c r="S8" s="376"/>
      <c r="T8" s="376"/>
      <c r="U8" s="376"/>
      <c r="V8" s="376"/>
      <c r="W8" s="376"/>
      <c r="X8" s="376"/>
      <c r="Y8" s="376"/>
      <c r="Z8" s="376"/>
      <c r="AA8" s="383"/>
    </row>
    <row r="9" spans="1:77" x14ac:dyDescent="0.25">
      <c r="A9" s="289" t="s">
        <v>3</v>
      </c>
      <c r="B9" s="290" t="s">
        <v>1144</v>
      </c>
      <c r="C9" s="290" t="s">
        <v>1145</v>
      </c>
      <c r="D9" s="290" t="s">
        <v>1145</v>
      </c>
      <c r="E9" s="290" t="s">
        <v>1146</v>
      </c>
      <c r="F9" s="290" t="s">
        <v>1147</v>
      </c>
      <c r="G9" s="290" t="s">
        <v>1148</v>
      </c>
      <c r="H9" s="290" t="s">
        <v>1149</v>
      </c>
      <c r="I9" s="290" t="s">
        <v>1150</v>
      </c>
      <c r="J9" s="290" t="s">
        <v>1150</v>
      </c>
      <c r="K9" s="290" t="s">
        <v>1150</v>
      </c>
      <c r="L9" s="290" t="s">
        <v>1150</v>
      </c>
      <c r="M9" s="290" t="s">
        <v>1151</v>
      </c>
      <c r="N9" s="290" t="s">
        <v>1152</v>
      </c>
      <c r="O9" s="290" t="s">
        <v>1153</v>
      </c>
      <c r="P9" s="290" t="s">
        <v>1154</v>
      </c>
      <c r="Q9" s="290" t="s">
        <v>1154</v>
      </c>
      <c r="R9" s="290" t="s">
        <v>1154</v>
      </c>
      <c r="S9" s="290" t="s">
        <v>1154</v>
      </c>
      <c r="T9" s="290" t="s">
        <v>1154</v>
      </c>
      <c r="U9" s="289"/>
      <c r="V9" s="289"/>
      <c r="W9" s="289"/>
      <c r="X9" s="289"/>
      <c r="Y9" s="289"/>
      <c r="Z9" s="289"/>
      <c r="AA9" s="289"/>
    </row>
    <row r="10" spans="1:77" x14ac:dyDescent="0.25">
      <c r="A10" s="289" t="s">
        <v>23</v>
      </c>
      <c r="B10" s="291"/>
      <c r="C10" s="291"/>
      <c r="D10" s="291"/>
      <c r="E10" s="291"/>
      <c r="F10" s="291"/>
      <c r="G10" s="291"/>
      <c r="H10" s="291"/>
      <c r="I10" s="291"/>
      <c r="J10" s="291"/>
      <c r="K10" s="291"/>
      <c r="L10" s="291"/>
      <c r="M10" s="291"/>
      <c r="N10" s="291"/>
      <c r="O10" s="291"/>
      <c r="P10" s="291"/>
      <c r="Q10" s="291"/>
      <c r="R10" s="291"/>
      <c r="S10" s="291"/>
      <c r="T10" s="291"/>
      <c r="U10" s="291"/>
      <c r="V10" s="291"/>
      <c r="W10" s="291"/>
      <c r="X10" s="291"/>
      <c r="Y10" s="291"/>
      <c r="Z10" s="291"/>
      <c r="AA10" s="291"/>
    </row>
    <row r="11" spans="1:77" ht="19.5" x14ac:dyDescent="0.25">
      <c r="A11" s="289" t="s">
        <v>23</v>
      </c>
      <c r="B11" s="292" t="s">
        <v>1193</v>
      </c>
      <c r="C11" s="292" t="s">
        <v>1194</v>
      </c>
      <c r="D11" s="292" t="s">
        <v>1194</v>
      </c>
      <c r="E11" s="292" t="s">
        <v>1195</v>
      </c>
      <c r="F11" s="292" t="s">
        <v>1196</v>
      </c>
      <c r="G11" s="292" t="s">
        <v>1197</v>
      </c>
      <c r="H11" s="292" t="s">
        <v>1198</v>
      </c>
      <c r="I11" s="292" t="s">
        <v>1199</v>
      </c>
      <c r="J11" s="292" t="s">
        <v>1200</v>
      </c>
      <c r="K11" s="292" t="s">
        <v>1201</v>
      </c>
      <c r="L11" s="292" t="s">
        <v>1201</v>
      </c>
      <c r="M11" s="292" t="s">
        <v>1202</v>
      </c>
      <c r="N11" s="292" t="s">
        <v>1203</v>
      </c>
      <c r="O11" s="292" t="s">
        <v>1204</v>
      </c>
      <c r="P11" s="292" t="s">
        <v>1201</v>
      </c>
      <c r="Q11" s="292" t="s">
        <v>1205</v>
      </c>
      <c r="R11" s="292" t="s">
        <v>1205</v>
      </c>
      <c r="S11" s="292" t="s">
        <v>1206</v>
      </c>
      <c r="T11" s="292" t="s">
        <v>1201</v>
      </c>
      <c r="U11" s="293"/>
      <c r="V11" s="293"/>
      <c r="W11" s="293"/>
      <c r="X11" s="293"/>
      <c r="Y11" s="293"/>
      <c r="Z11" s="293"/>
      <c r="AA11" s="293"/>
    </row>
    <row r="12" spans="1:77" ht="19.5" x14ac:dyDescent="0.25">
      <c r="A12" s="289" t="s">
        <v>1155</v>
      </c>
      <c r="B12" s="294" t="s">
        <v>1156</v>
      </c>
      <c r="C12" s="294" t="s">
        <v>1156</v>
      </c>
      <c r="D12" s="294" t="s">
        <v>1156</v>
      </c>
      <c r="E12" s="294" t="s">
        <v>1156</v>
      </c>
      <c r="F12" s="294" t="s">
        <v>1156</v>
      </c>
      <c r="G12" s="294" t="s">
        <v>1156</v>
      </c>
      <c r="H12" s="292" t="s">
        <v>1207</v>
      </c>
      <c r="I12" s="292" t="s">
        <v>1208</v>
      </c>
      <c r="J12" s="292" t="s">
        <v>1209</v>
      </c>
      <c r="K12" s="292" t="s">
        <v>1209</v>
      </c>
      <c r="L12" s="292" t="s">
        <v>1209</v>
      </c>
      <c r="M12" s="292" t="s">
        <v>1210</v>
      </c>
      <c r="N12" s="292" t="s">
        <v>1211</v>
      </c>
      <c r="O12" s="292" t="s">
        <v>1212</v>
      </c>
      <c r="P12" s="294" t="s">
        <v>1156</v>
      </c>
      <c r="Q12" s="294" t="s">
        <v>1156</v>
      </c>
      <c r="R12" s="294" t="s">
        <v>1156</v>
      </c>
      <c r="S12" s="294" t="s">
        <v>1156</v>
      </c>
      <c r="T12" s="294" t="s">
        <v>1156</v>
      </c>
      <c r="U12" s="293"/>
      <c r="V12" s="293"/>
      <c r="W12" s="293"/>
      <c r="X12" s="293"/>
      <c r="Y12" s="293"/>
      <c r="Z12" s="293"/>
      <c r="AA12" s="293"/>
    </row>
    <row r="13" spans="1:77" s="296" customFormat="1" x14ac:dyDescent="0.25">
      <c r="A13" s="295" t="s">
        <v>71</v>
      </c>
      <c r="B13" s="295">
        <v>501</v>
      </c>
      <c r="C13" s="295">
        <v>502</v>
      </c>
      <c r="D13" s="295">
        <v>503</v>
      </c>
      <c r="E13" s="295">
        <v>504</v>
      </c>
      <c r="F13" s="295">
        <v>512</v>
      </c>
      <c r="G13" s="295" t="s">
        <v>540</v>
      </c>
      <c r="H13" s="295" t="s">
        <v>541</v>
      </c>
      <c r="I13" s="295">
        <v>515</v>
      </c>
      <c r="J13" s="295">
        <v>516</v>
      </c>
      <c r="K13" s="295">
        <v>517</v>
      </c>
      <c r="L13" s="295">
        <v>518</v>
      </c>
      <c r="M13" s="295">
        <v>519</v>
      </c>
      <c r="N13" s="295">
        <v>520</v>
      </c>
      <c r="O13" s="295">
        <v>521</v>
      </c>
      <c r="P13" s="295">
        <v>522</v>
      </c>
      <c r="Q13" s="295">
        <v>523</v>
      </c>
      <c r="R13" s="295">
        <v>524</v>
      </c>
      <c r="S13" s="295">
        <v>525</v>
      </c>
      <c r="T13" s="295">
        <v>526</v>
      </c>
      <c r="U13" s="295"/>
      <c r="V13" s="295"/>
      <c r="W13" s="295"/>
      <c r="X13" s="295"/>
      <c r="Y13" s="295"/>
      <c r="Z13" s="295"/>
      <c r="AA13" s="295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</row>
    <row r="14" spans="1:77" x14ac:dyDescent="0.25">
      <c r="A14" s="288" t="s">
        <v>93</v>
      </c>
      <c r="B14" s="297"/>
      <c r="C14" s="297"/>
      <c r="D14" s="297"/>
      <c r="E14" s="297"/>
      <c r="F14" s="297"/>
      <c r="G14" s="297"/>
      <c r="H14" s="297"/>
      <c r="I14" s="297"/>
      <c r="J14" s="297"/>
      <c r="K14" s="297"/>
      <c r="L14" s="297"/>
      <c r="M14" s="297"/>
      <c r="N14" s="297"/>
      <c r="O14" s="297"/>
      <c r="P14" s="297"/>
      <c r="Q14" s="297"/>
      <c r="R14" s="297"/>
      <c r="S14" s="297"/>
      <c r="T14" s="297"/>
      <c r="U14" s="297"/>
      <c r="V14" s="297"/>
      <c r="W14" s="297"/>
      <c r="X14" s="297"/>
      <c r="Y14" s="297"/>
      <c r="Z14" s="297"/>
      <c r="AA14" s="297"/>
    </row>
    <row r="15" spans="1:77" x14ac:dyDescent="0.25">
      <c r="A15" s="289" t="s">
        <v>3</v>
      </c>
      <c r="B15" s="290" t="s">
        <v>1144</v>
      </c>
      <c r="C15" s="290" t="s">
        <v>1145</v>
      </c>
      <c r="D15" s="290" t="s">
        <v>1145</v>
      </c>
      <c r="E15" s="290" t="s">
        <v>1146</v>
      </c>
      <c r="F15" s="290" t="s">
        <v>1157</v>
      </c>
      <c r="G15" s="290" t="s">
        <v>1158</v>
      </c>
      <c r="H15" s="290" t="s">
        <v>1148</v>
      </c>
      <c r="I15" s="290" t="s">
        <v>1148</v>
      </c>
      <c r="J15" s="290" t="s">
        <v>1148</v>
      </c>
      <c r="K15" s="290" t="s">
        <v>1159</v>
      </c>
      <c r="L15" s="290" t="s">
        <v>1159</v>
      </c>
      <c r="M15" s="290" t="s">
        <v>1160</v>
      </c>
      <c r="N15" s="290" t="s">
        <v>1148</v>
      </c>
      <c r="O15" s="290" t="s">
        <v>1161</v>
      </c>
      <c r="P15" s="290" t="s">
        <v>1154</v>
      </c>
      <c r="Q15" s="290" t="s">
        <v>1154</v>
      </c>
      <c r="R15" s="290" t="s">
        <v>1154</v>
      </c>
      <c r="S15" s="290" t="s">
        <v>1154</v>
      </c>
      <c r="T15" s="290" t="s">
        <v>1162</v>
      </c>
      <c r="U15" s="290" t="s">
        <v>1163</v>
      </c>
      <c r="V15" s="290" t="s">
        <v>1164</v>
      </c>
      <c r="W15" s="290" t="s">
        <v>1154</v>
      </c>
      <c r="X15" s="290" t="s">
        <v>1154</v>
      </c>
      <c r="Y15" s="290" t="s">
        <v>1154</v>
      </c>
      <c r="Z15" s="290" t="s">
        <v>1154</v>
      </c>
      <c r="AA15" s="290" t="s">
        <v>1154</v>
      </c>
    </row>
    <row r="16" spans="1:77" x14ac:dyDescent="0.25">
      <c r="A16" s="289" t="s">
        <v>1165</v>
      </c>
      <c r="B16" s="291"/>
      <c r="C16" s="291"/>
      <c r="D16" s="291"/>
      <c r="E16" s="291"/>
      <c r="F16" s="291"/>
      <c r="G16" s="291"/>
      <c r="H16" s="291"/>
      <c r="I16" s="291"/>
      <c r="J16" s="291"/>
      <c r="K16" s="291"/>
      <c r="L16" s="291"/>
      <c r="M16" s="291"/>
      <c r="N16" s="291"/>
      <c r="O16" s="291"/>
      <c r="P16" s="291"/>
      <c r="Q16" s="291"/>
      <c r="R16" s="291"/>
      <c r="S16" s="291"/>
      <c r="T16" s="291"/>
      <c r="U16" s="291"/>
      <c r="V16" s="291"/>
      <c r="W16" s="291"/>
      <c r="X16" s="291"/>
      <c r="Y16" s="291"/>
      <c r="Z16" s="291"/>
      <c r="AA16" s="291"/>
    </row>
    <row r="17" spans="1:27" ht="19.5" x14ac:dyDescent="0.25">
      <c r="A17" s="289" t="s">
        <v>1165</v>
      </c>
      <c r="B17" s="292" t="s">
        <v>1213</v>
      </c>
      <c r="C17" s="292" t="s">
        <v>1214</v>
      </c>
      <c r="D17" s="292" t="s">
        <v>1214</v>
      </c>
      <c r="E17" s="292" t="s">
        <v>1215</v>
      </c>
      <c r="F17" s="293" t="s">
        <v>1216</v>
      </c>
      <c r="G17" s="293" t="s">
        <v>1217</v>
      </c>
      <c r="H17" s="293" t="s">
        <v>1218</v>
      </c>
      <c r="I17" s="293" t="s">
        <v>1218</v>
      </c>
      <c r="J17" s="293" t="s">
        <v>1218</v>
      </c>
      <c r="K17" s="293" t="s">
        <v>1219</v>
      </c>
      <c r="L17" s="293" t="s">
        <v>1220</v>
      </c>
      <c r="M17" s="293" t="s">
        <v>1221</v>
      </c>
      <c r="N17" s="293" t="s">
        <v>1218</v>
      </c>
      <c r="O17" s="292" t="s">
        <v>1222</v>
      </c>
      <c r="P17" s="292" t="s">
        <v>1223</v>
      </c>
      <c r="Q17" s="292" t="s">
        <v>1223</v>
      </c>
      <c r="R17" s="292" t="s">
        <v>1223</v>
      </c>
      <c r="S17" s="292" t="s">
        <v>1223</v>
      </c>
      <c r="T17" s="292" t="s">
        <v>1224</v>
      </c>
      <c r="U17" s="292" t="s">
        <v>1225</v>
      </c>
      <c r="V17" s="292" t="s">
        <v>1226</v>
      </c>
      <c r="W17" s="292" t="s">
        <v>1223</v>
      </c>
      <c r="X17" s="292" t="s">
        <v>1223</v>
      </c>
      <c r="Y17" s="292" t="s">
        <v>1223</v>
      </c>
      <c r="Z17" s="292" t="s">
        <v>1227</v>
      </c>
      <c r="AA17" s="292" t="s">
        <v>1223</v>
      </c>
    </row>
    <row r="18" spans="1:27" x14ac:dyDescent="0.25">
      <c r="A18" s="295" t="s">
        <v>71</v>
      </c>
      <c r="B18" s="295">
        <v>601</v>
      </c>
      <c r="C18" s="295">
        <v>602</v>
      </c>
      <c r="D18" s="295">
        <v>603</v>
      </c>
      <c r="E18" s="295">
        <v>604</v>
      </c>
      <c r="F18" s="295">
        <v>605</v>
      </c>
      <c r="G18" s="295">
        <v>606</v>
      </c>
      <c r="H18" s="295">
        <v>607</v>
      </c>
      <c r="I18" s="295">
        <v>608</v>
      </c>
      <c r="J18" s="295">
        <v>609</v>
      </c>
      <c r="K18" s="295">
        <v>610</v>
      </c>
      <c r="L18" s="295">
        <v>611</v>
      </c>
      <c r="M18" s="295">
        <v>612</v>
      </c>
      <c r="N18" s="295" t="s">
        <v>539</v>
      </c>
      <c r="O18" s="295" t="s">
        <v>542</v>
      </c>
      <c r="P18" s="295">
        <v>615</v>
      </c>
      <c r="Q18" s="295">
        <v>616</v>
      </c>
      <c r="R18" s="295">
        <v>617</v>
      </c>
      <c r="S18" s="295">
        <v>618</v>
      </c>
      <c r="T18" s="295">
        <v>619</v>
      </c>
      <c r="U18" s="295">
        <v>620</v>
      </c>
      <c r="V18" s="295">
        <v>621</v>
      </c>
      <c r="W18" s="295">
        <v>622</v>
      </c>
      <c r="X18" s="295">
        <v>623</v>
      </c>
      <c r="Y18" s="295">
        <v>624</v>
      </c>
      <c r="Z18" s="295">
        <v>625</v>
      </c>
      <c r="AA18" s="295">
        <v>626</v>
      </c>
    </row>
    <row r="19" spans="1:27" x14ac:dyDescent="0.25">
      <c r="A19" s="288" t="s">
        <v>92</v>
      </c>
      <c r="B19" s="297"/>
      <c r="C19" s="297"/>
      <c r="D19" s="297"/>
      <c r="E19" s="297"/>
      <c r="F19" s="297"/>
      <c r="G19" s="297"/>
      <c r="H19" s="297"/>
      <c r="I19" s="297"/>
      <c r="J19" s="297"/>
      <c r="K19" s="297"/>
      <c r="L19" s="297"/>
      <c r="M19" s="297"/>
      <c r="N19" s="297"/>
      <c r="O19" s="297"/>
      <c r="P19" s="297"/>
      <c r="Q19" s="297"/>
      <c r="R19" s="297"/>
      <c r="S19" s="297"/>
      <c r="T19" s="297"/>
      <c r="U19" s="297"/>
      <c r="V19" s="297"/>
      <c r="W19" s="297"/>
      <c r="X19" s="297"/>
      <c r="Y19" s="297"/>
      <c r="Z19" s="297"/>
      <c r="AA19" s="297"/>
    </row>
    <row r="20" spans="1:27" x14ac:dyDescent="0.25">
      <c r="A20" s="295" t="s">
        <v>71</v>
      </c>
      <c r="B20" s="295">
        <v>701</v>
      </c>
      <c r="C20" s="295">
        <v>702</v>
      </c>
      <c r="D20" s="295">
        <v>703</v>
      </c>
      <c r="E20" s="295">
        <v>704</v>
      </c>
      <c r="F20" s="295">
        <v>705</v>
      </c>
      <c r="G20" s="295">
        <v>706</v>
      </c>
      <c r="H20" s="295">
        <v>707</v>
      </c>
      <c r="I20" s="295">
        <v>708</v>
      </c>
      <c r="J20" s="295">
        <v>709</v>
      </c>
      <c r="K20" s="295">
        <v>710</v>
      </c>
      <c r="L20" s="295">
        <v>711</v>
      </c>
      <c r="M20" s="295">
        <v>712</v>
      </c>
      <c r="N20" s="295" t="s">
        <v>538</v>
      </c>
      <c r="O20" s="295" t="s">
        <v>543</v>
      </c>
      <c r="P20" s="295">
        <v>715</v>
      </c>
      <c r="Q20" s="295">
        <v>716</v>
      </c>
      <c r="R20" s="295">
        <v>717</v>
      </c>
      <c r="S20" s="295">
        <v>718</v>
      </c>
      <c r="T20" s="295">
        <v>719</v>
      </c>
      <c r="U20" s="295">
        <v>720</v>
      </c>
      <c r="V20" s="295">
        <v>721</v>
      </c>
      <c r="W20" s="295">
        <v>722</v>
      </c>
      <c r="X20" s="295">
        <v>723</v>
      </c>
      <c r="Y20" s="295">
        <v>724</v>
      </c>
      <c r="Z20" s="295">
        <v>725</v>
      </c>
      <c r="AA20" s="295">
        <v>726</v>
      </c>
    </row>
    <row r="21" spans="1:27" x14ac:dyDescent="0.25">
      <c r="A21" s="288" t="s">
        <v>91</v>
      </c>
      <c r="B21" s="297"/>
      <c r="C21" s="297"/>
      <c r="D21" s="297"/>
      <c r="E21" s="297"/>
      <c r="F21" s="297"/>
      <c r="G21" s="297"/>
      <c r="H21" s="297"/>
      <c r="I21" s="297"/>
      <c r="J21" s="297"/>
      <c r="K21" s="297"/>
      <c r="L21" s="297"/>
      <c r="M21" s="297"/>
      <c r="N21" s="297"/>
      <c r="O21" s="297"/>
      <c r="P21" s="297"/>
      <c r="Q21" s="297"/>
      <c r="R21" s="297"/>
      <c r="S21" s="297"/>
      <c r="T21" s="297"/>
      <c r="U21" s="297"/>
      <c r="V21" s="297"/>
      <c r="W21" s="297"/>
      <c r="X21" s="297"/>
      <c r="Y21" s="297"/>
      <c r="Z21" s="297"/>
      <c r="AA21" s="297"/>
    </row>
    <row r="22" spans="1:27" x14ac:dyDescent="0.25">
      <c r="A22" s="295" t="s">
        <v>71</v>
      </c>
      <c r="B22" s="295">
        <v>801</v>
      </c>
      <c r="C22" s="295">
        <v>802</v>
      </c>
      <c r="D22" s="295">
        <v>803</v>
      </c>
      <c r="E22" s="295">
        <v>804</v>
      </c>
      <c r="F22" s="295">
        <v>805</v>
      </c>
      <c r="G22" s="295">
        <v>806</v>
      </c>
      <c r="H22" s="295">
        <v>807</v>
      </c>
      <c r="I22" s="295">
        <v>808</v>
      </c>
      <c r="J22" s="295">
        <v>809</v>
      </c>
      <c r="K22" s="295">
        <v>810</v>
      </c>
      <c r="L22" s="295">
        <v>811</v>
      </c>
      <c r="M22" s="295">
        <v>812</v>
      </c>
      <c r="N22" s="295" t="s">
        <v>537</v>
      </c>
      <c r="O22" s="295" t="s">
        <v>544</v>
      </c>
      <c r="P22" s="295">
        <v>815</v>
      </c>
      <c r="Q22" s="295">
        <v>816</v>
      </c>
      <c r="R22" s="295">
        <v>817</v>
      </c>
      <c r="S22" s="295">
        <v>818</v>
      </c>
      <c r="T22" s="295">
        <v>819</v>
      </c>
      <c r="U22" s="295">
        <v>820</v>
      </c>
      <c r="V22" s="295">
        <v>821</v>
      </c>
      <c r="W22" s="295">
        <v>822</v>
      </c>
      <c r="X22" s="295">
        <v>823</v>
      </c>
      <c r="Y22" s="295">
        <v>824</v>
      </c>
      <c r="Z22" s="295">
        <v>825</v>
      </c>
      <c r="AA22" s="295">
        <v>826</v>
      </c>
    </row>
    <row r="23" spans="1:27" x14ac:dyDescent="0.25">
      <c r="A23" s="288" t="s">
        <v>90</v>
      </c>
      <c r="B23" s="297"/>
      <c r="C23" s="297"/>
      <c r="D23" s="297"/>
      <c r="E23" s="297"/>
      <c r="F23" s="297"/>
      <c r="G23" s="297"/>
      <c r="H23" s="297"/>
      <c r="I23" s="297"/>
      <c r="J23" s="297"/>
      <c r="K23" s="297"/>
      <c r="L23" s="297"/>
      <c r="M23" s="297"/>
      <c r="N23" s="297"/>
      <c r="O23" s="297"/>
      <c r="P23" s="297"/>
      <c r="Q23" s="297"/>
      <c r="R23" s="297"/>
      <c r="S23" s="297"/>
      <c r="T23" s="297"/>
      <c r="U23" s="297"/>
      <c r="V23" s="297"/>
      <c r="W23" s="297"/>
      <c r="X23" s="297"/>
      <c r="Y23" s="297"/>
      <c r="Z23" s="297"/>
      <c r="AA23" s="297"/>
    </row>
    <row r="24" spans="1:27" x14ac:dyDescent="0.25">
      <c r="A24" s="295" t="s">
        <v>71</v>
      </c>
      <c r="B24" s="295">
        <v>901</v>
      </c>
      <c r="C24" s="295">
        <v>902</v>
      </c>
      <c r="D24" s="295">
        <v>903</v>
      </c>
      <c r="E24" s="295">
        <v>904</v>
      </c>
      <c r="F24" s="295">
        <v>905</v>
      </c>
      <c r="G24" s="295">
        <v>906</v>
      </c>
      <c r="H24" s="295">
        <v>907</v>
      </c>
      <c r="I24" s="295">
        <v>908</v>
      </c>
      <c r="J24" s="295">
        <v>909</v>
      </c>
      <c r="K24" s="295">
        <v>910</v>
      </c>
      <c r="L24" s="295">
        <v>911</v>
      </c>
      <c r="M24" s="295">
        <v>912</v>
      </c>
      <c r="N24" s="295" t="s">
        <v>536</v>
      </c>
      <c r="O24" s="295" t="s">
        <v>545</v>
      </c>
      <c r="P24" s="295">
        <v>915</v>
      </c>
      <c r="Q24" s="295">
        <v>916</v>
      </c>
      <c r="R24" s="295">
        <v>917</v>
      </c>
      <c r="S24" s="295">
        <v>918</v>
      </c>
      <c r="T24" s="295">
        <v>919</v>
      </c>
      <c r="U24" s="295">
        <v>920</v>
      </c>
      <c r="V24" s="295">
        <v>921</v>
      </c>
      <c r="W24" s="295">
        <v>922</v>
      </c>
      <c r="X24" s="295">
        <v>923</v>
      </c>
      <c r="Y24" s="295">
        <v>924</v>
      </c>
      <c r="Z24" s="295">
        <v>925</v>
      </c>
      <c r="AA24" s="295">
        <v>926</v>
      </c>
    </row>
    <row r="25" spans="1:27" x14ac:dyDescent="0.25">
      <c r="A25" s="288" t="s">
        <v>89</v>
      </c>
      <c r="B25" s="297"/>
      <c r="C25" s="297"/>
      <c r="D25" s="297"/>
      <c r="E25" s="297"/>
      <c r="F25" s="297"/>
      <c r="G25" s="297"/>
      <c r="H25" s="297"/>
      <c r="I25" s="297"/>
      <c r="J25" s="297"/>
      <c r="K25" s="297"/>
      <c r="L25" s="297"/>
      <c r="M25" s="297"/>
      <c r="N25" s="297"/>
      <c r="O25" s="297"/>
      <c r="P25" s="297"/>
      <c r="Q25" s="297"/>
      <c r="R25" s="297"/>
      <c r="S25" s="297"/>
      <c r="T25" s="297"/>
      <c r="U25" s="297"/>
      <c r="V25" s="297"/>
      <c r="W25" s="297"/>
      <c r="X25" s="297"/>
      <c r="Y25" s="297"/>
      <c r="Z25" s="297"/>
      <c r="AA25" s="297"/>
    </row>
    <row r="26" spans="1:27" x14ac:dyDescent="0.25">
      <c r="A26" s="295" t="s">
        <v>71</v>
      </c>
      <c r="B26" s="295">
        <v>1001</v>
      </c>
      <c r="C26" s="295">
        <v>1002</v>
      </c>
      <c r="D26" s="295">
        <v>1003</v>
      </c>
      <c r="E26" s="295">
        <v>1004</v>
      </c>
      <c r="F26" s="295">
        <v>1005</v>
      </c>
      <c r="G26" s="295">
        <v>1006</v>
      </c>
      <c r="H26" s="295">
        <v>1007</v>
      </c>
      <c r="I26" s="295">
        <v>1008</v>
      </c>
      <c r="J26" s="295">
        <v>1009</v>
      </c>
      <c r="K26" s="295">
        <v>1010</v>
      </c>
      <c r="L26" s="295">
        <v>1011</v>
      </c>
      <c r="M26" s="295">
        <v>1012</v>
      </c>
      <c r="N26" s="295" t="s">
        <v>535</v>
      </c>
      <c r="O26" s="295" t="s">
        <v>546</v>
      </c>
      <c r="P26" s="295">
        <v>1015</v>
      </c>
      <c r="Q26" s="295">
        <v>1016</v>
      </c>
      <c r="R26" s="295">
        <v>1017</v>
      </c>
      <c r="S26" s="295">
        <v>1018</v>
      </c>
      <c r="T26" s="295">
        <v>1019</v>
      </c>
      <c r="U26" s="295">
        <v>1020</v>
      </c>
      <c r="V26" s="295">
        <v>1021</v>
      </c>
      <c r="W26" s="295">
        <v>1022</v>
      </c>
      <c r="X26" s="295">
        <v>1023</v>
      </c>
      <c r="Y26" s="295">
        <v>1024</v>
      </c>
      <c r="Z26" s="295">
        <v>1025</v>
      </c>
      <c r="AA26" s="295">
        <v>1026</v>
      </c>
    </row>
    <row r="27" spans="1:27" x14ac:dyDescent="0.25">
      <c r="A27" s="288" t="s">
        <v>88</v>
      </c>
      <c r="B27" s="297"/>
      <c r="C27" s="297"/>
      <c r="D27" s="297"/>
      <c r="E27" s="297"/>
      <c r="F27" s="297"/>
      <c r="G27" s="297"/>
      <c r="H27" s="297"/>
      <c r="I27" s="297"/>
      <c r="J27" s="297"/>
      <c r="K27" s="297"/>
      <c r="L27" s="297"/>
      <c r="M27" s="297"/>
      <c r="N27" s="297"/>
      <c r="O27" s="297"/>
      <c r="P27" s="297"/>
      <c r="Q27" s="297"/>
      <c r="R27" s="297"/>
      <c r="S27" s="297"/>
      <c r="T27" s="297"/>
      <c r="U27" s="297"/>
      <c r="V27" s="297"/>
      <c r="W27" s="297"/>
      <c r="X27" s="297"/>
      <c r="Y27" s="297"/>
      <c r="Z27" s="297"/>
      <c r="AA27" s="297"/>
    </row>
    <row r="28" spans="1:27" x14ac:dyDescent="0.25">
      <c r="A28" s="295" t="s">
        <v>71</v>
      </c>
      <c r="B28" s="295">
        <v>1101</v>
      </c>
      <c r="C28" s="295">
        <v>1102</v>
      </c>
      <c r="D28" s="295">
        <v>1103</v>
      </c>
      <c r="E28" s="295">
        <v>1104</v>
      </c>
      <c r="F28" s="295">
        <v>1105</v>
      </c>
      <c r="G28" s="295">
        <v>1106</v>
      </c>
      <c r="H28" s="295">
        <v>1107</v>
      </c>
      <c r="I28" s="295">
        <v>1108</v>
      </c>
      <c r="J28" s="295">
        <v>1109</v>
      </c>
      <c r="K28" s="295">
        <v>1110</v>
      </c>
      <c r="L28" s="295">
        <v>1111</v>
      </c>
      <c r="M28" s="295">
        <v>1112</v>
      </c>
      <c r="N28" s="295" t="s">
        <v>534</v>
      </c>
      <c r="O28" s="295" t="s">
        <v>547</v>
      </c>
      <c r="P28" s="295">
        <v>1115</v>
      </c>
      <c r="Q28" s="295">
        <v>1116</v>
      </c>
      <c r="R28" s="295">
        <v>1117</v>
      </c>
      <c r="S28" s="295">
        <v>1118</v>
      </c>
      <c r="T28" s="295">
        <v>1119</v>
      </c>
      <c r="U28" s="295">
        <v>1120</v>
      </c>
      <c r="V28" s="295">
        <v>1121</v>
      </c>
      <c r="W28" s="295">
        <v>1122</v>
      </c>
      <c r="X28" s="295">
        <v>1123</v>
      </c>
      <c r="Y28" s="295">
        <v>1124</v>
      </c>
      <c r="Z28" s="295">
        <v>1125</v>
      </c>
      <c r="AA28" s="295">
        <v>1126</v>
      </c>
    </row>
    <row r="29" spans="1:27" x14ac:dyDescent="0.25">
      <c r="A29" s="288" t="s">
        <v>87</v>
      </c>
      <c r="B29" s="297"/>
      <c r="C29" s="297"/>
      <c r="D29" s="297"/>
      <c r="E29" s="297"/>
      <c r="F29" s="297"/>
      <c r="G29" s="297"/>
      <c r="H29" s="297"/>
      <c r="I29" s="297"/>
      <c r="J29" s="297"/>
      <c r="K29" s="297"/>
      <c r="L29" s="297"/>
      <c r="M29" s="297"/>
      <c r="N29" s="297"/>
      <c r="O29" s="297"/>
      <c r="P29" s="297"/>
      <c r="Q29" s="297"/>
      <c r="R29" s="297"/>
      <c r="S29" s="297"/>
      <c r="T29" s="297"/>
      <c r="U29" s="297"/>
      <c r="V29" s="297"/>
      <c r="W29" s="297"/>
      <c r="X29" s="297"/>
      <c r="Y29" s="297"/>
      <c r="Z29" s="297"/>
      <c r="AA29" s="297"/>
    </row>
    <row r="30" spans="1:27" x14ac:dyDescent="0.25">
      <c r="A30" s="295" t="s">
        <v>71</v>
      </c>
      <c r="B30" s="295">
        <v>1201</v>
      </c>
      <c r="C30" s="295">
        <v>1202</v>
      </c>
      <c r="D30" s="295">
        <v>1203</v>
      </c>
      <c r="E30" s="295">
        <v>1204</v>
      </c>
      <c r="F30" s="295">
        <v>1205</v>
      </c>
      <c r="G30" s="295">
        <v>1206</v>
      </c>
      <c r="H30" s="295">
        <v>1207</v>
      </c>
      <c r="I30" s="295">
        <v>1208</v>
      </c>
      <c r="J30" s="295">
        <v>1209</v>
      </c>
      <c r="K30" s="295">
        <v>1210</v>
      </c>
      <c r="L30" s="295">
        <v>1211</v>
      </c>
      <c r="M30" s="295">
        <v>1212</v>
      </c>
      <c r="N30" s="295" t="s">
        <v>1166</v>
      </c>
      <c r="O30" s="295" t="s">
        <v>1167</v>
      </c>
      <c r="P30" s="295">
        <v>1215</v>
      </c>
      <c r="Q30" s="295">
        <v>1216</v>
      </c>
      <c r="R30" s="295">
        <v>1217</v>
      </c>
      <c r="S30" s="295">
        <v>1218</v>
      </c>
      <c r="T30" s="295">
        <v>1219</v>
      </c>
      <c r="U30" s="295">
        <v>1220</v>
      </c>
      <c r="V30" s="295">
        <v>1221</v>
      </c>
      <c r="W30" s="295">
        <v>1222</v>
      </c>
      <c r="X30" s="295">
        <v>1223</v>
      </c>
      <c r="Y30" s="295">
        <v>1224</v>
      </c>
      <c r="Z30" s="295">
        <v>1225</v>
      </c>
      <c r="AA30" s="295">
        <v>1226</v>
      </c>
    </row>
    <row r="31" spans="1:27" x14ac:dyDescent="0.25">
      <c r="A31" s="288" t="s">
        <v>1168</v>
      </c>
      <c r="B31" s="297"/>
      <c r="C31" s="297"/>
      <c r="D31" s="297"/>
      <c r="E31" s="297"/>
      <c r="F31" s="297"/>
      <c r="G31" s="297"/>
      <c r="H31" s="297"/>
      <c r="I31" s="297"/>
      <c r="J31" s="297"/>
      <c r="K31" s="297"/>
      <c r="L31" s="297"/>
      <c r="M31" s="297"/>
      <c r="N31" s="297"/>
      <c r="O31" s="297"/>
      <c r="P31" s="297"/>
      <c r="Q31" s="297"/>
      <c r="R31" s="297"/>
      <c r="S31" s="297"/>
      <c r="T31" s="297"/>
      <c r="U31" s="297"/>
      <c r="V31" s="297"/>
      <c r="W31" s="297"/>
      <c r="X31" s="297"/>
      <c r="Y31" s="297"/>
      <c r="Z31" s="297"/>
      <c r="AA31" s="297"/>
    </row>
    <row r="32" spans="1:27" x14ac:dyDescent="0.25">
      <c r="A32" s="295" t="s">
        <v>71</v>
      </c>
      <c r="B32" s="295">
        <v>1301</v>
      </c>
      <c r="C32" s="295">
        <v>1302</v>
      </c>
      <c r="D32" s="295">
        <v>1303</v>
      </c>
      <c r="E32" s="295">
        <v>1304</v>
      </c>
      <c r="F32" s="295">
        <v>1305</v>
      </c>
      <c r="G32" s="295">
        <v>1306</v>
      </c>
      <c r="H32" s="295">
        <v>1307</v>
      </c>
      <c r="I32" s="295">
        <v>1308</v>
      </c>
      <c r="J32" s="295">
        <v>1309</v>
      </c>
      <c r="K32" s="295">
        <v>1310</v>
      </c>
      <c r="L32" s="295">
        <v>1311</v>
      </c>
      <c r="M32" s="295">
        <v>1312</v>
      </c>
      <c r="N32" s="295" t="s">
        <v>533</v>
      </c>
      <c r="O32" s="295" t="s">
        <v>548</v>
      </c>
      <c r="P32" s="295">
        <v>1315</v>
      </c>
      <c r="Q32" s="295">
        <v>1316</v>
      </c>
      <c r="R32" s="295">
        <v>1317</v>
      </c>
      <c r="S32" s="295">
        <v>1318</v>
      </c>
      <c r="T32" s="295">
        <v>1319</v>
      </c>
      <c r="U32" s="295">
        <v>1320</v>
      </c>
      <c r="V32" s="295">
        <v>1321</v>
      </c>
      <c r="W32" s="295">
        <v>1322</v>
      </c>
      <c r="X32" s="295">
        <v>1323</v>
      </c>
      <c r="Y32" s="295">
        <v>1324</v>
      </c>
      <c r="Z32" s="295">
        <v>1325</v>
      </c>
      <c r="AA32" s="295">
        <v>1326</v>
      </c>
    </row>
    <row r="33" spans="1:77" x14ac:dyDescent="0.25">
      <c r="A33" s="288" t="s">
        <v>1169</v>
      </c>
      <c r="B33" s="297"/>
      <c r="C33" s="297"/>
      <c r="D33" s="297"/>
      <c r="E33" s="297"/>
      <c r="F33" s="297"/>
      <c r="G33" s="297"/>
      <c r="H33" s="297"/>
      <c r="I33" s="297"/>
      <c r="J33" s="297"/>
      <c r="K33" s="297"/>
      <c r="L33" s="297"/>
      <c r="M33" s="297"/>
      <c r="N33" s="297"/>
      <c r="O33" s="297"/>
      <c r="P33" s="297"/>
      <c r="Q33" s="297"/>
      <c r="R33" s="297"/>
      <c r="S33" s="297"/>
      <c r="T33" s="297"/>
      <c r="U33" s="297"/>
      <c r="V33" s="297"/>
      <c r="W33" s="297"/>
      <c r="X33" s="297"/>
      <c r="Y33" s="297"/>
      <c r="Z33" s="297"/>
      <c r="AA33" s="297"/>
    </row>
    <row r="34" spans="1:77" s="296" customFormat="1" x14ac:dyDescent="0.25">
      <c r="A34" s="295" t="s">
        <v>71</v>
      </c>
      <c r="B34" s="295">
        <v>1401</v>
      </c>
      <c r="C34" s="295">
        <v>1402</v>
      </c>
      <c r="D34" s="295">
        <v>1403</v>
      </c>
      <c r="E34" s="295">
        <v>1404</v>
      </c>
      <c r="F34" s="295">
        <v>1405</v>
      </c>
      <c r="G34" s="295">
        <v>1406</v>
      </c>
      <c r="H34" s="295">
        <v>1407</v>
      </c>
      <c r="I34" s="295">
        <v>1408</v>
      </c>
      <c r="J34" s="295">
        <v>1409</v>
      </c>
      <c r="K34" s="295">
        <v>1410</v>
      </c>
      <c r="L34" s="295">
        <v>1411</v>
      </c>
      <c r="M34" s="295">
        <v>1412</v>
      </c>
      <c r="N34" s="295" t="s">
        <v>532</v>
      </c>
      <c r="O34" s="295" t="s">
        <v>549</v>
      </c>
      <c r="P34" s="295">
        <v>1415</v>
      </c>
      <c r="Q34" s="295">
        <v>1416</v>
      </c>
      <c r="R34" s="295">
        <v>1417</v>
      </c>
      <c r="S34" s="295">
        <v>1418</v>
      </c>
      <c r="T34" s="295">
        <v>1419</v>
      </c>
      <c r="U34" s="295">
        <v>1420</v>
      </c>
      <c r="V34" s="295">
        <v>1421</v>
      </c>
      <c r="W34" s="295">
        <v>1422</v>
      </c>
      <c r="X34" s="295">
        <v>1423</v>
      </c>
      <c r="Y34" s="295">
        <v>1424</v>
      </c>
      <c r="Z34" s="295">
        <v>1425</v>
      </c>
      <c r="AA34" s="295">
        <v>1426</v>
      </c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</row>
    <row r="35" spans="1:77" x14ac:dyDescent="0.25">
      <c r="A35" s="288" t="s">
        <v>84</v>
      </c>
      <c r="B35" s="297"/>
      <c r="C35" s="297"/>
      <c r="D35" s="297"/>
      <c r="E35" s="297"/>
      <c r="F35" s="297"/>
      <c r="G35" s="297"/>
      <c r="H35" s="297"/>
      <c r="I35" s="297"/>
      <c r="J35" s="297"/>
      <c r="K35" s="297"/>
      <c r="L35" s="297"/>
      <c r="M35" s="297"/>
      <c r="N35" s="297"/>
      <c r="O35" s="297"/>
      <c r="P35" s="297"/>
      <c r="Q35" s="297"/>
      <c r="R35" s="297"/>
      <c r="S35" s="297"/>
      <c r="T35" s="297"/>
      <c r="U35" s="297"/>
      <c r="V35" s="297"/>
      <c r="W35" s="297"/>
      <c r="X35" s="297"/>
      <c r="Y35" s="297"/>
      <c r="Z35" s="297"/>
      <c r="AA35" s="297"/>
    </row>
    <row r="36" spans="1:77" s="296" customFormat="1" x14ac:dyDescent="0.25">
      <c r="A36" s="295" t="s">
        <v>71</v>
      </c>
      <c r="B36" s="295">
        <v>1501</v>
      </c>
      <c r="C36" s="295">
        <v>1502</v>
      </c>
      <c r="D36" s="295">
        <v>1503</v>
      </c>
      <c r="E36" s="295">
        <v>1504</v>
      </c>
      <c r="F36" s="295">
        <v>1505</v>
      </c>
      <c r="G36" s="295">
        <v>1506</v>
      </c>
      <c r="H36" s="295">
        <v>1507</v>
      </c>
      <c r="I36" s="295">
        <v>1508</v>
      </c>
      <c r="J36" s="295">
        <v>1509</v>
      </c>
      <c r="K36" s="295">
        <v>1510</v>
      </c>
      <c r="L36" s="295">
        <v>1511</v>
      </c>
      <c r="M36" s="295">
        <v>1512</v>
      </c>
      <c r="N36" s="295" t="s">
        <v>530</v>
      </c>
      <c r="O36" s="295" t="s">
        <v>551</v>
      </c>
      <c r="P36" s="295">
        <v>1515</v>
      </c>
      <c r="Q36" s="295">
        <v>1516</v>
      </c>
      <c r="R36" s="295">
        <v>1517</v>
      </c>
      <c r="S36" s="295">
        <v>1518</v>
      </c>
      <c r="T36" s="295">
        <v>1519</v>
      </c>
      <c r="U36" s="295">
        <v>1520</v>
      </c>
      <c r="V36" s="295">
        <v>1521</v>
      </c>
      <c r="W36" s="295">
        <v>1522</v>
      </c>
      <c r="X36" s="295">
        <v>1523</v>
      </c>
      <c r="Y36" s="295">
        <v>1524</v>
      </c>
      <c r="Z36" s="295">
        <v>1525</v>
      </c>
      <c r="AA36" s="295">
        <v>1526</v>
      </c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</row>
    <row r="37" spans="1:77" x14ac:dyDescent="0.25">
      <c r="A37" s="288" t="s">
        <v>83</v>
      </c>
      <c r="B37" s="297"/>
      <c r="C37" s="297"/>
      <c r="D37" s="297"/>
      <c r="E37" s="297"/>
      <c r="F37" s="297"/>
      <c r="G37" s="297"/>
      <c r="H37" s="297"/>
      <c r="I37" s="297"/>
      <c r="J37" s="297"/>
      <c r="K37" s="297"/>
      <c r="L37" s="297"/>
      <c r="M37" s="297"/>
      <c r="N37" s="297"/>
      <c r="O37" s="297"/>
      <c r="P37" s="297"/>
      <c r="Q37" s="297"/>
      <c r="R37" s="297"/>
      <c r="S37" s="297"/>
      <c r="T37" s="297"/>
      <c r="U37" s="297"/>
      <c r="V37" s="297"/>
      <c r="W37" s="297"/>
      <c r="X37" s="297"/>
      <c r="Y37" s="297"/>
      <c r="Z37" s="297"/>
      <c r="AA37" s="297"/>
    </row>
    <row r="38" spans="1:77" s="296" customFormat="1" x14ac:dyDescent="0.25">
      <c r="A38" s="295" t="s">
        <v>71</v>
      </c>
      <c r="B38" s="295">
        <v>1601</v>
      </c>
      <c r="C38" s="295">
        <v>1602</v>
      </c>
      <c r="D38" s="295">
        <v>1603</v>
      </c>
      <c r="E38" s="295">
        <v>1604</v>
      </c>
      <c r="F38" s="295">
        <v>1605</v>
      </c>
      <c r="G38" s="295">
        <v>1606</v>
      </c>
      <c r="H38" s="295">
        <v>1607</v>
      </c>
      <c r="I38" s="295">
        <v>1608</v>
      </c>
      <c r="J38" s="295">
        <v>1609</v>
      </c>
      <c r="K38" s="295">
        <v>1610</v>
      </c>
      <c r="L38" s="295">
        <v>1611</v>
      </c>
      <c r="M38" s="295">
        <v>1612</v>
      </c>
      <c r="N38" s="295" t="s">
        <v>529</v>
      </c>
      <c r="O38" s="295" t="s">
        <v>552</v>
      </c>
      <c r="P38" s="295">
        <v>1615</v>
      </c>
      <c r="Q38" s="295">
        <v>1616</v>
      </c>
      <c r="R38" s="295">
        <v>1617</v>
      </c>
      <c r="S38" s="295">
        <v>1618</v>
      </c>
      <c r="T38" s="295">
        <v>1619</v>
      </c>
      <c r="U38" s="295">
        <v>1620</v>
      </c>
      <c r="V38" s="295">
        <v>1621</v>
      </c>
      <c r="W38" s="295">
        <v>1622</v>
      </c>
      <c r="X38" s="295">
        <v>1623</v>
      </c>
      <c r="Y38" s="295">
        <v>1624</v>
      </c>
      <c r="Z38" s="295">
        <v>1625</v>
      </c>
      <c r="AA38" s="295">
        <v>1626</v>
      </c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</row>
    <row r="39" spans="1:77" x14ac:dyDescent="0.25">
      <c r="A39" s="288" t="s">
        <v>82</v>
      </c>
      <c r="B39" s="297"/>
      <c r="C39" s="297"/>
      <c r="D39" s="297"/>
      <c r="E39" s="297"/>
      <c r="F39" s="297"/>
      <c r="G39" s="297"/>
      <c r="H39" s="297"/>
      <c r="I39" s="297"/>
      <c r="J39" s="297"/>
      <c r="K39" s="297"/>
      <c r="L39" s="297"/>
      <c r="M39" s="297"/>
      <c r="N39" s="297"/>
      <c r="O39" s="297"/>
      <c r="P39" s="297"/>
      <c r="Q39" s="297"/>
      <c r="R39" s="297"/>
      <c r="S39" s="297"/>
      <c r="T39" s="297"/>
      <c r="U39" s="297"/>
      <c r="V39" s="297"/>
      <c r="W39" s="297"/>
      <c r="X39" s="297"/>
      <c r="Y39" s="297"/>
      <c r="Z39" s="297"/>
      <c r="AA39" s="297"/>
    </row>
    <row r="40" spans="1:77" s="296" customFormat="1" x14ac:dyDescent="0.25">
      <c r="A40" s="295" t="s">
        <v>71</v>
      </c>
      <c r="B40" s="295">
        <v>1701</v>
      </c>
      <c r="C40" s="295">
        <v>1702</v>
      </c>
      <c r="D40" s="295">
        <v>1703</v>
      </c>
      <c r="E40" s="295">
        <v>1704</v>
      </c>
      <c r="F40" s="295">
        <v>1705</v>
      </c>
      <c r="G40" s="295">
        <v>1706</v>
      </c>
      <c r="H40" s="295">
        <v>1707</v>
      </c>
      <c r="I40" s="295">
        <v>1708</v>
      </c>
      <c r="J40" s="295">
        <v>1709</v>
      </c>
      <c r="K40" s="295">
        <v>1710</v>
      </c>
      <c r="L40" s="295">
        <v>1711</v>
      </c>
      <c r="M40" s="295">
        <v>1712</v>
      </c>
      <c r="N40" s="295" t="s">
        <v>528</v>
      </c>
      <c r="O40" s="295" t="s">
        <v>553</v>
      </c>
      <c r="P40" s="295">
        <v>1715</v>
      </c>
      <c r="Q40" s="295">
        <v>1716</v>
      </c>
      <c r="R40" s="295">
        <v>1717</v>
      </c>
      <c r="S40" s="295">
        <v>1718</v>
      </c>
      <c r="T40" s="295">
        <v>1719</v>
      </c>
      <c r="U40" s="295">
        <v>1720</v>
      </c>
      <c r="V40" s="295">
        <v>1721</v>
      </c>
      <c r="W40" s="295">
        <v>1722</v>
      </c>
      <c r="X40" s="295">
        <v>1723</v>
      </c>
      <c r="Y40" s="295">
        <v>1724</v>
      </c>
      <c r="Z40" s="295">
        <v>1725</v>
      </c>
      <c r="AA40" s="295">
        <v>1726</v>
      </c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</row>
    <row r="41" spans="1:77" x14ac:dyDescent="0.25">
      <c r="A41" s="288" t="s">
        <v>81</v>
      </c>
      <c r="B41" s="297"/>
      <c r="C41" s="297"/>
      <c r="D41" s="297"/>
      <c r="E41" s="297"/>
      <c r="F41" s="297"/>
      <c r="G41" s="297"/>
      <c r="H41" s="297"/>
      <c r="I41" s="297"/>
      <c r="J41" s="297"/>
      <c r="K41" s="297"/>
      <c r="L41" s="297"/>
      <c r="M41" s="297"/>
      <c r="N41" s="297"/>
      <c r="O41" s="297"/>
      <c r="P41" s="297"/>
      <c r="Q41" s="297"/>
      <c r="R41" s="297"/>
      <c r="S41" s="297"/>
      <c r="T41" s="297"/>
      <c r="U41" s="297"/>
      <c r="V41" s="297"/>
      <c r="W41" s="297"/>
      <c r="X41" s="297"/>
      <c r="Y41" s="297"/>
      <c r="Z41" s="297"/>
      <c r="AA41" s="297"/>
    </row>
    <row r="42" spans="1:77" s="296" customFormat="1" x14ac:dyDescent="0.25">
      <c r="A42" s="295" t="s">
        <v>71</v>
      </c>
      <c r="B42" s="295">
        <v>1801</v>
      </c>
      <c r="C42" s="295">
        <v>1802</v>
      </c>
      <c r="D42" s="295">
        <v>1803</v>
      </c>
      <c r="E42" s="295">
        <v>1804</v>
      </c>
      <c r="F42" s="295">
        <v>1805</v>
      </c>
      <c r="G42" s="295">
        <v>1806</v>
      </c>
      <c r="H42" s="295">
        <v>1807</v>
      </c>
      <c r="I42" s="295">
        <v>1808</v>
      </c>
      <c r="J42" s="295">
        <v>1809</v>
      </c>
      <c r="K42" s="295">
        <v>1810</v>
      </c>
      <c r="L42" s="295">
        <v>1811</v>
      </c>
      <c r="M42" s="295">
        <v>1812</v>
      </c>
      <c r="N42" s="295" t="s">
        <v>527</v>
      </c>
      <c r="O42" s="295" t="s">
        <v>554</v>
      </c>
      <c r="P42" s="295">
        <v>1815</v>
      </c>
      <c r="Q42" s="295">
        <v>1816</v>
      </c>
      <c r="R42" s="295">
        <v>1817</v>
      </c>
      <c r="S42" s="295">
        <v>1818</v>
      </c>
      <c r="T42" s="295">
        <v>1819</v>
      </c>
      <c r="U42" s="295">
        <v>1820</v>
      </c>
      <c r="V42" s="295">
        <v>1821</v>
      </c>
      <c r="W42" s="295">
        <v>1822</v>
      </c>
      <c r="X42" s="295">
        <v>1823</v>
      </c>
      <c r="Y42" s="295">
        <v>1824</v>
      </c>
      <c r="Z42" s="295">
        <v>1825</v>
      </c>
      <c r="AA42" s="295">
        <v>1826</v>
      </c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</row>
    <row r="43" spans="1:77" x14ac:dyDescent="0.25">
      <c r="A43" s="288" t="s">
        <v>80</v>
      </c>
      <c r="B43" s="297"/>
      <c r="C43" s="297"/>
      <c r="D43" s="297"/>
      <c r="E43" s="297"/>
      <c r="F43" s="297"/>
      <c r="G43" s="297"/>
      <c r="H43" s="297"/>
      <c r="I43" s="297"/>
      <c r="J43" s="297"/>
      <c r="K43" s="297"/>
      <c r="L43" s="297"/>
      <c r="M43" s="297"/>
      <c r="N43" s="297"/>
      <c r="O43" s="297"/>
      <c r="P43" s="297"/>
      <c r="Q43" s="297"/>
      <c r="R43" s="297"/>
      <c r="S43" s="297"/>
      <c r="T43" s="297"/>
      <c r="U43" s="297"/>
      <c r="V43" s="297"/>
      <c r="W43" s="297"/>
      <c r="X43" s="297"/>
      <c r="Y43" s="297"/>
      <c r="Z43" s="297"/>
      <c r="AA43" s="297"/>
    </row>
    <row r="44" spans="1:77" s="296" customFormat="1" x14ac:dyDescent="0.25">
      <c r="A44" s="295" t="s">
        <v>71</v>
      </c>
      <c r="B44" s="295">
        <v>1901</v>
      </c>
      <c r="C44" s="295">
        <v>1902</v>
      </c>
      <c r="D44" s="295">
        <v>1903</v>
      </c>
      <c r="E44" s="295">
        <v>1904</v>
      </c>
      <c r="F44" s="295">
        <v>1905</v>
      </c>
      <c r="G44" s="295">
        <v>1906</v>
      </c>
      <c r="H44" s="295">
        <v>1907</v>
      </c>
      <c r="I44" s="295">
        <v>1908</v>
      </c>
      <c r="J44" s="295">
        <v>1909</v>
      </c>
      <c r="K44" s="295">
        <v>1910</v>
      </c>
      <c r="L44" s="295">
        <v>1911</v>
      </c>
      <c r="M44" s="295">
        <v>1912</v>
      </c>
      <c r="N44" s="295" t="s">
        <v>526</v>
      </c>
      <c r="O44" s="295" t="s">
        <v>555</v>
      </c>
      <c r="P44" s="295">
        <v>1915</v>
      </c>
      <c r="Q44" s="295">
        <v>1916</v>
      </c>
      <c r="R44" s="295">
        <v>1917</v>
      </c>
      <c r="S44" s="295">
        <v>1918</v>
      </c>
      <c r="T44" s="295">
        <v>1919</v>
      </c>
      <c r="U44" s="295">
        <v>1920</v>
      </c>
      <c r="V44" s="295">
        <v>1921</v>
      </c>
      <c r="W44" s="295">
        <v>1922</v>
      </c>
      <c r="X44" s="295">
        <v>1923</v>
      </c>
      <c r="Y44" s="295">
        <v>1924</v>
      </c>
      <c r="Z44" s="295">
        <v>1925</v>
      </c>
      <c r="AA44" s="295">
        <v>1926</v>
      </c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</row>
    <row r="45" spans="1:77" x14ac:dyDescent="0.25">
      <c r="A45" s="288" t="s">
        <v>79</v>
      </c>
      <c r="B45" s="297"/>
      <c r="C45" s="297"/>
      <c r="D45" s="297"/>
      <c r="E45" s="297"/>
      <c r="F45" s="297"/>
      <c r="G45" s="297"/>
      <c r="H45" s="297"/>
      <c r="I45" s="297"/>
      <c r="J45" s="297"/>
      <c r="K45" s="297"/>
      <c r="L45" s="297"/>
      <c r="M45" s="297"/>
      <c r="N45" s="297"/>
      <c r="O45" s="297"/>
      <c r="P45" s="297"/>
      <c r="Q45" s="297"/>
      <c r="R45" s="297"/>
      <c r="S45" s="297"/>
      <c r="T45" s="297"/>
      <c r="U45" s="297"/>
      <c r="V45" s="297"/>
      <c r="W45" s="297"/>
      <c r="X45" s="297"/>
      <c r="Y45" s="297"/>
      <c r="Z45" s="297"/>
      <c r="AA45" s="297"/>
    </row>
    <row r="46" spans="1:77" s="296" customFormat="1" x14ac:dyDescent="0.25">
      <c r="A46" s="295" t="s">
        <v>71</v>
      </c>
      <c r="B46" s="295">
        <v>2001</v>
      </c>
      <c r="C46" s="295">
        <v>2002</v>
      </c>
      <c r="D46" s="295">
        <v>2003</v>
      </c>
      <c r="E46" s="295">
        <v>2004</v>
      </c>
      <c r="F46" s="295">
        <v>2005</v>
      </c>
      <c r="G46" s="295">
        <v>2006</v>
      </c>
      <c r="H46" s="295">
        <v>2007</v>
      </c>
      <c r="I46" s="295">
        <v>2008</v>
      </c>
      <c r="J46" s="295">
        <v>2009</v>
      </c>
      <c r="K46" s="295">
        <v>2010</v>
      </c>
      <c r="L46" s="295">
        <v>2011</v>
      </c>
      <c r="M46" s="295">
        <v>2012</v>
      </c>
      <c r="N46" s="295" t="s">
        <v>525</v>
      </c>
      <c r="O46" s="295" t="s">
        <v>556</v>
      </c>
      <c r="P46" s="295">
        <v>2015</v>
      </c>
      <c r="Q46" s="295">
        <v>2016</v>
      </c>
      <c r="R46" s="295">
        <v>2017</v>
      </c>
      <c r="S46" s="295">
        <v>2018</v>
      </c>
      <c r="T46" s="295">
        <v>2019</v>
      </c>
      <c r="U46" s="295">
        <v>2020</v>
      </c>
      <c r="V46" s="295">
        <v>2021</v>
      </c>
      <c r="W46" s="295">
        <v>2022</v>
      </c>
      <c r="X46" s="295">
        <v>2023</v>
      </c>
      <c r="Y46" s="295">
        <v>2024</v>
      </c>
      <c r="Z46" s="295">
        <v>2025</v>
      </c>
      <c r="AA46" s="295">
        <v>2026</v>
      </c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</row>
    <row r="47" spans="1:77" x14ac:dyDescent="0.25">
      <c r="A47" s="288" t="s">
        <v>78</v>
      </c>
      <c r="B47" s="297"/>
      <c r="C47" s="297"/>
      <c r="D47" s="297"/>
      <c r="E47" s="297"/>
      <c r="F47" s="297"/>
      <c r="G47" s="297"/>
      <c r="H47" s="297"/>
      <c r="I47" s="297"/>
      <c r="J47" s="297"/>
      <c r="K47" s="297"/>
      <c r="L47" s="297"/>
      <c r="M47" s="297"/>
      <c r="N47" s="297"/>
      <c r="O47" s="297"/>
      <c r="P47" s="297"/>
      <c r="Q47" s="297"/>
      <c r="R47" s="297"/>
      <c r="S47" s="297"/>
      <c r="T47" s="297"/>
      <c r="U47" s="297"/>
      <c r="V47" s="297"/>
      <c r="W47" s="297"/>
      <c r="X47" s="297"/>
      <c r="Y47" s="297"/>
      <c r="Z47" s="297"/>
      <c r="AA47" s="297"/>
    </row>
    <row r="48" spans="1:77" s="296" customFormat="1" x14ac:dyDescent="0.25">
      <c r="A48" s="295" t="s">
        <v>71</v>
      </c>
      <c r="B48" s="295">
        <v>2101</v>
      </c>
      <c r="C48" s="295">
        <v>2102</v>
      </c>
      <c r="D48" s="295">
        <v>2103</v>
      </c>
      <c r="E48" s="295">
        <v>2104</v>
      </c>
      <c r="F48" s="295">
        <v>2105</v>
      </c>
      <c r="G48" s="295">
        <v>2106</v>
      </c>
      <c r="H48" s="295">
        <v>2107</v>
      </c>
      <c r="I48" s="295">
        <v>2108</v>
      </c>
      <c r="J48" s="295">
        <v>2109</v>
      </c>
      <c r="K48" s="295">
        <v>2110</v>
      </c>
      <c r="L48" s="295">
        <v>2111</v>
      </c>
      <c r="M48" s="295">
        <v>2112</v>
      </c>
      <c r="N48" s="295" t="s">
        <v>524</v>
      </c>
      <c r="O48" s="295" t="s">
        <v>557</v>
      </c>
      <c r="P48" s="295">
        <v>2115</v>
      </c>
      <c r="Q48" s="295">
        <v>2116</v>
      </c>
      <c r="R48" s="295">
        <v>2117</v>
      </c>
      <c r="S48" s="295">
        <v>2118</v>
      </c>
      <c r="T48" s="295">
        <v>2119</v>
      </c>
      <c r="U48" s="295">
        <v>2120</v>
      </c>
      <c r="V48" s="295">
        <v>2121</v>
      </c>
      <c r="W48" s="295">
        <v>2122</v>
      </c>
      <c r="X48" s="295">
        <v>2123</v>
      </c>
      <c r="Y48" s="295">
        <v>2124</v>
      </c>
      <c r="Z48" s="295">
        <v>2125</v>
      </c>
      <c r="AA48" s="295">
        <v>2126</v>
      </c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</row>
    <row r="49" spans="1:77" x14ac:dyDescent="0.25">
      <c r="A49" s="288" t="s">
        <v>77</v>
      </c>
      <c r="B49" s="297"/>
      <c r="C49" s="297"/>
      <c r="D49" s="297"/>
      <c r="E49" s="297"/>
      <c r="F49" s="297"/>
      <c r="G49" s="297"/>
      <c r="H49" s="297"/>
      <c r="I49" s="297"/>
      <c r="J49" s="297"/>
      <c r="K49" s="297"/>
      <c r="L49" s="297"/>
      <c r="M49" s="297"/>
      <c r="N49" s="297"/>
      <c r="O49" s="297"/>
      <c r="P49" s="297"/>
      <c r="Q49" s="297"/>
      <c r="R49" s="297"/>
      <c r="S49" s="297"/>
      <c r="T49" s="297"/>
      <c r="U49" s="297"/>
      <c r="V49" s="297"/>
      <c r="W49" s="297"/>
      <c r="X49" s="297"/>
      <c r="Y49" s="297"/>
      <c r="Z49" s="297"/>
      <c r="AA49" s="297"/>
    </row>
    <row r="50" spans="1:77" s="296" customFormat="1" x14ac:dyDescent="0.25">
      <c r="A50" s="295" t="s">
        <v>71</v>
      </c>
      <c r="B50" s="295">
        <v>2201</v>
      </c>
      <c r="C50" s="295">
        <v>2202</v>
      </c>
      <c r="D50" s="295">
        <v>2203</v>
      </c>
      <c r="E50" s="295">
        <v>2204</v>
      </c>
      <c r="F50" s="295">
        <v>2205</v>
      </c>
      <c r="G50" s="295">
        <v>2206</v>
      </c>
      <c r="H50" s="295">
        <v>2207</v>
      </c>
      <c r="I50" s="295">
        <v>2208</v>
      </c>
      <c r="J50" s="295">
        <v>2209</v>
      </c>
      <c r="K50" s="295">
        <v>2210</v>
      </c>
      <c r="L50" s="295">
        <v>2211</v>
      </c>
      <c r="M50" s="295">
        <v>2212</v>
      </c>
      <c r="N50" s="295" t="s">
        <v>1170</v>
      </c>
      <c r="O50" s="295" t="s">
        <v>1171</v>
      </c>
      <c r="P50" s="295">
        <v>2215</v>
      </c>
      <c r="Q50" s="295">
        <v>2216</v>
      </c>
      <c r="R50" s="295">
        <v>2217</v>
      </c>
      <c r="S50" s="295">
        <v>2218</v>
      </c>
      <c r="T50" s="295">
        <v>2219</v>
      </c>
      <c r="U50" s="295">
        <v>2220</v>
      </c>
      <c r="V50" s="295">
        <v>2221</v>
      </c>
      <c r="W50" s="295">
        <v>2222</v>
      </c>
      <c r="X50" s="295">
        <v>2223</v>
      </c>
      <c r="Y50" s="295">
        <v>2224</v>
      </c>
      <c r="Z50" s="295">
        <v>2225</v>
      </c>
      <c r="AA50" s="295">
        <v>2226</v>
      </c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</row>
    <row r="51" spans="1:77" x14ac:dyDescent="0.25">
      <c r="A51" s="288" t="s">
        <v>1172</v>
      </c>
      <c r="B51" s="297"/>
      <c r="C51" s="297"/>
      <c r="D51" s="297"/>
      <c r="E51" s="297"/>
      <c r="F51" s="297"/>
      <c r="G51" s="297"/>
      <c r="H51" s="297"/>
      <c r="I51" s="297"/>
      <c r="J51" s="297"/>
      <c r="K51" s="297"/>
      <c r="L51" s="297"/>
      <c r="M51" s="297"/>
      <c r="N51" s="297"/>
      <c r="O51" s="297"/>
      <c r="P51" s="297"/>
      <c r="Q51" s="297"/>
      <c r="R51" s="297"/>
      <c r="S51" s="297"/>
      <c r="T51" s="297"/>
      <c r="U51" s="297"/>
      <c r="V51" s="297"/>
      <c r="W51" s="297"/>
      <c r="X51" s="297"/>
      <c r="Y51" s="297"/>
      <c r="Z51" s="297"/>
      <c r="AA51" s="297"/>
    </row>
    <row r="52" spans="1:77" s="296" customFormat="1" x14ac:dyDescent="0.25">
      <c r="A52" s="295" t="s">
        <v>71</v>
      </c>
      <c r="B52" s="295">
        <v>2301</v>
      </c>
      <c r="C52" s="295">
        <v>2302</v>
      </c>
      <c r="D52" s="295">
        <v>2303</v>
      </c>
      <c r="E52" s="295">
        <v>2304</v>
      </c>
      <c r="F52" s="295">
        <v>2305</v>
      </c>
      <c r="G52" s="295">
        <v>2306</v>
      </c>
      <c r="H52" s="295">
        <v>2307</v>
      </c>
      <c r="I52" s="295">
        <v>2308</v>
      </c>
      <c r="J52" s="295">
        <v>2309</v>
      </c>
      <c r="K52" s="295">
        <v>2310</v>
      </c>
      <c r="L52" s="295">
        <v>2311</v>
      </c>
      <c r="M52" s="295">
        <v>2312</v>
      </c>
      <c r="N52" s="295" t="s">
        <v>1173</v>
      </c>
      <c r="O52" s="295" t="s">
        <v>1174</v>
      </c>
      <c r="P52" s="295">
        <v>2315</v>
      </c>
      <c r="Q52" s="295">
        <v>2316</v>
      </c>
      <c r="R52" s="295">
        <v>2317</v>
      </c>
      <c r="S52" s="295">
        <v>2318</v>
      </c>
      <c r="T52" s="295">
        <v>2319</v>
      </c>
      <c r="U52" s="295">
        <v>2320</v>
      </c>
      <c r="V52" s="295">
        <v>2321</v>
      </c>
      <c r="W52" s="295">
        <v>2322</v>
      </c>
      <c r="X52" s="295">
        <v>2323</v>
      </c>
      <c r="Y52" s="295">
        <v>2324</v>
      </c>
      <c r="Z52" s="295">
        <v>2325</v>
      </c>
      <c r="AA52" s="295">
        <v>2326</v>
      </c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</row>
    <row r="53" spans="1:77" x14ac:dyDescent="0.25">
      <c r="A53" s="288" t="s">
        <v>1175</v>
      </c>
      <c r="B53" s="297"/>
      <c r="C53" s="297"/>
      <c r="D53" s="297"/>
      <c r="E53" s="297"/>
      <c r="F53" s="297"/>
      <c r="G53" s="297"/>
      <c r="H53" s="297"/>
      <c r="I53" s="297"/>
      <c r="J53" s="297"/>
      <c r="K53" s="297"/>
      <c r="L53" s="297"/>
      <c r="M53" s="297"/>
      <c r="N53" s="297"/>
      <c r="O53" s="297"/>
      <c r="P53" s="297"/>
      <c r="Q53" s="297"/>
      <c r="R53" s="297"/>
      <c r="S53" s="297"/>
      <c r="T53" s="297"/>
      <c r="U53" s="297"/>
      <c r="V53" s="297"/>
      <c r="W53" s="297"/>
      <c r="X53" s="297"/>
      <c r="Y53" s="297"/>
      <c r="Z53" s="297"/>
      <c r="AA53" s="297"/>
    </row>
    <row r="54" spans="1:77" s="296" customFormat="1" x14ac:dyDescent="0.25">
      <c r="A54" s="295" t="s">
        <v>71</v>
      </c>
      <c r="B54" s="295">
        <v>2401</v>
      </c>
      <c r="C54" s="295">
        <v>2402</v>
      </c>
      <c r="D54" s="295">
        <v>2403</v>
      </c>
      <c r="E54" s="295">
        <v>2404</v>
      </c>
      <c r="F54" s="295">
        <v>2405</v>
      </c>
      <c r="G54" s="295">
        <v>2406</v>
      </c>
      <c r="H54" s="295">
        <v>2407</v>
      </c>
      <c r="I54" s="295">
        <v>2408</v>
      </c>
      <c r="J54" s="295">
        <v>2409</v>
      </c>
      <c r="K54" s="295">
        <v>2410</v>
      </c>
      <c r="L54" s="295">
        <v>2411</v>
      </c>
      <c r="M54" s="295">
        <v>2412</v>
      </c>
      <c r="N54" s="295" t="s">
        <v>521</v>
      </c>
      <c r="O54" s="295" t="s">
        <v>560</v>
      </c>
      <c r="P54" s="295">
        <v>2415</v>
      </c>
      <c r="Q54" s="295">
        <v>2416</v>
      </c>
      <c r="R54" s="295">
        <v>2417</v>
      </c>
      <c r="S54" s="295">
        <v>2418</v>
      </c>
      <c r="T54" s="295">
        <v>2419</v>
      </c>
      <c r="U54" s="295">
        <v>2420</v>
      </c>
      <c r="V54" s="295">
        <v>2421</v>
      </c>
      <c r="W54" s="295">
        <v>2422</v>
      </c>
      <c r="X54" s="295">
        <v>2423</v>
      </c>
      <c r="Y54" s="295">
        <v>2424</v>
      </c>
      <c r="Z54" s="295">
        <v>2425</v>
      </c>
      <c r="AA54" s="295">
        <v>2426</v>
      </c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</row>
    <row r="55" spans="1:77" x14ac:dyDescent="0.25">
      <c r="A55" s="288" t="s">
        <v>74</v>
      </c>
      <c r="B55" s="297"/>
      <c r="C55" s="297"/>
      <c r="D55" s="297"/>
      <c r="E55" s="297"/>
      <c r="F55" s="297"/>
      <c r="G55" s="297"/>
      <c r="H55" s="297"/>
      <c r="I55" s="297"/>
      <c r="J55" s="297"/>
      <c r="K55" s="297"/>
      <c r="L55" s="297"/>
      <c r="M55" s="297"/>
      <c r="N55" s="297"/>
      <c r="O55" s="297"/>
      <c r="P55" s="297"/>
      <c r="Q55" s="297"/>
      <c r="R55" s="297"/>
      <c r="S55" s="297"/>
      <c r="T55" s="297"/>
      <c r="U55" s="297"/>
      <c r="V55" s="297"/>
      <c r="W55" s="297"/>
      <c r="X55" s="297"/>
      <c r="Y55" s="297"/>
      <c r="Z55" s="297"/>
      <c r="AA55" s="297"/>
    </row>
    <row r="56" spans="1:77" s="296" customFormat="1" x14ac:dyDescent="0.25">
      <c r="A56" s="289" t="s">
        <v>3</v>
      </c>
      <c r="B56" s="290" t="s">
        <v>1144</v>
      </c>
      <c r="C56" s="290" t="s">
        <v>1145</v>
      </c>
      <c r="D56" s="290" t="s">
        <v>1145</v>
      </c>
      <c r="E56" s="290" t="s">
        <v>1146</v>
      </c>
      <c r="F56" s="290" t="s">
        <v>1157</v>
      </c>
      <c r="G56" s="290" t="s">
        <v>1158</v>
      </c>
      <c r="H56" s="290" t="s">
        <v>1148</v>
      </c>
      <c r="I56" s="290" t="s">
        <v>1148</v>
      </c>
      <c r="J56" s="290" t="s">
        <v>1148</v>
      </c>
      <c r="K56" s="290" t="s">
        <v>1159</v>
      </c>
      <c r="L56" s="290" t="s">
        <v>1159</v>
      </c>
      <c r="M56" s="290" t="s">
        <v>1147</v>
      </c>
      <c r="N56" s="290" t="s">
        <v>1176</v>
      </c>
      <c r="O56" s="290" t="s">
        <v>1177</v>
      </c>
      <c r="P56" s="290" t="s">
        <v>1154</v>
      </c>
      <c r="Q56" s="290" t="s">
        <v>1154</v>
      </c>
      <c r="R56" s="290" t="s">
        <v>1154</v>
      </c>
      <c r="S56" s="290" t="s">
        <v>1162</v>
      </c>
      <c r="T56" s="290" t="s">
        <v>1163</v>
      </c>
      <c r="U56" s="290" t="s">
        <v>1164</v>
      </c>
      <c r="V56" s="290" t="s">
        <v>1154</v>
      </c>
      <c r="W56" s="290" t="s">
        <v>1154</v>
      </c>
      <c r="X56" s="290" t="s">
        <v>1154</v>
      </c>
      <c r="Y56" s="290" t="s">
        <v>1154</v>
      </c>
      <c r="Z56" s="290" t="s">
        <v>1154</v>
      </c>
      <c r="AA56" s="289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</row>
    <row r="57" spans="1:77" x14ac:dyDescent="0.25">
      <c r="A57" s="289" t="s">
        <v>1178</v>
      </c>
      <c r="B57" s="291"/>
      <c r="C57" s="291"/>
      <c r="D57" s="291"/>
      <c r="E57" s="291"/>
      <c r="F57" s="291"/>
      <c r="G57" s="291"/>
      <c r="H57" s="291"/>
      <c r="I57" s="291"/>
      <c r="J57" s="291"/>
      <c r="K57" s="291"/>
      <c r="L57" s="291"/>
      <c r="M57" s="291"/>
      <c r="N57" s="291"/>
      <c r="O57" s="291"/>
      <c r="P57" s="291"/>
      <c r="Q57" s="291"/>
      <c r="R57" s="291"/>
      <c r="S57" s="291"/>
      <c r="T57" s="291"/>
      <c r="U57" s="291"/>
      <c r="V57" s="291"/>
      <c r="W57" s="291"/>
      <c r="X57" s="291"/>
      <c r="Y57" s="291"/>
      <c r="Z57" s="291"/>
      <c r="AA57" s="291"/>
    </row>
    <row r="58" spans="1:77" s="296" customFormat="1" ht="19.5" x14ac:dyDescent="0.25">
      <c r="A58" s="289" t="s">
        <v>1178</v>
      </c>
      <c r="B58" s="292" t="s">
        <v>1213</v>
      </c>
      <c r="C58" s="292" t="s">
        <v>1214</v>
      </c>
      <c r="D58" s="292" t="s">
        <v>1214</v>
      </c>
      <c r="E58" s="292" t="s">
        <v>1215</v>
      </c>
      <c r="F58" s="293" t="s">
        <v>1216</v>
      </c>
      <c r="G58" s="293" t="s">
        <v>1217</v>
      </c>
      <c r="H58" s="293" t="s">
        <v>1218</v>
      </c>
      <c r="I58" s="293" t="s">
        <v>1218</v>
      </c>
      <c r="J58" s="293" t="s">
        <v>1218</v>
      </c>
      <c r="K58" s="293" t="s">
        <v>1219</v>
      </c>
      <c r="L58" s="293" t="s">
        <v>1220</v>
      </c>
      <c r="M58" s="293" t="s">
        <v>1221</v>
      </c>
      <c r="N58" s="293" t="s">
        <v>1228</v>
      </c>
      <c r="O58" s="293" t="s">
        <v>1229</v>
      </c>
      <c r="P58" s="292" t="s">
        <v>1223</v>
      </c>
      <c r="Q58" s="292" t="s">
        <v>1223</v>
      </c>
      <c r="R58" s="292" t="s">
        <v>1223</v>
      </c>
      <c r="S58" s="292" t="s">
        <v>1224</v>
      </c>
      <c r="T58" s="292" t="s">
        <v>1225</v>
      </c>
      <c r="U58" s="292" t="s">
        <v>1226</v>
      </c>
      <c r="V58" s="292" t="s">
        <v>1223</v>
      </c>
      <c r="W58" s="292" t="s">
        <v>1223</v>
      </c>
      <c r="X58" s="292" t="s">
        <v>1223</v>
      </c>
      <c r="Y58" s="292" t="s">
        <v>1223</v>
      </c>
      <c r="Z58" s="292" t="s">
        <v>1223</v>
      </c>
      <c r="AA58" s="293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</row>
    <row r="59" spans="1:77" ht="20.25" x14ac:dyDescent="0.3">
      <c r="A59" s="289" t="s">
        <v>1155</v>
      </c>
      <c r="B59" s="293"/>
      <c r="C59" s="298" t="s">
        <v>1156</v>
      </c>
      <c r="D59" s="298" t="s">
        <v>1156</v>
      </c>
      <c r="E59" s="298" t="s">
        <v>1156</v>
      </c>
      <c r="F59" s="298" t="s">
        <v>1156</v>
      </c>
      <c r="G59" s="298" t="s">
        <v>1156</v>
      </c>
      <c r="H59" s="298" t="s">
        <v>1156</v>
      </c>
      <c r="I59" s="298" t="s">
        <v>1156</v>
      </c>
      <c r="J59" s="298" t="s">
        <v>1156</v>
      </c>
      <c r="K59" s="298" t="s">
        <v>1156</v>
      </c>
      <c r="L59" s="298" t="s">
        <v>1156</v>
      </c>
      <c r="M59" s="298" t="s">
        <v>1156</v>
      </c>
      <c r="N59" s="293" t="s">
        <v>1230</v>
      </c>
      <c r="O59" s="293" t="s">
        <v>1231</v>
      </c>
      <c r="P59" s="298" t="s">
        <v>1156</v>
      </c>
      <c r="Q59" s="298" t="s">
        <v>1156</v>
      </c>
      <c r="R59" s="298" t="s">
        <v>1156</v>
      </c>
      <c r="S59" s="298" t="s">
        <v>1156</v>
      </c>
      <c r="T59" s="298" t="s">
        <v>1156</v>
      </c>
      <c r="U59" s="298" t="s">
        <v>1156</v>
      </c>
      <c r="V59" s="298" t="s">
        <v>1156</v>
      </c>
      <c r="W59" s="298" t="s">
        <v>1156</v>
      </c>
      <c r="X59" s="298" t="s">
        <v>1156</v>
      </c>
      <c r="Y59" s="298" t="s">
        <v>1156</v>
      </c>
      <c r="Z59" s="298" t="s">
        <v>1156</v>
      </c>
      <c r="AA59" s="293"/>
    </row>
    <row r="60" spans="1:77" s="296" customFormat="1" x14ac:dyDescent="0.25">
      <c r="A60" s="295" t="s">
        <v>71</v>
      </c>
      <c r="B60" s="295">
        <v>2501</v>
      </c>
      <c r="C60" s="295">
        <v>2502</v>
      </c>
      <c r="D60" s="295">
        <v>2503</v>
      </c>
      <c r="E60" s="295">
        <v>2504</v>
      </c>
      <c r="F60" s="295">
        <v>2505</v>
      </c>
      <c r="G60" s="295">
        <v>2506</v>
      </c>
      <c r="H60" s="295">
        <v>2507</v>
      </c>
      <c r="I60" s="295">
        <v>2508</v>
      </c>
      <c r="J60" s="295">
        <v>2509</v>
      </c>
      <c r="K60" s="295">
        <v>2510</v>
      </c>
      <c r="L60" s="295">
        <v>2511</v>
      </c>
      <c r="M60" s="295">
        <v>2512</v>
      </c>
      <c r="N60" s="295" t="s">
        <v>561</v>
      </c>
      <c r="O60" s="295">
        <v>2515</v>
      </c>
      <c r="P60" s="295">
        <v>2516</v>
      </c>
      <c r="Q60" s="295">
        <v>2517</v>
      </c>
      <c r="R60" s="295">
        <v>2518</v>
      </c>
      <c r="S60" s="295">
        <v>2519</v>
      </c>
      <c r="T60" s="295">
        <v>2520</v>
      </c>
      <c r="U60" s="295">
        <v>2521</v>
      </c>
      <c r="V60" s="295">
        <v>2522</v>
      </c>
      <c r="W60" s="295">
        <v>2523</v>
      </c>
      <c r="X60" s="295">
        <v>2524</v>
      </c>
      <c r="Y60" s="295">
        <v>2525</v>
      </c>
      <c r="Z60" s="295">
        <v>2526</v>
      </c>
      <c r="AA60" s="295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</row>
    <row r="61" spans="1:77" x14ac:dyDescent="0.25">
      <c r="A61" s="288" t="s">
        <v>73</v>
      </c>
      <c r="B61" s="297"/>
      <c r="C61" s="297"/>
      <c r="D61" s="297"/>
      <c r="E61" s="297"/>
      <c r="F61" s="297"/>
      <c r="G61" s="297"/>
      <c r="H61" s="297"/>
      <c r="I61" s="297"/>
      <c r="J61" s="297"/>
      <c r="K61" s="297"/>
      <c r="L61" s="297"/>
      <c r="M61" s="297"/>
      <c r="N61" s="297"/>
      <c r="O61" s="297"/>
      <c r="P61" s="297"/>
      <c r="Q61" s="297"/>
      <c r="R61" s="297"/>
      <c r="S61" s="297"/>
      <c r="T61" s="297"/>
      <c r="U61" s="297"/>
      <c r="V61" s="297"/>
      <c r="W61" s="297"/>
      <c r="X61" s="297"/>
      <c r="Y61" s="297"/>
      <c r="Z61" s="297"/>
      <c r="AA61" s="297"/>
    </row>
    <row r="62" spans="1:77" s="300" customFormat="1" x14ac:dyDescent="0.25">
      <c r="A62" s="290" t="s">
        <v>3</v>
      </c>
      <c r="B62" s="290" t="s">
        <v>1144</v>
      </c>
      <c r="C62" s="290" t="s">
        <v>1145</v>
      </c>
      <c r="D62" s="290" t="s">
        <v>1145</v>
      </c>
      <c r="E62" s="290" t="s">
        <v>1146</v>
      </c>
      <c r="F62" s="290" t="s">
        <v>1157</v>
      </c>
      <c r="G62" s="290" t="s">
        <v>1158</v>
      </c>
      <c r="H62" s="290" t="s">
        <v>1148</v>
      </c>
      <c r="I62" s="290" t="s">
        <v>1148</v>
      </c>
      <c r="J62" s="290" t="s">
        <v>1148</v>
      </c>
      <c r="K62" s="290" t="s">
        <v>1159</v>
      </c>
      <c r="L62" s="290" t="s">
        <v>1159</v>
      </c>
      <c r="M62" s="290" t="s">
        <v>1147</v>
      </c>
      <c r="N62" s="290" t="s">
        <v>1179</v>
      </c>
      <c r="O62" s="290" t="s">
        <v>1180</v>
      </c>
      <c r="P62" s="290" t="s">
        <v>1154</v>
      </c>
      <c r="Q62" s="290" t="s">
        <v>1154</v>
      </c>
      <c r="R62" s="290" t="s">
        <v>1154</v>
      </c>
      <c r="S62" s="290" t="s">
        <v>1162</v>
      </c>
      <c r="T62" s="290" t="s">
        <v>1163</v>
      </c>
      <c r="U62" s="290" t="s">
        <v>1164</v>
      </c>
      <c r="V62" s="290" t="s">
        <v>1154</v>
      </c>
      <c r="W62" s="290" t="s">
        <v>1154</v>
      </c>
      <c r="X62" s="290" t="s">
        <v>1154</v>
      </c>
      <c r="Y62" s="290" t="s">
        <v>1154</v>
      </c>
      <c r="Z62" s="290" t="s">
        <v>1154</v>
      </c>
      <c r="AA62" s="290"/>
      <c r="AB62" s="299"/>
      <c r="AC62" s="299"/>
      <c r="AD62" s="299"/>
      <c r="AE62" s="299"/>
      <c r="AF62" s="299"/>
      <c r="AG62" s="299"/>
      <c r="AH62" s="299"/>
      <c r="AI62" s="299"/>
      <c r="AJ62" s="299"/>
      <c r="AK62" s="299"/>
      <c r="AL62" s="299"/>
      <c r="AM62" s="299"/>
      <c r="AN62" s="299"/>
      <c r="AO62" s="299"/>
      <c r="AP62" s="299"/>
      <c r="AQ62" s="299"/>
      <c r="AR62" s="299"/>
      <c r="AS62" s="299"/>
      <c r="AT62" s="299"/>
      <c r="AU62" s="299"/>
      <c r="AV62" s="299"/>
      <c r="AW62" s="299"/>
      <c r="AX62" s="299"/>
      <c r="AY62" s="299"/>
      <c r="AZ62" s="299"/>
      <c r="BA62" s="299"/>
      <c r="BB62" s="299"/>
      <c r="BC62" s="299"/>
      <c r="BD62" s="299"/>
      <c r="BE62" s="299"/>
      <c r="BF62" s="299"/>
      <c r="BG62" s="299"/>
      <c r="BH62" s="299"/>
      <c r="BI62" s="299"/>
      <c r="BJ62" s="299"/>
      <c r="BK62" s="299"/>
      <c r="BL62" s="299"/>
      <c r="BM62" s="299"/>
      <c r="BN62" s="299"/>
      <c r="BO62" s="299"/>
      <c r="BP62" s="299"/>
      <c r="BQ62" s="299"/>
      <c r="BR62" s="299"/>
      <c r="BS62" s="299"/>
      <c r="BT62" s="299"/>
      <c r="BU62" s="299"/>
      <c r="BV62" s="299"/>
      <c r="BW62" s="299"/>
      <c r="BX62" s="299"/>
      <c r="BY62" s="299"/>
    </row>
    <row r="63" spans="1:77" x14ac:dyDescent="0.25">
      <c r="A63" s="289" t="s">
        <v>1181</v>
      </c>
      <c r="B63" s="291"/>
      <c r="C63" s="291"/>
      <c r="D63" s="291"/>
      <c r="E63" s="291"/>
      <c r="F63" s="291"/>
      <c r="G63" s="291"/>
      <c r="H63" s="291"/>
      <c r="I63" s="291"/>
      <c r="J63" s="291"/>
      <c r="K63" s="291"/>
      <c r="L63" s="291"/>
      <c r="M63" s="291"/>
      <c r="N63" s="291"/>
      <c r="O63" s="291"/>
      <c r="P63" s="291"/>
      <c r="Q63" s="291"/>
      <c r="R63" s="291"/>
      <c r="S63" s="291"/>
      <c r="T63" s="291"/>
      <c r="U63" s="291"/>
      <c r="V63" s="291"/>
      <c r="W63" s="291"/>
      <c r="X63" s="291"/>
      <c r="Y63" s="291"/>
      <c r="Z63" s="291"/>
      <c r="AA63" s="291"/>
    </row>
    <row r="64" spans="1:77" s="296" customFormat="1" ht="19.5" x14ac:dyDescent="0.25">
      <c r="A64" s="289" t="s">
        <v>1181</v>
      </c>
      <c r="B64" s="292" t="s">
        <v>1213</v>
      </c>
      <c r="C64" s="292" t="s">
        <v>1214</v>
      </c>
      <c r="D64" s="292" t="s">
        <v>1214</v>
      </c>
      <c r="E64" s="292" t="s">
        <v>1215</v>
      </c>
      <c r="F64" s="293" t="s">
        <v>1216</v>
      </c>
      <c r="G64" s="293" t="s">
        <v>1217</v>
      </c>
      <c r="H64" s="293" t="s">
        <v>1218</v>
      </c>
      <c r="I64" s="293" t="s">
        <v>1218</v>
      </c>
      <c r="J64" s="293" t="s">
        <v>1218</v>
      </c>
      <c r="K64" s="293" t="s">
        <v>1219</v>
      </c>
      <c r="L64" s="293" t="s">
        <v>1220</v>
      </c>
      <c r="M64" s="293" t="s">
        <v>1221</v>
      </c>
      <c r="N64" s="293" t="s">
        <v>1232</v>
      </c>
      <c r="O64" s="293" t="s">
        <v>1233</v>
      </c>
      <c r="P64" s="292" t="s">
        <v>1223</v>
      </c>
      <c r="Q64" s="292" t="s">
        <v>1223</v>
      </c>
      <c r="R64" s="292" t="s">
        <v>1223</v>
      </c>
      <c r="S64" s="292" t="s">
        <v>1224</v>
      </c>
      <c r="T64" s="292" t="s">
        <v>1225</v>
      </c>
      <c r="U64" s="292" t="s">
        <v>1226</v>
      </c>
      <c r="V64" s="292" t="s">
        <v>1223</v>
      </c>
      <c r="W64" s="292" t="s">
        <v>1223</v>
      </c>
      <c r="X64" s="292" t="s">
        <v>1223</v>
      </c>
      <c r="Y64" s="292" t="s">
        <v>1223</v>
      </c>
      <c r="Z64" s="292" t="s">
        <v>1223</v>
      </c>
      <c r="AA64" s="293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</row>
    <row r="65" spans="1:77" ht="20.25" x14ac:dyDescent="0.3">
      <c r="A65" s="289" t="s">
        <v>1155</v>
      </c>
      <c r="B65" s="298" t="s">
        <v>1156</v>
      </c>
      <c r="C65" s="298" t="s">
        <v>1156</v>
      </c>
      <c r="D65" s="298" t="s">
        <v>1156</v>
      </c>
      <c r="E65" s="298" t="s">
        <v>1156</v>
      </c>
      <c r="F65" s="298" t="s">
        <v>1156</v>
      </c>
      <c r="G65" s="298" t="s">
        <v>1156</v>
      </c>
      <c r="H65" s="298" t="s">
        <v>1156</v>
      </c>
      <c r="I65" s="298" t="s">
        <v>1156</v>
      </c>
      <c r="J65" s="298" t="s">
        <v>1156</v>
      </c>
      <c r="K65" s="298" t="s">
        <v>1156</v>
      </c>
      <c r="L65" s="298" t="s">
        <v>1156</v>
      </c>
      <c r="M65" s="298" t="s">
        <v>1156</v>
      </c>
      <c r="N65" s="293" t="s">
        <v>1234</v>
      </c>
      <c r="O65" s="293" t="s">
        <v>1235</v>
      </c>
      <c r="P65" s="298" t="s">
        <v>1156</v>
      </c>
      <c r="Q65" s="298" t="s">
        <v>1156</v>
      </c>
      <c r="R65" s="298" t="s">
        <v>1156</v>
      </c>
      <c r="S65" s="298" t="s">
        <v>1156</v>
      </c>
      <c r="T65" s="298" t="s">
        <v>1156</v>
      </c>
      <c r="U65" s="298" t="s">
        <v>1156</v>
      </c>
      <c r="V65" s="298" t="s">
        <v>1156</v>
      </c>
      <c r="W65" s="298" t="s">
        <v>1156</v>
      </c>
      <c r="X65" s="298" t="s">
        <v>1156</v>
      </c>
      <c r="Y65" s="298" t="s">
        <v>1156</v>
      </c>
      <c r="Z65" s="298" t="s">
        <v>1156</v>
      </c>
      <c r="AA65" s="293"/>
    </row>
    <row r="66" spans="1:77" s="296" customFormat="1" x14ac:dyDescent="0.25">
      <c r="A66" s="295" t="s">
        <v>71</v>
      </c>
      <c r="B66" s="295">
        <v>2601</v>
      </c>
      <c r="C66" s="295">
        <v>2602</v>
      </c>
      <c r="D66" s="295">
        <v>2603</v>
      </c>
      <c r="E66" s="295">
        <v>2604</v>
      </c>
      <c r="F66" s="295">
        <v>2605</v>
      </c>
      <c r="G66" s="295">
        <v>2606</v>
      </c>
      <c r="H66" s="295">
        <v>2607</v>
      </c>
      <c r="I66" s="295">
        <v>2608</v>
      </c>
      <c r="J66" s="295">
        <v>2609</v>
      </c>
      <c r="K66" s="295">
        <v>2610</v>
      </c>
      <c r="L66" s="295">
        <v>2611</v>
      </c>
      <c r="M66" s="295">
        <v>2612</v>
      </c>
      <c r="N66" s="295" t="s">
        <v>119</v>
      </c>
      <c r="O66" s="295" t="s">
        <v>120</v>
      </c>
      <c r="P66" s="295">
        <v>2615</v>
      </c>
      <c r="Q66" s="295">
        <v>2616</v>
      </c>
      <c r="R66" s="295">
        <v>2617</v>
      </c>
      <c r="S66" s="295">
        <v>2618</v>
      </c>
      <c r="T66" s="295">
        <v>2619</v>
      </c>
      <c r="U66" s="295">
        <v>2620</v>
      </c>
      <c r="V66" s="295">
        <v>2621</v>
      </c>
      <c r="W66" s="295">
        <v>2622</v>
      </c>
      <c r="X66" s="295">
        <v>2623</v>
      </c>
      <c r="Y66" s="295">
        <v>2624</v>
      </c>
      <c r="Z66" s="295">
        <v>2625</v>
      </c>
      <c r="AA66" s="295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</row>
    <row r="67" spans="1:77" x14ac:dyDescent="0.25">
      <c r="A67" s="288" t="s">
        <v>72</v>
      </c>
      <c r="B67" s="297"/>
      <c r="C67" s="297"/>
      <c r="D67" s="297"/>
      <c r="E67" s="297"/>
      <c r="F67" s="297"/>
      <c r="G67" s="297"/>
      <c r="H67" s="297"/>
      <c r="I67" s="297"/>
      <c r="J67" s="297"/>
      <c r="K67" s="297"/>
      <c r="L67" s="297"/>
      <c r="M67" s="297"/>
      <c r="N67" s="297"/>
      <c r="O67" s="297"/>
      <c r="P67" s="297"/>
      <c r="Q67" s="297"/>
      <c r="R67" s="297"/>
      <c r="S67" s="297"/>
      <c r="T67" s="297"/>
      <c r="U67" s="297"/>
      <c r="V67" s="297"/>
      <c r="W67" s="297"/>
      <c r="X67" s="297"/>
      <c r="Y67" s="297"/>
      <c r="Z67" s="297"/>
      <c r="AA67" s="297"/>
    </row>
    <row r="68" spans="1:77" s="300" customFormat="1" x14ac:dyDescent="0.25">
      <c r="A68" s="290" t="s">
        <v>3</v>
      </c>
      <c r="B68" s="290" t="s">
        <v>1144</v>
      </c>
      <c r="C68" s="290" t="s">
        <v>1158</v>
      </c>
      <c r="D68" s="290" t="s">
        <v>1182</v>
      </c>
      <c r="E68" s="290" t="s">
        <v>1148</v>
      </c>
      <c r="F68" s="290" t="s">
        <v>1148</v>
      </c>
      <c r="G68" s="290" t="s">
        <v>1148</v>
      </c>
      <c r="H68" s="290" t="s">
        <v>1159</v>
      </c>
      <c r="I68" s="290" t="s">
        <v>1159</v>
      </c>
      <c r="J68" s="290" t="s">
        <v>1147</v>
      </c>
      <c r="K68" s="290" t="s">
        <v>1183</v>
      </c>
      <c r="L68" s="290" t="s">
        <v>1184</v>
      </c>
      <c r="M68" s="290" t="s">
        <v>1154</v>
      </c>
      <c r="N68" s="290" t="s">
        <v>1154</v>
      </c>
      <c r="O68" s="290" t="s">
        <v>1162</v>
      </c>
      <c r="P68" s="290" t="s">
        <v>1163</v>
      </c>
      <c r="Q68" s="290" t="s">
        <v>1164</v>
      </c>
      <c r="R68" s="290" t="s">
        <v>1154</v>
      </c>
      <c r="S68" s="290" t="s">
        <v>1154</v>
      </c>
      <c r="T68" s="290" t="s">
        <v>1154</v>
      </c>
      <c r="U68" s="290" t="s">
        <v>1154</v>
      </c>
      <c r="V68" s="290" t="s">
        <v>1154</v>
      </c>
      <c r="W68" s="290"/>
      <c r="X68" s="290"/>
      <c r="Y68" s="290"/>
      <c r="Z68" s="290"/>
      <c r="AA68" s="290"/>
      <c r="AB68" s="299"/>
      <c r="AC68" s="299"/>
      <c r="AD68" s="299"/>
      <c r="AE68" s="299"/>
      <c r="AF68" s="299"/>
      <c r="AG68" s="299"/>
      <c r="AH68" s="299"/>
      <c r="AI68" s="299"/>
      <c r="AJ68" s="299"/>
      <c r="AK68" s="299"/>
      <c r="AL68" s="299"/>
      <c r="AM68" s="299"/>
      <c r="AN68" s="299"/>
      <c r="AO68" s="299"/>
      <c r="AP68" s="299"/>
      <c r="AQ68" s="299"/>
      <c r="AR68" s="299"/>
      <c r="AS68" s="299"/>
      <c r="AT68" s="299"/>
      <c r="AU68" s="299"/>
      <c r="AV68" s="299"/>
      <c r="AW68" s="299"/>
      <c r="AX68" s="299"/>
      <c r="AY68" s="299"/>
      <c r="AZ68" s="299"/>
      <c r="BA68" s="299"/>
      <c r="BB68" s="299"/>
      <c r="BC68" s="299"/>
      <c r="BD68" s="299"/>
      <c r="BE68" s="299"/>
      <c r="BF68" s="299"/>
      <c r="BG68" s="299"/>
      <c r="BH68" s="299"/>
      <c r="BI68" s="299"/>
      <c r="BJ68" s="299"/>
      <c r="BK68" s="299"/>
      <c r="BL68" s="299"/>
      <c r="BM68" s="299"/>
      <c r="BN68" s="299"/>
      <c r="BO68" s="299"/>
      <c r="BP68" s="299"/>
      <c r="BQ68" s="299"/>
      <c r="BR68" s="299"/>
      <c r="BS68" s="299"/>
      <c r="BT68" s="299"/>
      <c r="BU68" s="299"/>
      <c r="BV68" s="299"/>
      <c r="BW68" s="299"/>
      <c r="BX68" s="299"/>
      <c r="BY68" s="299"/>
    </row>
    <row r="69" spans="1:77" x14ac:dyDescent="0.25">
      <c r="A69" s="289" t="s">
        <v>1185</v>
      </c>
      <c r="B69" s="291"/>
      <c r="C69" s="291"/>
      <c r="D69" s="291"/>
      <c r="E69" s="291"/>
      <c r="F69" s="291"/>
      <c r="G69" s="291"/>
      <c r="H69" s="291"/>
      <c r="I69" s="291"/>
      <c r="J69" s="291"/>
      <c r="K69" s="291"/>
      <c r="L69" s="291"/>
      <c r="M69" s="291"/>
      <c r="N69" s="291"/>
      <c r="O69" s="291"/>
      <c r="P69" s="291"/>
      <c r="Q69" s="291"/>
      <c r="R69" s="291"/>
      <c r="S69" s="291"/>
      <c r="T69" s="291"/>
      <c r="U69" s="291"/>
      <c r="V69" s="291"/>
      <c r="W69" s="291"/>
      <c r="X69" s="291"/>
      <c r="Y69" s="291"/>
      <c r="Z69" s="291"/>
      <c r="AA69" s="291"/>
    </row>
    <row r="70" spans="1:77" s="296" customFormat="1" ht="19.5" x14ac:dyDescent="0.25">
      <c r="A70" s="289" t="s">
        <v>1185</v>
      </c>
      <c r="B70" s="292" t="s">
        <v>1213</v>
      </c>
      <c r="C70" s="293" t="s">
        <v>1236</v>
      </c>
      <c r="D70" s="293" t="s">
        <v>1237</v>
      </c>
      <c r="E70" s="293" t="s">
        <v>1218</v>
      </c>
      <c r="F70" s="293" t="s">
        <v>1218</v>
      </c>
      <c r="G70" s="293" t="s">
        <v>1218</v>
      </c>
      <c r="H70" s="293" t="s">
        <v>1219</v>
      </c>
      <c r="I70" s="293" t="s">
        <v>1220</v>
      </c>
      <c r="J70" s="293" t="s">
        <v>1221</v>
      </c>
      <c r="K70" s="293" t="s">
        <v>1238</v>
      </c>
      <c r="L70" s="293" t="s">
        <v>1239</v>
      </c>
      <c r="M70" s="292" t="s">
        <v>1223</v>
      </c>
      <c r="N70" s="292" t="s">
        <v>1223</v>
      </c>
      <c r="O70" s="292" t="s">
        <v>1224</v>
      </c>
      <c r="P70" s="292" t="s">
        <v>1225</v>
      </c>
      <c r="Q70" s="292" t="s">
        <v>1226</v>
      </c>
      <c r="R70" s="292" t="s">
        <v>1223</v>
      </c>
      <c r="S70" s="292" t="s">
        <v>1223</v>
      </c>
      <c r="T70" s="292" t="s">
        <v>1223</v>
      </c>
      <c r="U70" s="292" t="s">
        <v>1223</v>
      </c>
      <c r="V70" s="292" t="s">
        <v>1223</v>
      </c>
      <c r="W70" s="293"/>
      <c r="X70" s="293"/>
      <c r="Y70" s="293"/>
      <c r="Z70" s="293"/>
      <c r="AA70" s="293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</row>
    <row r="71" spans="1:77" s="296" customFormat="1" ht="20.25" x14ac:dyDescent="0.3">
      <c r="A71" s="289"/>
      <c r="B71" s="298" t="s">
        <v>1156</v>
      </c>
      <c r="C71" s="298" t="s">
        <v>1156</v>
      </c>
      <c r="D71" s="293" t="s">
        <v>1240</v>
      </c>
      <c r="E71" s="298" t="s">
        <v>1156</v>
      </c>
      <c r="F71" s="298" t="s">
        <v>1156</v>
      </c>
      <c r="G71" s="298" t="s">
        <v>1156</v>
      </c>
      <c r="H71" s="298" t="s">
        <v>1156</v>
      </c>
      <c r="I71" s="298" t="s">
        <v>1156</v>
      </c>
      <c r="J71" s="298" t="s">
        <v>1156</v>
      </c>
      <c r="K71" s="293" t="s">
        <v>1241</v>
      </c>
      <c r="L71" s="293" t="s">
        <v>1242</v>
      </c>
      <c r="M71" s="298" t="s">
        <v>1156</v>
      </c>
      <c r="N71" s="298" t="s">
        <v>1156</v>
      </c>
      <c r="O71" s="298" t="s">
        <v>1156</v>
      </c>
      <c r="P71" s="298" t="s">
        <v>1156</v>
      </c>
      <c r="Q71" s="298" t="s">
        <v>1156</v>
      </c>
      <c r="R71" s="298" t="s">
        <v>1156</v>
      </c>
      <c r="S71" s="298" t="s">
        <v>1156</v>
      </c>
      <c r="T71" s="298" t="s">
        <v>1156</v>
      </c>
      <c r="U71" s="298" t="s">
        <v>1156</v>
      </c>
      <c r="V71" s="298" t="s">
        <v>1156</v>
      </c>
      <c r="W71" s="293"/>
      <c r="X71" s="293"/>
      <c r="Y71" s="293"/>
      <c r="Z71" s="293"/>
      <c r="AA71" s="293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</row>
    <row r="72" spans="1:77" s="296" customFormat="1" x14ac:dyDescent="0.25">
      <c r="A72" s="295" t="s">
        <v>71</v>
      </c>
      <c r="B72" s="295">
        <v>2701</v>
      </c>
      <c r="C72" s="295">
        <v>2702</v>
      </c>
      <c r="D72" s="295">
        <v>2706</v>
      </c>
      <c r="E72" s="295">
        <v>2707</v>
      </c>
      <c r="F72" s="295">
        <v>2708</v>
      </c>
      <c r="G72" s="295">
        <v>2709</v>
      </c>
      <c r="H72" s="295">
        <v>2710</v>
      </c>
      <c r="I72" s="295">
        <v>2711</v>
      </c>
      <c r="J72" s="295">
        <v>2712</v>
      </c>
      <c r="K72" s="295">
        <v>2715</v>
      </c>
      <c r="L72" s="295">
        <v>2716</v>
      </c>
      <c r="M72" s="295">
        <v>2717</v>
      </c>
      <c r="N72" s="295">
        <v>2718</v>
      </c>
      <c r="O72" s="295">
        <v>2719</v>
      </c>
      <c r="P72" s="295">
        <v>2720</v>
      </c>
      <c r="Q72" s="295">
        <v>2721</v>
      </c>
      <c r="R72" s="295">
        <v>2717</v>
      </c>
      <c r="S72" s="295">
        <v>2718</v>
      </c>
      <c r="T72" s="295">
        <v>2719</v>
      </c>
      <c r="U72" s="295">
        <v>2720</v>
      </c>
      <c r="V72" s="295">
        <v>2721</v>
      </c>
      <c r="W72" s="295"/>
      <c r="X72" s="295"/>
      <c r="Y72" s="295"/>
      <c r="Z72" s="295"/>
      <c r="AA72" s="295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</row>
    <row r="73" spans="1:77" x14ac:dyDescent="0.25">
      <c r="A73" s="288" t="s">
        <v>1186</v>
      </c>
      <c r="B73" s="297"/>
      <c r="C73" s="297"/>
      <c r="D73" s="297"/>
      <c r="E73" s="297"/>
      <c r="F73" s="297"/>
      <c r="G73" s="297"/>
      <c r="H73" s="297"/>
      <c r="I73" s="297"/>
      <c r="J73" s="297"/>
      <c r="K73" s="297"/>
      <c r="L73" s="297"/>
      <c r="M73" s="297"/>
      <c r="N73" s="297"/>
      <c r="O73" s="297"/>
      <c r="P73" s="297"/>
      <c r="Q73" s="297"/>
      <c r="R73" s="297"/>
      <c r="S73" s="297"/>
      <c r="T73" s="297"/>
      <c r="U73" s="297"/>
      <c r="V73" s="297"/>
      <c r="W73" s="297"/>
      <c r="X73" s="297"/>
      <c r="Y73" s="297"/>
      <c r="Z73" s="297"/>
      <c r="AA73" s="297"/>
    </row>
    <row r="74" spans="1:77" s="300" customFormat="1" x14ac:dyDescent="0.25">
      <c r="A74" s="290" t="s">
        <v>3</v>
      </c>
      <c r="B74" s="290" t="s">
        <v>1144</v>
      </c>
      <c r="C74" s="290" t="s">
        <v>1158</v>
      </c>
      <c r="D74" s="290" t="s">
        <v>1187</v>
      </c>
      <c r="E74" s="290" t="s">
        <v>1148</v>
      </c>
      <c r="F74" s="290" t="s">
        <v>1148</v>
      </c>
      <c r="G74" s="290" t="s">
        <v>1148</v>
      </c>
      <c r="H74" s="290" t="s">
        <v>1159</v>
      </c>
      <c r="I74" s="290" t="s">
        <v>1159</v>
      </c>
      <c r="J74" s="290" t="s">
        <v>1147</v>
      </c>
      <c r="K74" s="290" t="s">
        <v>1183</v>
      </c>
      <c r="L74" s="290" t="s">
        <v>1188</v>
      </c>
      <c r="M74" s="290" t="s">
        <v>1162</v>
      </c>
      <c r="N74" s="290" t="s">
        <v>1189</v>
      </c>
      <c r="O74" s="290" t="s">
        <v>1162</v>
      </c>
      <c r="P74" s="290" t="s">
        <v>1163</v>
      </c>
      <c r="Q74" s="290" t="s">
        <v>1164</v>
      </c>
      <c r="R74" s="290" t="s">
        <v>1189</v>
      </c>
      <c r="S74" s="290" t="s">
        <v>1189</v>
      </c>
      <c r="T74" s="290" t="s">
        <v>1189</v>
      </c>
      <c r="U74" s="290" t="s">
        <v>1189</v>
      </c>
      <c r="V74" s="290" t="s">
        <v>1189</v>
      </c>
      <c r="W74" s="290"/>
      <c r="X74" s="290"/>
      <c r="Y74" s="290"/>
      <c r="Z74" s="290"/>
      <c r="AA74" s="290"/>
      <c r="AB74" s="299"/>
      <c r="AC74" s="299"/>
      <c r="AD74" s="299"/>
      <c r="AE74" s="299"/>
      <c r="AF74" s="299"/>
      <c r="AG74" s="299"/>
      <c r="AH74" s="299"/>
      <c r="AI74" s="299"/>
      <c r="AJ74" s="299"/>
      <c r="AK74" s="299"/>
      <c r="AL74" s="299"/>
      <c r="AM74" s="299"/>
      <c r="AN74" s="299"/>
      <c r="AO74" s="299"/>
      <c r="AP74" s="299"/>
      <c r="AQ74" s="299"/>
      <c r="AR74" s="299"/>
      <c r="AS74" s="299"/>
      <c r="AT74" s="299"/>
      <c r="AU74" s="299"/>
      <c r="AV74" s="299"/>
      <c r="AW74" s="299"/>
      <c r="AX74" s="299"/>
      <c r="AY74" s="299"/>
      <c r="AZ74" s="299"/>
      <c r="BA74" s="299"/>
      <c r="BB74" s="299"/>
      <c r="BC74" s="299"/>
      <c r="BD74" s="299"/>
      <c r="BE74" s="299"/>
      <c r="BF74" s="299"/>
      <c r="BG74" s="299"/>
      <c r="BH74" s="299"/>
      <c r="BI74" s="299"/>
      <c r="BJ74" s="299"/>
      <c r="BK74" s="299"/>
      <c r="BL74" s="299"/>
      <c r="BM74" s="299"/>
      <c r="BN74" s="299"/>
      <c r="BO74" s="299"/>
      <c r="BP74" s="299"/>
      <c r="BQ74" s="299"/>
      <c r="BR74" s="299"/>
      <c r="BS74" s="299"/>
      <c r="BT74" s="299"/>
      <c r="BU74" s="299"/>
      <c r="BV74" s="299"/>
      <c r="BW74" s="299"/>
      <c r="BX74" s="299"/>
      <c r="BY74" s="299"/>
    </row>
    <row r="75" spans="1:77" x14ac:dyDescent="0.25">
      <c r="A75" s="289" t="s">
        <v>1190</v>
      </c>
      <c r="B75" s="291"/>
      <c r="C75" s="291"/>
      <c r="D75" s="291"/>
      <c r="E75" s="291"/>
      <c r="F75" s="291"/>
      <c r="G75" s="291"/>
      <c r="H75" s="291"/>
      <c r="I75" s="291"/>
      <c r="J75" s="291"/>
      <c r="K75" s="291"/>
      <c r="L75" s="291"/>
      <c r="M75" s="291"/>
      <c r="N75" s="291"/>
      <c r="O75" s="291"/>
      <c r="P75" s="291"/>
      <c r="Q75" s="291"/>
      <c r="R75" s="291"/>
      <c r="S75" s="291"/>
      <c r="T75" s="291"/>
      <c r="U75" s="291"/>
      <c r="V75" s="291"/>
      <c r="W75" s="291"/>
      <c r="X75" s="291"/>
      <c r="Y75" s="291"/>
      <c r="Z75" s="291"/>
      <c r="AA75" s="291"/>
    </row>
    <row r="76" spans="1:77" s="296" customFormat="1" ht="19.5" x14ac:dyDescent="0.25">
      <c r="A76" s="289" t="s">
        <v>1190</v>
      </c>
      <c r="B76" s="292" t="s">
        <v>1213</v>
      </c>
      <c r="C76" s="293" t="s">
        <v>1236</v>
      </c>
      <c r="D76" s="293" t="s">
        <v>1243</v>
      </c>
      <c r="E76" s="293" t="s">
        <v>1218</v>
      </c>
      <c r="F76" s="293" t="s">
        <v>1218</v>
      </c>
      <c r="G76" s="293" t="s">
        <v>1218</v>
      </c>
      <c r="H76" s="293" t="s">
        <v>1219</v>
      </c>
      <c r="I76" s="293" t="s">
        <v>1220</v>
      </c>
      <c r="J76" s="293" t="s">
        <v>1221</v>
      </c>
      <c r="K76" s="293" t="s">
        <v>1244</v>
      </c>
      <c r="L76" s="293" t="s">
        <v>1245</v>
      </c>
      <c r="M76" s="292" t="s">
        <v>1223</v>
      </c>
      <c r="N76" s="292" t="s">
        <v>1223</v>
      </c>
      <c r="O76" s="292" t="s">
        <v>1224</v>
      </c>
      <c r="P76" s="292" t="s">
        <v>1225</v>
      </c>
      <c r="Q76" s="292" t="s">
        <v>1226</v>
      </c>
      <c r="R76" s="292" t="s">
        <v>1223</v>
      </c>
      <c r="S76" s="292" t="s">
        <v>1223</v>
      </c>
      <c r="T76" s="292" t="s">
        <v>1223</v>
      </c>
      <c r="U76" s="292" t="s">
        <v>1223</v>
      </c>
      <c r="V76" s="292" t="s">
        <v>1223</v>
      </c>
      <c r="W76" s="293"/>
      <c r="X76" s="293"/>
      <c r="Y76" s="293"/>
      <c r="Z76" s="293"/>
      <c r="AA76" s="293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</row>
    <row r="77" spans="1:77" ht="20.25" x14ac:dyDescent="0.3">
      <c r="A77" s="289"/>
      <c r="B77" s="298" t="s">
        <v>1156</v>
      </c>
      <c r="C77" s="298" t="s">
        <v>1156</v>
      </c>
      <c r="D77" s="293" t="s">
        <v>1246</v>
      </c>
      <c r="E77" s="298" t="s">
        <v>1156</v>
      </c>
      <c r="F77" s="298" t="s">
        <v>1156</v>
      </c>
      <c r="G77" s="298" t="s">
        <v>1156</v>
      </c>
      <c r="H77" s="298" t="s">
        <v>1156</v>
      </c>
      <c r="I77" s="298" t="s">
        <v>1156</v>
      </c>
      <c r="J77" s="298" t="s">
        <v>1156</v>
      </c>
      <c r="K77" s="293" t="s">
        <v>1247</v>
      </c>
      <c r="L77" s="293" t="s">
        <v>1248</v>
      </c>
      <c r="M77" s="298" t="s">
        <v>1156</v>
      </c>
      <c r="N77" s="298" t="s">
        <v>1156</v>
      </c>
      <c r="O77" s="298" t="s">
        <v>1156</v>
      </c>
      <c r="P77" s="298" t="s">
        <v>1156</v>
      </c>
      <c r="Q77" s="298" t="s">
        <v>1156</v>
      </c>
      <c r="R77" s="298" t="s">
        <v>1156</v>
      </c>
      <c r="S77" s="298" t="s">
        <v>1156</v>
      </c>
      <c r="T77" s="298" t="s">
        <v>1156</v>
      </c>
      <c r="U77" s="298" t="s">
        <v>1156</v>
      </c>
      <c r="V77" s="298" t="s">
        <v>1156</v>
      </c>
      <c r="W77" s="293"/>
      <c r="X77" s="298"/>
      <c r="Y77" s="298"/>
      <c r="Z77" s="293"/>
      <c r="AA77" s="293"/>
    </row>
    <row r="78" spans="1:77" s="296" customFormat="1" x14ac:dyDescent="0.25">
      <c r="A78" s="295" t="s">
        <v>1191</v>
      </c>
      <c r="B78" s="295">
        <v>2801</v>
      </c>
      <c r="C78" s="295">
        <v>2802</v>
      </c>
      <c r="D78" s="295">
        <v>2806</v>
      </c>
      <c r="E78" s="295">
        <v>2807</v>
      </c>
      <c r="F78" s="295">
        <v>2808</v>
      </c>
      <c r="G78" s="295">
        <v>2809</v>
      </c>
      <c r="H78" s="295">
        <v>2810</v>
      </c>
      <c r="I78" s="295">
        <v>2811</v>
      </c>
      <c r="J78" s="295">
        <v>2812</v>
      </c>
      <c r="K78" s="295">
        <v>2815</v>
      </c>
      <c r="L78" s="295">
        <v>2816</v>
      </c>
      <c r="M78" s="295">
        <v>2817</v>
      </c>
      <c r="N78" s="295">
        <v>2818</v>
      </c>
      <c r="O78" s="295">
        <v>2819</v>
      </c>
      <c r="P78" s="295">
        <v>2820</v>
      </c>
      <c r="Q78" s="295">
        <v>2821</v>
      </c>
      <c r="R78" s="295">
        <v>2822</v>
      </c>
      <c r="S78" s="295">
        <v>2823</v>
      </c>
      <c r="T78" s="295">
        <v>2824</v>
      </c>
      <c r="U78" s="295">
        <v>2825</v>
      </c>
      <c r="V78" s="295">
        <v>2826</v>
      </c>
      <c r="W78" s="295"/>
      <c r="X78" s="295"/>
      <c r="Y78" s="295"/>
      <c r="Z78" s="295"/>
      <c r="AA78" s="295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</row>
    <row r="79" spans="1:77" x14ac:dyDescent="0.25">
      <c r="A79" s="288" t="s">
        <v>1192</v>
      </c>
      <c r="B79" s="297"/>
      <c r="C79" s="297"/>
      <c r="D79" s="297"/>
      <c r="E79" s="297"/>
      <c r="F79" s="297"/>
      <c r="G79" s="297"/>
      <c r="H79" s="297"/>
      <c r="I79" s="297"/>
      <c r="J79" s="297"/>
      <c r="K79" s="297"/>
      <c r="L79" s="297"/>
      <c r="M79" s="297"/>
      <c r="N79" s="297"/>
      <c r="O79" s="297"/>
      <c r="P79" s="297"/>
      <c r="Q79" s="297"/>
      <c r="R79" s="297"/>
      <c r="S79" s="297"/>
      <c r="T79" s="297"/>
      <c r="U79" s="297"/>
      <c r="V79" s="297"/>
      <c r="W79" s="297"/>
      <c r="X79" s="297"/>
      <c r="Y79" s="297"/>
      <c r="Z79" s="297"/>
      <c r="AA79" s="297"/>
    </row>
    <row r="80" spans="1:77" x14ac:dyDescent="0.25">
      <c r="A80" s="288"/>
      <c r="B80" s="297"/>
      <c r="C80" s="297"/>
      <c r="D80" s="297"/>
      <c r="E80" s="297"/>
      <c r="F80" s="297"/>
      <c r="G80" s="297"/>
      <c r="H80" s="297"/>
      <c r="I80" s="297"/>
      <c r="J80" s="297"/>
      <c r="K80" s="297"/>
      <c r="L80" s="297"/>
      <c r="M80" s="297"/>
      <c r="N80" s="297"/>
      <c r="O80" s="297"/>
      <c r="P80" s="297"/>
      <c r="Q80" s="297"/>
      <c r="R80" s="297"/>
      <c r="S80" s="297"/>
      <c r="T80" s="297"/>
      <c r="U80" s="297"/>
      <c r="V80" s="297"/>
      <c r="W80" s="297"/>
      <c r="X80" s="297"/>
      <c r="Y80" s="297"/>
      <c r="Z80" s="297"/>
      <c r="AA80" s="297"/>
    </row>
  </sheetData>
  <mergeCells count="5">
    <mergeCell ref="B4:AA4"/>
    <mergeCell ref="B5:AA5"/>
    <mergeCell ref="B6:AA6"/>
    <mergeCell ref="B7:AA7"/>
    <mergeCell ref="B8:AA8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KHÔNG VAY (Chiết khấu 3%)</vt:lpstr>
      <vt:lpstr>Sheet2</vt:lpstr>
      <vt:lpstr>VAY 24 Tháng</vt:lpstr>
      <vt:lpstr>Tính lãi suất vay </vt:lpstr>
      <vt:lpstr>Bảng giá CT1</vt:lpstr>
      <vt:lpstr>Bảng Giá CT1_TÒA BẮC</vt:lpstr>
      <vt:lpstr>Bảng hàng rút gọn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2023-02-09T09:06:42Z</cp:lastPrinted>
  <dcterms:created xsi:type="dcterms:W3CDTF">2022-06-14T03:30:32Z</dcterms:created>
  <dcterms:modified xsi:type="dcterms:W3CDTF">2023-02-10T04:01:05Z</dcterms:modified>
</cp:coreProperties>
</file>