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mc:AlternateContent xmlns:mc="http://schemas.openxmlformats.org/markup-compatibility/2006">
    <mc:Choice Requires="x15">
      <x15ac:absPath xmlns:x15ac="http://schemas.microsoft.com/office/spreadsheetml/2010/11/ac" url="/Users/huyentrang/Desktop/BẢNG DÒNG TIỀN/HH COMMERCE/"/>
    </mc:Choice>
  </mc:AlternateContent>
  <xr:revisionPtr revIDLastSave="0" documentId="13_ncr:1_{F1444162-4B8A-054B-8E95-9D5BE8289776}" xr6:coauthVersionLast="47" xr6:coauthVersionMax="47" xr10:uidLastSave="{00000000-0000-0000-0000-000000000000}"/>
  <bookViews>
    <workbookView xWindow="140" yWindow="460" windowWidth="28660" windowHeight="16500" xr2:uid="{00000000-000D-0000-FFFF-FFFF00000000}"/>
  </bookViews>
  <sheets>
    <sheet name="Trả theo tiến độ (không vay)" sheetId="26" r:id="rId1"/>
    <sheet name="Hỗ trợ lãi suất (có vay)" sheetId="24" r:id="rId2"/>
    <sheet name="Hỗ trợ thanh toán chậm" sheetId="25"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 roundtripDataSignature="AMtx7mgUPi+bey/X4g4OhLXkYkXVsAVClw=="/>
    </ext>
  </extLst>
</workbook>
</file>

<file path=xl/calcChain.xml><?xml version="1.0" encoding="utf-8"?>
<calcChain xmlns="http://schemas.openxmlformats.org/spreadsheetml/2006/main">
  <c r="D26" i="26" l="1"/>
  <c r="D29" i="24"/>
  <c r="C53" i="25"/>
  <c r="F28" i="24"/>
  <c r="F26" i="24"/>
  <c r="F10" i="26" l="1"/>
  <c r="G6" i="25" l="1"/>
  <c r="F11" i="26"/>
  <c r="H5" i="24"/>
  <c r="E9" i="25"/>
  <c r="E12" i="25" l="1"/>
  <c r="E13" i="25"/>
  <c r="F8" i="24"/>
  <c r="F11" i="24" s="1"/>
  <c r="E6" i="25"/>
  <c r="F5" i="24"/>
  <c r="B52" i="25" l="1"/>
  <c r="C30" i="25" l="1"/>
  <c r="C38" i="25"/>
  <c r="C39" i="25"/>
  <c r="C40" i="25"/>
  <c r="C41" i="25"/>
  <c r="C42" i="25"/>
  <c r="C43" i="25"/>
  <c r="C44" i="25"/>
  <c r="C45" i="25"/>
  <c r="C29" i="25"/>
  <c r="I50" i="25"/>
  <c r="C51" i="25"/>
  <c r="C37" i="25"/>
  <c r="C28" i="25"/>
  <c r="C36" i="25"/>
  <c r="C35" i="25"/>
  <c r="C34" i="25"/>
  <c r="C33" i="25"/>
  <c r="C32" i="25"/>
  <c r="C31" i="25"/>
  <c r="C25" i="26" l="1"/>
  <c r="F12" i="24"/>
  <c r="F23" i="26" l="1"/>
  <c r="F25" i="26" s="1"/>
  <c r="D23" i="26"/>
  <c r="D22" i="26"/>
  <c r="D21" i="26"/>
  <c r="D20" i="26"/>
  <c r="D19" i="26"/>
  <c r="D18" i="26"/>
  <c r="D24" i="26"/>
  <c r="D17" i="26"/>
  <c r="D16" i="26"/>
  <c r="C28" i="24"/>
  <c r="D25" i="26" l="1"/>
  <c r="D25" i="24"/>
  <c r="C20" i="25" l="1"/>
  <c r="C26" i="25"/>
  <c r="C50" i="25"/>
  <c r="C27" i="25"/>
  <c r="C24" i="25"/>
  <c r="C23" i="25"/>
  <c r="C22" i="25"/>
  <c r="D18" i="24"/>
  <c r="C21" i="25"/>
  <c r="C25" i="25"/>
  <c r="D19" i="24"/>
  <c r="D23" i="24"/>
  <c r="D20" i="24"/>
  <c r="D27" i="24"/>
  <c r="D24" i="24"/>
  <c r="D22" i="24"/>
  <c r="D26" i="24"/>
  <c r="C52" i="25" l="1"/>
  <c r="D28" i="24" l="1"/>
</calcChain>
</file>

<file path=xl/sharedStrings.xml><?xml version="1.0" encoding="utf-8"?>
<sst xmlns="http://schemas.openxmlformats.org/spreadsheetml/2006/main" count="220" uniqueCount="108">
  <si>
    <t>Tên khách hàng:</t>
  </si>
  <si>
    <t>Đợt thanh toán</t>
  </si>
  <si>
    <t>Tỷ lệ thanh toán</t>
  </si>
  <si>
    <t>Số tiền (VNĐ)</t>
  </si>
  <si>
    <t>Thời điểm thanh toán</t>
  </si>
  <si>
    <t>Thanh toán</t>
  </si>
  <si>
    <t>5% tổng GTCH (bao gồm VAT)</t>
  </si>
  <si>
    <t>Đợt 3</t>
  </si>
  <si>
    <t>Đợt 4</t>
  </si>
  <si>
    <t>Đợt 5</t>
  </si>
  <si>
    <t>Đợt 6</t>
  </si>
  <si>
    <t>Đợt 7</t>
  </si>
  <si>
    <t>Đợt 8</t>
  </si>
  <si>
    <t>Đợt 9</t>
  </si>
  <si>
    <t>TIẾN ĐỘ THANH TOÁN HOÀNG HUY COMMERCE DỰ KIẾN</t>
  </si>
  <si>
    <t>Diện tích CH sử dụng (m2):</t>
  </si>
  <si>
    <t>Diện tích CH tim tường (m2):</t>
  </si>
  <si>
    <t>Giá trị căn hộ sau khi chiết khấu (bao gồm vat):</t>
  </si>
  <si>
    <t xml:space="preserve">Đợt 1 </t>
  </si>
  <si>
    <t>Đặt cọc</t>
  </si>
  <si>
    <t>Khi ký bản tự nguyện đặt cọc</t>
  </si>
  <si>
    <t>Phí bảo trì căn hộ</t>
  </si>
  <si>
    <t>TIẾN ĐỘ THANH TOÁN TÒA LOTUS</t>
  </si>
  <si>
    <t xml:space="preserve">Phí bảo trì căn hộ </t>
  </si>
  <si>
    <t xml:space="preserve">10% tổng GTCH (bao gồm VAT) </t>
  </si>
  <si>
    <t>10% tổng GTCH (gồm VAT)</t>
  </si>
  <si>
    <t>25% tổng GTCH (gồm VAT) + PBT 2% trước VAT (đóng 1 lần duy nhất)</t>
  </si>
  <si>
    <t>Mã căn hộ:</t>
  </si>
  <si>
    <t>10% tổng GTCH (gồm VAT) sau khi đã trừ chiết khấu chính sách</t>
  </si>
  <si>
    <t>Trong vòng 7 - 10 ngày từ ngày đặt cọc khách hàng sẽ ký HĐMB, sẽ đóng 10% giá trị căn hộ bao gồm 100 triệu cọc ban đầu</t>
  </si>
  <si>
    <t>Đợt 10</t>
  </si>
  <si>
    <t xml:space="preserve">Ngay khi có TB bàn giao nhà
(Dự kiến ngày 15/12/2023) </t>
  </si>
  <si>
    <t>Ngay khi có TB nhận giấy CN quyền sở hữu</t>
  </si>
  <si>
    <t>Ngân hàng giải ngân 65% giá trị Hợp đồng</t>
  </si>
  <si>
    <t>30% giá trị HĐMB phần đối ứng bằng nguồn vốn tự có</t>
  </si>
  <si>
    <t>GÓI CHIẾT KHẤU NẾU KHÔNG VAY, CHIẾT KHẤU 13%</t>
  </si>
  <si>
    <t>(Chỉ áp dụng cho khách Việt Nam - Không áp dụng cho khách nước ngoài)</t>
  </si>
  <si>
    <t>Đợt 11</t>
  </si>
  <si>
    <t>Đợt 12</t>
  </si>
  <si>
    <t>Đợt 13</t>
  </si>
  <si>
    <t>Đợt 14</t>
  </si>
  <si>
    <t>Đợt 15</t>
  </si>
  <si>
    <t>Đợt 16</t>
  </si>
  <si>
    <t>Đợt 17</t>
  </si>
  <si>
    <t>Đợt 18</t>
  </si>
  <si>
    <t>Đợt 19</t>
  </si>
  <si>
    <t>Đợt 2</t>
  </si>
  <si>
    <t>Đợt 20</t>
  </si>
  <si>
    <t>Đợt 21</t>
  </si>
  <si>
    <t>15% đã bao gồm VAT (sau khi đã trừ chiết khấu chính sách)</t>
  </si>
  <si>
    <t>Tại thời điểm sau 24 tháng kể từ ngày ký HĐMB và nhận bàn giao căn hộ</t>
  </si>
  <si>
    <t>5% đã bao gồm VAT</t>
  </si>
  <si>
    <t>Sau 1 tháng kể từ ngày ký HĐMB</t>
  </si>
  <si>
    <t>Sau 2 tháng kể từ ngày ký HĐMB</t>
  </si>
  <si>
    <t>Sau 3 tháng kể từ ngày ký HĐMB</t>
  </si>
  <si>
    <t>Sau 4 tháng kể từ ngày ký HĐMB</t>
  </si>
  <si>
    <t>Sau 5 tháng kể từ ngày ký HĐMB</t>
  </si>
  <si>
    <t>Sau 6 tháng kể từ ngày ký HĐMB</t>
  </si>
  <si>
    <t>1% đã bao gồm VAT</t>
  </si>
  <si>
    <t>Sau 7 tháng kể từ ngày ký HĐMB</t>
  </si>
  <si>
    <t>Sau 8 tháng kể từ ngày ký HĐMB</t>
  </si>
  <si>
    <t>Sau 9 tháng kể từ ngày ký HĐMB</t>
  </si>
  <si>
    <t>Sau 10 tháng kể từ ngày ký HĐMB</t>
  </si>
  <si>
    <t>Sau 11 tháng kể từ ngày ký HĐMB</t>
  </si>
  <si>
    <t>Sau 12 tháng kể từ ngày ký HĐMB</t>
  </si>
  <si>
    <t>Sau 13 tháng kể từ ngày ký HĐMB</t>
  </si>
  <si>
    <t>Sau 14 tháng kể từ ngày ký HĐMB</t>
  </si>
  <si>
    <t>Sau 15 tháng kể từ ngày ký HĐMB</t>
  </si>
  <si>
    <t>Sau 16 tháng kể từ ngày ký HĐMB</t>
  </si>
  <si>
    <t>Sau 17 tháng kể từ ngày ký HĐMB</t>
  </si>
  <si>
    <t>Sau 18 tháng kể từ ngày ký HĐMB</t>
  </si>
  <si>
    <t>Đợt 27</t>
  </si>
  <si>
    <t>Đợt 28</t>
  </si>
  <si>
    <t>55% tổng GTCH (bao gồm VAT) + 2% phí bảo trì</t>
  </si>
  <si>
    <t>Sau 19 tháng kể từ ngày ký HĐMB</t>
  </si>
  <si>
    <t>Sau 20 tháng kể từ ngày ký HĐMB</t>
  </si>
  <si>
    <t>Sau 21 tháng kể từ ngày ký HĐMB</t>
  </si>
  <si>
    <t>Sau 22 tháng kể từ ngày ký HĐMB</t>
  </si>
  <si>
    <t>Sau 23 tháng kể từ ngày ký HĐMB</t>
  </si>
  <si>
    <t>Đợt 22</t>
  </si>
  <si>
    <t>Đợt 23</t>
  </si>
  <si>
    <t>Đợt 24</t>
  </si>
  <si>
    <t>Đợt 25</t>
  </si>
  <si>
    <t>Đợt 26</t>
  </si>
  <si>
    <t>Sau 24 tháng kể từ ngày ký HĐMB</t>
  </si>
  <si>
    <t>Sau 25 tháng kể từ ngày ký HĐMB</t>
  </si>
  <si>
    <t>Trong vòng 7-10 ngày từ ngày đặt cọc khách hàng sẽ ký HĐMB, sẽ đóng 10% giá trị căn hộ bao gồm 100 triệu cọc ban đầu</t>
  </si>
  <si>
    <t>Tặng gói nội thất 27.5.2023</t>
  </si>
  <si>
    <t>Toà:</t>
  </si>
  <si>
    <r>
      <rPr>
        <sz val="14"/>
        <color theme="1"/>
        <rFont val="Agency FB"/>
        <family val="2"/>
      </rPr>
      <t>•</t>
    </r>
    <r>
      <rPr>
        <sz val="14"/>
        <color theme="1"/>
        <rFont val="Times New Roman"/>
        <family val="1"/>
      </rPr>
      <t xml:space="preserve"> Số tiền đóng bằng nguồn vốn tự có của khách hàng (Tương đương 40%)</t>
    </r>
  </si>
  <si>
    <r>
      <rPr>
        <sz val="14"/>
        <color theme="1"/>
        <rFont val="Agency FB"/>
        <family val="2"/>
      </rPr>
      <t>•</t>
    </r>
    <r>
      <rPr>
        <sz val="14"/>
        <color theme="1"/>
        <rFont val="Times New Roman"/>
        <family val="1"/>
      </rPr>
      <t xml:space="preserve"> Với tổng số tiền khách đóng 40% </t>
    </r>
    <r>
      <rPr>
        <sz val="14"/>
        <color theme="1"/>
        <rFont val="Wingdings"/>
        <charset val="2"/>
      </rPr>
      <t>è</t>
    </r>
    <r>
      <rPr>
        <sz val="14"/>
        <color theme="1"/>
        <rFont val="Times New Roman"/>
        <family val="1"/>
      </rPr>
      <t xml:space="preserve"> Chưa được nhận bàn giao căn hộ</t>
    </r>
  </si>
  <si>
    <r>
      <rPr>
        <sz val="14"/>
        <color theme="1"/>
        <rFont val="Agency FB"/>
        <family val="2"/>
      </rPr>
      <t>•</t>
    </r>
    <r>
      <rPr>
        <sz val="14"/>
        <color theme="1"/>
        <rFont val="Times New Roman"/>
        <family val="1"/>
      </rPr>
      <t xml:space="preserve"> Số tiền NH giải ngân 1 lần (tương đương 55%+2% phí bảo trì), Khách hàng tự trả lãi suất</t>
    </r>
  </si>
  <si>
    <r>
      <rPr>
        <sz val="14"/>
        <color theme="1"/>
        <rFont val="Agency FB"/>
        <family val="2"/>
      </rPr>
      <t>•</t>
    </r>
    <r>
      <rPr>
        <sz val="14"/>
        <color theme="1"/>
        <rFont val="Times New Roman"/>
        <family val="1"/>
      </rPr>
      <t xml:space="preserve"> Khi NH giải ngân đủ 55%+2% phí bảo trì thì KH sẽ được nhận bàn giao nhà (chỉ áp dụng đối với trường hợp KH đủ ĐK của NH). Hoặc KH có thể dùng vốn tự có</t>
    </r>
  </si>
  <si>
    <r>
      <rPr>
        <sz val="14"/>
        <color theme="1"/>
        <rFont val="Agency FB"/>
        <family val="2"/>
      </rPr>
      <t>•</t>
    </r>
    <r>
      <rPr>
        <sz val="14"/>
        <color theme="1"/>
        <rFont val="Times New Roman"/>
        <family val="1"/>
      </rPr>
      <t xml:space="preserve"> Tổng thời gian thanh toán đủ 95% chậm nhất là 26 tháng kể từ ngày ký HĐMB</t>
    </r>
  </si>
  <si>
    <r>
      <rPr>
        <sz val="14"/>
        <color theme="1"/>
        <rFont val="Agency FB"/>
        <family val="2"/>
      </rPr>
      <t>•</t>
    </r>
    <r>
      <rPr>
        <sz val="14"/>
        <color theme="1"/>
        <rFont val="Times New Roman"/>
        <family val="1"/>
      </rPr>
      <t xml:space="preserve"> KH được quyền thanh toán sớm và nhận bàn giao căn hộ sớm khi dự án đủ điều kiện bàn giao theo quy định của PL</t>
    </r>
  </si>
  <si>
    <t>Lotus</t>
  </si>
  <si>
    <t xml:space="preserve"> </t>
  </si>
  <si>
    <t xml:space="preserve">Quà tặng xe SH Mode </t>
  </si>
  <si>
    <t>Quà tặng xe SH Mode</t>
  </si>
  <si>
    <t>Gói chiết khấu nếu vay NH (7%)</t>
  </si>
  <si>
    <t>Gói chiết khấu hỗ trợ thanh toán chậm (5%)</t>
  </si>
  <si>
    <t>Gói chiết khấu  nếu không vay NH (13%)</t>
  </si>
  <si>
    <t>GÓI CHIẾT KHẤU NẾU VAY NGÂN HÀNG, TẶNG XE SH MODE</t>
  </si>
  <si>
    <t>Giá trị CH dự kiến (bao gồm VAT, không bao gồm PBT):</t>
  </si>
  <si>
    <t>Tổng giá trị căn hộ (bao gồm VAT,chưa bao gồm 2% PBT):</t>
  </si>
  <si>
    <t>Tổng giá trị căn hộ (bao gồm VAT + 2%PBT):</t>
  </si>
  <si>
    <t>GÓI CHIẾT KHẤU HỖ TRỢ THANH TOÁN CHẬM, TẶNG XE SH MODE</t>
  </si>
  <si>
    <t>(Đơn vị tính: VNĐ)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</si>
</sst>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1"/>
      <color theme="1"/>
      <name val="Calibri"/>
      <scheme val="minor"/>
    </font>
    <font>
      <b/>
      <sz val="14"/>
      <color theme="1"/>
      <name val="Times New Roman"/>
      <family val="1"/>
    </font>
    <font>
      <sz val="11"/>
      <color theme="1"/>
      <name val="Calibri"/>
      <family val="2"/>
      <scheme val="minor"/>
    </font>
    <font>
      <sz val="14"/>
      <color theme="1"/>
      <name val="Times New Roman"/>
      <family val="1"/>
    </font>
    <font>
      <sz val="14"/>
      <color rgb="FF000000"/>
      <name val="Times New Roman"/>
      <family val="1"/>
    </font>
    <font>
      <sz val="14"/>
      <name val="Times New Roman"/>
      <family val="1"/>
    </font>
    <font>
      <i/>
      <sz val="14"/>
      <color theme="1"/>
      <name val="Times New Roman"/>
      <family val="1"/>
    </font>
    <font>
      <sz val="14"/>
      <color rgb="FFFF0000"/>
      <name val="Times New Roman"/>
      <family val="1"/>
    </font>
    <font>
      <b/>
      <i/>
      <sz val="14"/>
      <color rgb="FFFF0000"/>
      <name val="Times New Roman"/>
      <family val="1"/>
    </font>
    <font>
      <i/>
      <sz val="14"/>
      <color rgb="FFFF0000"/>
      <name val="Times New Roman"/>
      <family val="1"/>
    </font>
    <font>
      <sz val="14"/>
      <color theme="1"/>
      <name val="Calibri"/>
      <family val="2"/>
      <scheme val="minor"/>
    </font>
    <font>
      <b/>
      <i/>
      <sz val="14"/>
      <color theme="1"/>
      <name val="Times New Roman"/>
      <family val="1"/>
    </font>
    <font>
      <b/>
      <sz val="14"/>
      <color theme="1"/>
      <name val="Calibri"/>
      <family val="2"/>
      <scheme val="minor"/>
    </font>
    <font>
      <sz val="14"/>
      <color theme="1"/>
      <name val="Agency FB"/>
      <family val="2"/>
    </font>
    <font>
      <sz val="14"/>
      <color theme="1"/>
      <name val="Wingdings"/>
      <charset val="2"/>
    </font>
    <font>
      <sz val="14"/>
      <color theme="1"/>
      <name val="Times New Roman"/>
      <family val="2"/>
    </font>
    <font>
      <sz val="11"/>
      <color theme="1"/>
      <name val="Calibri"/>
      <family val="2"/>
      <scheme val="minor"/>
    </font>
    <font>
      <i/>
      <sz val="14"/>
      <color rgb="FFFF0000"/>
      <name val="Calibri"/>
      <family val="2"/>
      <scheme val="minor"/>
    </font>
  </fonts>
  <fills count="15">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FF9900"/>
        <bgColor rgb="FFFF9900"/>
      </patternFill>
    </fill>
    <fill>
      <patternFill patternType="solid">
        <fgColor theme="0"/>
        <bgColor rgb="FFFFFF00"/>
      </patternFill>
    </fill>
    <fill>
      <patternFill patternType="solid">
        <fgColor theme="0"/>
        <bgColor rgb="FFFF9900"/>
      </patternFill>
    </fill>
    <fill>
      <patternFill patternType="solid">
        <fgColor theme="0"/>
        <bgColor indexed="64"/>
      </patternFill>
    </fill>
    <fill>
      <patternFill patternType="solid">
        <fgColor theme="0"/>
        <bgColor rgb="FF00FFFF"/>
      </patternFill>
    </fill>
    <fill>
      <patternFill patternType="solid">
        <fgColor rgb="FFFFFF00"/>
        <bgColor indexed="64"/>
      </patternFill>
    </fill>
    <fill>
      <patternFill patternType="solid">
        <fgColor rgb="FFFFFF00"/>
        <bgColor rgb="FFFFFFFF"/>
      </patternFill>
    </fill>
    <fill>
      <patternFill patternType="solid">
        <fgColor theme="4" tint="0.59999389629810485"/>
        <bgColor theme="0"/>
      </patternFill>
    </fill>
    <fill>
      <patternFill patternType="solid">
        <fgColor theme="7" tint="0.79998168889431442"/>
        <bgColor indexed="64"/>
      </patternFill>
    </fill>
    <fill>
      <patternFill patternType="solid">
        <fgColor theme="8" tint="0.79998168889431442"/>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bottom style="thin">
        <color rgb="FF000000"/>
      </bottom>
      <diagonal/>
    </border>
    <border>
      <left style="thin">
        <color indexed="64"/>
      </left>
      <right/>
      <top/>
      <bottom/>
      <diagonal/>
    </border>
    <border>
      <left/>
      <right/>
      <top/>
      <bottom style="thin">
        <color indexed="64"/>
      </bottom>
      <diagonal/>
    </border>
  </borders>
  <cellStyleXfs count="3">
    <xf numFmtId="0" fontId="0" fillId="0" borderId="0"/>
    <xf numFmtId="43" fontId="2" fillId="0" borderId="0" applyFont="0" applyFill="0" applyBorder="0" applyAlignment="0" applyProtection="0"/>
    <xf numFmtId="9" fontId="16" fillId="0" borderId="0" applyFont="0" applyFill="0" applyBorder="0" applyAlignment="0" applyProtection="0"/>
  </cellStyleXfs>
  <cellXfs count="154">
    <xf numFmtId="0" fontId="0" fillId="0" borderId="0" xfId="0" applyFont="1" applyAlignment="1"/>
    <xf numFmtId="0" fontId="3" fillId="0" borderId="0" xfId="0" applyFont="1" applyAlignment="1">
      <alignment horizontal="center" vertical="center"/>
    </xf>
    <xf numFmtId="0" fontId="1" fillId="0" borderId="0" xfId="0" applyFont="1" applyAlignment="1">
      <alignment horizontal="center" vertical="center"/>
    </xf>
    <xf numFmtId="0" fontId="3" fillId="0" borderId="0" xfId="0" applyFont="1" applyBorder="1" applyAlignment="1">
      <alignment vertical="center"/>
    </xf>
    <xf numFmtId="0" fontId="1" fillId="0" borderId="0" xfId="0" applyFont="1" applyBorder="1" applyAlignment="1">
      <alignment vertical="center"/>
    </xf>
    <xf numFmtId="0" fontId="1" fillId="10" borderId="4" xfId="0" applyFont="1" applyFill="1" applyBorder="1" applyAlignment="1">
      <alignment horizontal="center" vertical="center"/>
    </xf>
    <xf numFmtId="0" fontId="1" fillId="14" borderId="0" xfId="0" applyFont="1" applyFill="1" applyAlignment="1">
      <alignment horizontal="right" vertical="center"/>
    </xf>
    <xf numFmtId="0" fontId="1" fillId="14" borderId="0" xfId="0" applyFont="1" applyFill="1" applyAlignment="1">
      <alignment horizontal="left" vertical="center"/>
    </xf>
    <xf numFmtId="0" fontId="3" fillId="0" borderId="0" xfId="0" applyFont="1" applyBorder="1" applyAlignment="1">
      <alignment vertical="center" wrapText="1"/>
    </xf>
    <xf numFmtId="0" fontId="3" fillId="0" borderId="4" xfId="0" applyFont="1" applyBorder="1" applyAlignment="1">
      <alignment horizontal="center" vertical="center" wrapText="1"/>
    </xf>
    <xf numFmtId="4" fontId="4" fillId="3" borderId="11" xfId="0" applyNumberFormat="1" applyFont="1" applyFill="1" applyBorder="1" applyAlignment="1">
      <alignment horizontal="center" vertical="center"/>
    </xf>
    <xf numFmtId="0" fontId="3" fillId="6" borderId="0" xfId="0" applyFont="1" applyFill="1" applyBorder="1" applyAlignment="1">
      <alignment vertical="center" wrapText="1"/>
    </xf>
    <xf numFmtId="164" fontId="1" fillId="10" borderId="7" xfId="1" applyNumberFormat="1" applyFont="1" applyFill="1" applyBorder="1" applyAlignment="1"/>
    <xf numFmtId="3" fontId="3" fillId="4" borderId="0" xfId="0" applyNumberFormat="1" applyFont="1" applyFill="1" applyAlignment="1">
      <alignment horizontal="center" vertical="center" wrapText="1"/>
    </xf>
    <xf numFmtId="0" fontId="1" fillId="4" borderId="0" xfId="0" applyFont="1" applyFill="1" applyAlignment="1">
      <alignment horizontal="center" vertical="center"/>
    </xf>
    <xf numFmtId="0" fontId="3" fillId="4" borderId="0" xfId="0" applyFont="1" applyFill="1" applyBorder="1" applyAlignment="1">
      <alignment vertical="center" wrapText="1"/>
    </xf>
    <xf numFmtId="3" fontId="3" fillId="4" borderId="6" xfId="0" applyNumberFormat="1" applyFont="1" applyFill="1" applyBorder="1" applyAlignment="1">
      <alignment horizontal="center" vertical="center"/>
    </xf>
    <xf numFmtId="0" fontId="3" fillId="4" borderId="0" xfId="0" applyFont="1" applyFill="1" applyAlignment="1">
      <alignment horizontal="center" vertical="center"/>
    </xf>
    <xf numFmtId="3" fontId="3" fillId="4" borderId="0" xfId="0" applyNumberFormat="1" applyFont="1" applyFill="1" applyAlignment="1">
      <alignment horizontal="center" vertical="center"/>
    </xf>
    <xf numFmtId="3" fontId="3" fillId="12" borderId="6" xfId="0" applyNumberFormat="1" applyFont="1" applyFill="1" applyBorder="1" applyAlignment="1">
      <alignment horizontal="center" vertical="center"/>
    </xf>
    <xf numFmtId="0" fontId="1" fillId="7" borderId="0" xfId="0" applyFont="1" applyFill="1" applyBorder="1" applyAlignment="1">
      <alignment vertical="center" wrapText="1"/>
    </xf>
    <xf numFmtId="3" fontId="1" fillId="5" borderId="4" xfId="0" applyNumberFormat="1" applyFont="1" applyFill="1" applyBorder="1" applyAlignment="1">
      <alignment horizontal="center" vertical="center"/>
    </xf>
    <xf numFmtId="3" fontId="1" fillId="4" borderId="0" xfId="0" applyNumberFormat="1" applyFont="1" applyFill="1" applyAlignment="1">
      <alignment horizontal="center" vertical="center"/>
    </xf>
    <xf numFmtId="10" fontId="1" fillId="4" borderId="0" xfId="0" applyNumberFormat="1" applyFont="1" applyFill="1" applyAlignment="1">
      <alignment horizontal="center" vertical="center"/>
    </xf>
    <xf numFmtId="3" fontId="1" fillId="0" borderId="0" xfId="0" applyNumberFormat="1" applyFont="1" applyAlignment="1">
      <alignment horizontal="center" vertical="center"/>
    </xf>
    <xf numFmtId="0" fontId="3" fillId="4" borderId="0" xfId="0" applyFont="1" applyFill="1" applyAlignment="1">
      <alignment horizontal="center" vertical="center" wrapText="1"/>
    </xf>
    <xf numFmtId="0" fontId="3" fillId="0" borderId="0" xfId="0" applyFont="1" applyAlignment="1">
      <alignment horizontal="center" vertical="center" wrapText="1"/>
    </xf>
    <xf numFmtId="0" fontId="1" fillId="13" borderId="1" xfId="0" applyFont="1" applyFill="1" applyBorder="1" applyAlignment="1">
      <alignment horizontal="center" vertical="center" wrapText="1"/>
    </xf>
    <xf numFmtId="0" fontId="3" fillId="4" borderId="1" xfId="0" applyFont="1" applyFill="1" applyBorder="1" applyAlignment="1">
      <alignment horizontal="center" vertical="center"/>
    </xf>
    <xf numFmtId="9"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xf>
    <xf numFmtId="9"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center" vertical="center"/>
    </xf>
    <xf numFmtId="164" fontId="3" fillId="0" borderId="1" xfId="1" applyNumberFormat="1" applyFont="1" applyBorder="1" applyAlignment="1">
      <alignment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xf numFmtId="9" fontId="8" fillId="0" borderId="4" xfId="0" applyNumberFormat="1" applyFont="1" applyBorder="1" applyAlignment="1">
      <alignment horizontal="center" vertical="center" wrapText="1"/>
    </xf>
    <xf numFmtId="3" fontId="8" fillId="10" borderId="1" xfId="0" applyNumberFormat="1" applyFont="1" applyFill="1" applyBorder="1" applyAlignment="1">
      <alignment horizontal="center" vertical="center"/>
    </xf>
    <xf numFmtId="3" fontId="9" fillId="0" borderId="1" xfId="0" applyNumberFormat="1" applyFont="1" applyBorder="1" applyAlignment="1">
      <alignment horizontal="center" vertical="center"/>
    </xf>
    <xf numFmtId="3" fontId="8" fillId="0" borderId="1" xfId="0" applyNumberFormat="1" applyFont="1" applyBorder="1" applyAlignment="1">
      <alignment horizontal="center" vertical="center"/>
    </xf>
    <xf numFmtId="43" fontId="3" fillId="0" borderId="0" xfId="0" applyNumberFormat="1" applyFont="1" applyAlignment="1">
      <alignment horizontal="center" vertical="center"/>
    </xf>
    <xf numFmtId="3" fontId="3" fillId="4" borderId="4" xfId="0" applyNumberFormat="1" applyFont="1" applyFill="1" applyBorder="1" applyAlignment="1">
      <alignment horizontal="center" vertical="center"/>
    </xf>
    <xf numFmtId="0" fontId="4" fillId="3" borderId="6" xfId="0" applyFont="1" applyFill="1" applyBorder="1" applyAlignment="1">
      <alignment horizontal="center" vertical="center" wrapText="1"/>
    </xf>
    <xf numFmtId="0" fontId="3" fillId="8" borderId="0" xfId="0" applyFont="1" applyFill="1" applyAlignment="1">
      <alignment horizontal="center" vertical="center"/>
    </xf>
    <xf numFmtId="9" fontId="8" fillId="8" borderId="4" xfId="0" applyNumberFormat="1" applyFont="1" applyFill="1" applyBorder="1" applyAlignment="1">
      <alignment horizontal="center" vertical="center" wrapText="1"/>
    </xf>
    <xf numFmtId="3" fontId="9" fillId="8" borderId="1" xfId="0" applyNumberFormat="1" applyFont="1" applyFill="1" applyBorder="1" applyAlignment="1">
      <alignment horizontal="center" vertical="center"/>
    </xf>
    <xf numFmtId="3" fontId="8" fillId="8" borderId="1" xfId="0" applyNumberFormat="1" applyFont="1" applyFill="1" applyBorder="1" applyAlignment="1">
      <alignment horizontal="center" vertical="center"/>
    </xf>
    <xf numFmtId="0" fontId="6" fillId="8" borderId="0" xfId="0" applyFont="1" applyFill="1" applyAlignment="1">
      <alignment horizontal="center" vertical="center"/>
    </xf>
    <xf numFmtId="0" fontId="10" fillId="0" borderId="0" xfId="0" applyFont="1" applyAlignment="1"/>
    <xf numFmtId="0" fontId="11" fillId="0" borderId="0" xfId="0" applyFont="1" applyAlignment="1">
      <alignment horizontal="center"/>
    </xf>
    <xf numFmtId="9" fontId="11" fillId="0" borderId="0" xfId="0" applyNumberFormat="1" applyFont="1" applyAlignment="1">
      <alignment horizontal="center"/>
    </xf>
    <xf numFmtId="3" fontId="11" fillId="0" borderId="0" xfId="0" applyNumberFormat="1" applyFont="1" applyAlignment="1">
      <alignment horizontal="center"/>
    </xf>
    <xf numFmtId="0" fontId="3" fillId="0" borderId="0" xfId="0" applyFont="1" applyAlignment="1"/>
    <xf numFmtId="0" fontId="11" fillId="0" borderId="0" xfId="0" applyFont="1" applyAlignment="1"/>
    <xf numFmtId="0" fontId="3" fillId="0" borderId="0" xfId="0" applyFont="1"/>
    <xf numFmtId="0" fontId="12" fillId="0" borderId="0" xfId="0" applyFont="1"/>
    <xf numFmtId="0" fontId="10" fillId="0" borderId="0" xfId="0" applyFont="1"/>
    <xf numFmtId="4" fontId="4" fillId="3" borderId="4" xfId="0" applyNumberFormat="1" applyFont="1" applyFill="1" applyBorder="1" applyAlignment="1">
      <alignment horizontal="center" vertical="center"/>
    </xf>
    <xf numFmtId="0" fontId="1" fillId="7" borderId="0" xfId="0" applyFont="1" applyFill="1" applyBorder="1" applyAlignment="1">
      <alignment horizontal="center" vertical="center" wrapText="1"/>
    </xf>
    <xf numFmtId="3" fontId="1" fillId="7" borderId="0" xfId="0" applyNumberFormat="1" applyFont="1" applyFill="1" applyBorder="1" applyAlignment="1">
      <alignment horizontal="center" vertical="center"/>
    </xf>
    <xf numFmtId="0" fontId="10" fillId="0" borderId="0" xfId="0" applyFont="1" applyAlignment="1">
      <alignment horizontal="center"/>
    </xf>
    <xf numFmtId="0" fontId="1" fillId="13" borderId="7" xfId="0" applyFont="1" applyFill="1" applyBorder="1" applyAlignment="1">
      <alignment horizontal="center" vertical="center" wrapText="1"/>
    </xf>
    <xf numFmtId="0" fontId="10" fillId="0" borderId="7" xfId="0" applyFont="1" applyBorder="1" applyAlignment="1"/>
    <xf numFmtId="0" fontId="10" fillId="0" borderId="7" xfId="0" applyFont="1" applyBorder="1" applyAlignment="1">
      <alignment horizontal="left"/>
    </xf>
    <xf numFmtId="0" fontId="10" fillId="0" borderId="0" xfId="0" applyFont="1" applyAlignment="1">
      <alignment horizontal="left"/>
    </xf>
    <xf numFmtId="0" fontId="3" fillId="4" borderId="7" xfId="0" applyFont="1" applyFill="1" applyBorder="1" applyAlignment="1">
      <alignment horizontal="center" vertical="center"/>
    </xf>
    <xf numFmtId="9" fontId="3" fillId="4" borderId="7" xfId="0" applyNumberFormat="1" applyFont="1" applyFill="1" applyBorder="1" applyAlignment="1">
      <alignment horizontal="center" vertical="center"/>
    </xf>
    <xf numFmtId="3" fontId="3" fillId="4" borderId="7" xfId="0" applyNumberFormat="1" applyFont="1" applyFill="1" applyBorder="1" applyAlignment="1">
      <alignment horizontal="center" vertical="center"/>
    </xf>
    <xf numFmtId="3" fontId="3" fillId="4" borderId="7" xfId="0" applyNumberFormat="1" applyFont="1" applyFill="1" applyBorder="1" applyAlignment="1">
      <alignment horizontal="center" vertical="center" wrapText="1"/>
    </xf>
    <xf numFmtId="0" fontId="10" fillId="4" borderId="7" xfId="0" applyFont="1" applyFill="1" applyBorder="1"/>
    <xf numFmtId="0" fontId="10" fillId="4" borderId="0" xfId="0" applyFont="1" applyFill="1"/>
    <xf numFmtId="0" fontId="3" fillId="3" borderId="7" xfId="0" applyFont="1" applyFill="1" applyBorder="1" applyAlignment="1">
      <alignment horizontal="center" vertical="center"/>
    </xf>
    <xf numFmtId="9" fontId="3" fillId="0" borderId="7" xfId="0" applyNumberFormat="1" applyFont="1" applyBorder="1" applyAlignment="1">
      <alignment horizontal="center" vertical="center"/>
    </xf>
    <xf numFmtId="3" fontId="3" fillId="0" borderId="7" xfId="0" applyNumberFormat="1" applyFont="1" applyBorder="1" applyAlignment="1">
      <alignment horizontal="center" vertical="center"/>
    </xf>
    <xf numFmtId="3" fontId="3" fillId="0" borderId="7" xfId="0" applyNumberFormat="1" applyFont="1" applyBorder="1" applyAlignment="1">
      <alignment horizontal="center" vertical="center" wrapText="1"/>
    </xf>
    <xf numFmtId="3" fontId="3" fillId="9" borderId="7" xfId="0" applyNumberFormat="1" applyFont="1" applyFill="1" applyBorder="1" applyAlignment="1">
      <alignment horizontal="center" vertical="center"/>
    </xf>
    <xf numFmtId="9" fontId="3" fillId="9" borderId="7" xfId="0" applyNumberFormat="1" applyFont="1" applyFill="1" applyBorder="1" applyAlignment="1">
      <alignment horizontal="center" vertical="center"/>
    </xf>
    <xf numFmtId="0" fontId="9" fillId="0" borderId="0" xfId="0" applyFont="1" applyAlignment="1">
      <alignment horizontal="center" vertical="center"/>
    </xf>
    <xf numFmtId="9" fontId="3" fillId="4" borderId="0" xfId="2" applyFont="1" applyFill="1" applyAlignment="1">
      <alignment horizontal="center" vertical="center"/>
    </xf>
    <xf numFmtId="0" fontId="17" fillId="0" borderId="0" xfId="0" applyFont="1"/>
    <xf numFmtId="0" fontId="17" fillId="0" borderId="0" xfId="0" applyFont="1" applyAlignment="1"/>
    <xf numFmtId="0" fontId="3" fillId="0" borderId="0" xfId="0" applyFont="1" applyAlignment="1"/>
    <xf numFmtId="0" fontId="3"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 fillId="13" borderId="2" xfId="0" applyFont="1" applyFill="1" applyBorder="1" applyAlignment="1">
      <alignment horizontal="center" vertical="center" wrapText="1"/>
    </xf>
    <xf numFmtId="0" fontId="5" fillId="13" borderId="3" xfId="0" applyFont="1" applyFill="1" applyBorder="1" applyAlignment="1">
      <alignment horizontal="center" vertical="center"/>
    </xf>
    <xf numFmtId="0" fontId="5" fillId="13" borderId="4" xfId="0" applyFont="1" applyFill="1" applyBorder="1" applyAlignment="1">
      <alignment horizontal="center" vertical="center"/>
    </xf>
    <xf numFmtId="0" fontId="3" fillId="4" borderId="2"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3" fillId="12" borderId="8"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3" fillId="12" borderId="1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10" borderId="8" xfId="0" applyFont="1" applyFill="1" applyBorder="1" applyAlignment="1">
      <alignment horizontal="center" vertical="center"/>
    </xf>
    <xf numFmtId="0" fontId="1" fillId="10" borderId="9" xfId="0" applyFont="1" applyFill="1" applyBorder="1" applyAlignment="1">
      <alignment horizontal="center" vertical="center"/>
    </xf>
    <xf numFmtId="0" fontId="1" fillId="10" borderId="10" xfId="0" applyFont="1" applyFill="1" applyBorder="1" applyAlignment="1">
      <alignment horizontal="center" vertical="center"/>
    </xf>
    <xf numFmtId="0" fontId="3" fillId="0" borderId="7" xfId="0" applyFont="1" applyBorder="1" applyAlignment="1">
      <alignment horizontal="center" vertical="center" wrapText="1"/>
    </xf>
    <xf numFmtId="0" fontId="9"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 fillId="3" borderId="5"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9"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5" fillId="0" borderId="7" xfId="0" applyFont="1" applyBorder="1"/>
    <xf numFmtId="0" fontId="5" fillId="0" borderId="8" xfId="0" applyFont="1" applyBorder="1"/>
    <xf numFmtId="0" fontId="1" fillId="0" borderId="0" xfId="0" applyFont="1" applyAlignment="1">
      <alignment horizontal="center"/>
    </xf>
    <xf numFmtId="0" fontId="10" fillId="0" borderId="0" xfId="0" applyFont="1" applyAlignment="1"/>
    <xf numFmtId="0" fontId="1" fillId="13" borderId="7" xfId="0" applyFont="1" applyFill="1" applyBorder="1" applyAlignment="1">
      <alignment horizontal="center" vertical="center" wrapText="1"/>
    </xf>
    <xf numFmtId="0" fontId="5" fillId="13" borderId="7" xfId="0" applyFont="1" applyFill="1" applyBorder="1"/>
    <xf numFmtId="0" fontId="5" fillId="13" borderId="8" xfId="0" applyFont="1" applyFill="1" applyBorder="1"/>
    <xf numFmtId="0" fontId="3" fillId="0" borderId="13" xfId="0" applyFont="1" applyBorder="1" applyAlignment="1">
      <alignment horizontal="center" vertical="center"/>
    </xf>
    <xf numFmtId="0" fontId="9" fillId="0" borderId="0" xfId="0" applyFont="1" applyAlignment="1">
      <alignment horizontal="center"/>
    </xf>
    <xf numFmtId="0" fontId="3" fillId="10" borderId="7" xfId="0" applyFont="1" applyFill="1" applyBorder="1" applyAlignment="1">
      <alignment vertical="center" wrapText="1"/>
    </xf>
    <xf numFmtId="0" fontId="3" fillId="10" borderId="8" xfId="0" applyFont="1" applyFill="1" applyBorder="1" applyAlignment="1">
      <alignment vertical="center" wrapText="1"/>
    </xf>
    <xf numFmtId="0" fontId="3" fillId="10" borderId="7" xfId="0" applyFont="1" applyFill="1" applyBorder="1" applyAlignment="1">
      <alignment horizontal="left" vertical="center" wrapText="1"/>
    </xf>
    <xf numFmtId="0" fontId="3" fillId="10" borderId="8" xfId="0" applyFont="1" applyFill="1" applyBorder="1" applyAlignment="1">
      <alignment horizontal="left" vertical="center" wrapText="1"/>
    </xf>
    <xf numFmtId="3" fontId="9" fillId="0" borderId="12" xfId="0" applyNumberFormat="1" applyFont="1" applyBorder="1" applyAlignment="1">
      <alignment horizontal="center" vertical="center"/>
    </xf>
    <xf numFmtId="3" fontId="9" fillId="0" borderId="5" xfId="0" applyNumberFormat="1" applyFont="1" applyBorder="1" applyAlignment="1">
      <alignment horizontal="center" vertical="center"/>
    </xf>
    <xf numFmtId="3" fontId="9" fillId="0" borderId="6" xfId="0" applyNumberFormat="1" applyFont="1" applyBorder="1" applyAlignment="1">
      <alignment horizontal="center" vertical="center"/>
    </xf>
    <xf numFmtId="0" fontId="4" fillId="3" borderId="7"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5" fillId="11" borderId="8" xfId="0" applyFont="1" applyFill="1" applyBorder="1" applyAlignment="1">
      <alignment horizontal="left" vertical="center"/>
    </xf>
    <xf numFmtId="0" fontId="3" fillId="11" borderId="9" xfId="0" applyFont="1" applyFill="1" applyBorder="1" applyAlignment="1">
      <alignment horizontal="left" vertical="center"/>
    </xf>
    <xf numFmtId="0" fontId="3" fillId="11" borderId="8" xfId="0" applyFont="1" applyFill="1" applyBorder="1" applyAlignment="1">
      <alignment horizontal="left"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3" fontId="8" fillId="0" borderId="1" xfId="0" applyNumberFormat="1" applyFont="1" applyFill="1" applyBorder="1" applyAlignment="1">
      <alignment horizontal="center" vertical="center"/>
    </xf>
    <xf numFmtId="3" fontId="8" fillId="0" borderId="7" xfId="0" applyNumberFormat="1" applyFont="1" applyBorder="1" applyAlignment="1">
      <alignment horizontal="center" vertical="center"/>
    </xf>
    <xf numFmtId="0" fontId="3" fillId="0" borderId="0" xfId="0" applyFont="1" applyAlignment="1">
      <alignment vertical="center"/>
    </xf>
    <xf numFmtId="0" fontId="1" fillId="0" borderId="5" xfId="0" applyFont="1" applyBorder="1" applyAlignment="1">
      <alignment horizontal="center" vertical="center"/>
    </xf>
    <xf numFmtId="0" fontId="1" fillId="0" borderId="14" xfId="0" applyFont="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117475</xdr:colOff>
      <xdr:row>6</xdr:row>
      <xdr:rowOff>12701</xdr:rowOff>
    </xdr:from>
    <xdr:to>
      <xdr:col>7</xdr:col>
      <xdr:colOff>12700</xdr:colOff>
      <xdr:row>8</xdr:row>
      <xdr:rowOff>219075</xdr:rowOff>
    </xdr:to>
    <xdr:sp macro="" textlink="">
      <xdr:nvSpPr>
        <xdr:cNvPr id="3" name="Left Arrow 2">
          <a:extLst>
            <a:ext uri="{FF2B5EF4-FFF2-40B4-BE49-F238E27FC236}">
              <a16:creationId xmlns:a16="http://schemas.microsoft.com/office/drawing/2014/main" id="{00000000-0008-0000-0200-000003000000}"/>
            </a:ext>
          </a:extLst>
        </xdr:cNvPr>
        <xdr:cNvSpPr/>
      </xdr:nvSpPr>
      <xdr:spPr>
        <a:xfrm>
          <a:off x="7026275" y="1689101"/>
          <a:ext cx="1152525" cy="73977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       GIÁ GỐC</a:t>
          </a:r>
          <a:endParaRPr lang="en-US" sz="1100" baseline="0"/>
        </a:p>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190501</xdr:colOff>
      <xdr:row>6</xdr:row>
      <xdr:rowOff>161925</xdr:rowOff>
    </xdr:from>
    <xdr:to>
      <xdr:col>7</xdr:col>
      <xdr:colOff>609600</xdr:colOff>
      <xdr:row>8</xdr:row>
      <xdr:rowOff>0</xdr:rowOff>
    </xdr:to>
    <xdr:sp macro="" textlink="">
      <xdr:nvSpPr>
        <xdr:cNvPr id="2" name="Left Arrow 1">
          <a:extLst>
            <a:ext uri="{FF2B5EF4-FFF2-40B4-BE49-F238E27FC236}">
              <a16:creationId xmlns:a16="http://schemas.microsoft.com/office/drawing/2014/main" id="{00000000-0008-0000-0000-000002000000}"/>
            </a:ext>
          </a:extLst>
        </xdr:cNvPr>
        <xdr:cNvSpPr/>
      </xdr:nvSpPr>
      <xdr:spPr>
        <a:xfrm>
          <a:off x="6057901" y="1857375"/>
          <a:ext cx="1076324" cy="4667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       GIÁ GỐC</a:t>
          </a:r>
          <a:endParaRPr lang="en-US" sz="1100"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171450</xdr:colOff>
      <xdr:row>7</xdr:row>
      <xdr:rowOff>180976</xdr:rowOff>
    </xdr:from>
    <xdr:to>
      <xdr:col>6</xdr:col>
      <xdr:colOff>9524</xdr:colOff>
      <xdr:row>9</xdr:row>
      <xdr:rowOff>165100</xdr:rowOff>
    </xdr:to>
    <xdr:sp macro="" textlink="">
      <xdr:nvSpPr>
        <xdr:cNvPr id="2" name="Left Arrow 1">
          <a:extLst>
            <a:ext uri="{FF2B5EF4-FFF2-40B4-BE49-F238E27FC236}">
              <a16:creationId xmlns:a16="http://schemas.microsoft.com/office/drawing/2014/main" id="{00000000-0008-0000-0100-000002000000}"/>
            </a:ext>
          </a:extLst>
        </xdr:cNvPr>
        <xdr:cNvSpPr/>
      </xdr:nvSpPr>
      <xdr:spPr>
        <a:xfrm>
          <a:off x="7524750" y="2149476"/>
          <a:ext cx="1260474" cy="51752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       GIÁ GỐC</a:t>
          </a:r>
          <a:endParaRPr lang="en-US" sz="1100" baseline="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B28"/>
  <sheetViews>
    <sheetView tabSelected="1" workbookViewId="0">
      <selection activeCell="K13" sqref="K13"/>
    </sheetView>
  </sheetViews>
  <sheetFormatPr baseColWidth="10" defaultColWidth="16.5" defaultRowHeight="18" x14ac:dyDescent="0.2"/>
  <cols>
    <col min="1" max="1" width="1.6640625" style="1" customWidth="1"/>
    <col min="2" max="2" width="23.83203125" style="1" customWidth="1"/>
    <col min="3" max="4" width="16.5" style="1"/>
    <col min="5" max="5" width="39.83203125" style="1" customWidth="1"/>
    <col min="6" max="16384" width="16.5" style="1"/>
  </cols>
  <sheetData>
    <row r="2" spans="2:28" x14ac:dyDescent="0.2">
      <c r="B2" s="97" t="s">
        <v>14</v>
      </c>
      <c r="C2" s="98"/>
      <c r="D2" s="98"/>
      <c r="E2" s="98"/>
      <c r="F2" s="98"/>
      <c r="G2" s="98"/>
      <c r="H2" s="98"/>
      <c r="I2" s="98"/>
      <c r="J2" s="98"/>
      <c r="K2" s="2"/>
      <c r="L2" s="2"/>
      <c r="M2" s="2"/>
    </row>
    <row r="3" spans="2:28" x14ac:dyDescent="0.2">
      <c r="B3" s="97" t="s">
        <v>35</v>
      </c>
      <c r="C3" s="98"/>
      <c r="D3" s="98"/>
      <c r="E3" s="98"/>
      <c r="F3" s="98"/>
      <c r="G3" s="98"/>
      <c r="H3" s="98"/>
      <c r="I3" s="98"/>
      <c r="J3" s="98"/>
    </row>
    <row r="4" spans="2:28" x14ac:dyDescent="0.2">
      <c r="B4" s="3"/>
      <c r="C4" s="4" t="s">
        <v>0</v>
      </c>
      <c r="D4" s="3"/>
    </row>
    <row r="5" spans="2:28" ht="21.75" customHeight="1" x14ac:dyDescent="0.2">
      <c r="B5" s="3"/>
      <c r="C5" s="103" t="s">
        <v>27</v>
      </c>
      <c r="D5" s="104"/>
      <c r="E5" s="105"/>
      <c r="F5" s="5">
        <v>1212</v>
      </c>
      <c r="G5" s="6" t="s">
        <v>88</v>
      </c>
      <c r="H5" s="7" t="s">
        <v>95</v>
      </c>
    </row>
    <row r="6" spans="2:28" ht="21.75" customHeight="1" x14ac:dyDescent="0.2">
      <c r="B6" s="8"/>
      <c r="C6" s="106" t="s">
        <v>15</v>
      </c>
      <c r="D6" s="106"/>
      <c r="E6" s="106"/>
      <c r="F6" s="9"/>
    </row>
    <row r="7" spans="2:28" ht="21.75" customHeight="1" x14ac:dyDescent="0.2">
      <c r="B7" s="8"/>
      <c r="C7" s="106" t="s">
        <v>16</v>
      </c>
      <c r="D7" s="106"/>
      <c r="E7" s="106"/>
      <c r="F7" s="10"/>
      <c r="G7" s="98"/>
      <c r="H7" s="98"/>
    </row>
    <row r="8" spans="2:28" ht="21.75" customHeight="1" x14ac:dyDescent="0.2">
      <c r="B8" s="11"/>
      <c r="C8" s="102" t="s">
        <v>103</v>
      </c>
      <c r="D8" s="102"/>
      <c r="E8" s="102"/>
      <c r="F8" s="12">
        <v>2752831744</v>
      </c>
      <c r="G8" s="98"/>
      <c r="H8" s="98"/>
      <c r="I8" s="13"/>
      <c r="J8" s="13"/>
      <c r="K8" s="14"/>
      <c r="L8" s="14"/>
      <c r="M8" s="14"/>
      <c r="N8" s="14"/>
      <c r="O8" s="14"/>
      <c r="P8" s="14"/>
      <c r="Q8" s="14"/>
      <c r="R8" s="14"/>
      <c r="S8" s="14"/>
      <c r="T8" s="14"/>
      <c r="U8" s="14"/>
      <c r="V8" s="14"/>
      <c r="W8" s="14"/>
      <c r="X8" s="14"/>
      <c r="Y8" s="14"/>
      <c r="Z8" s="14"/>
      <c r="AA8" s="14"/>
      <c r="AB8" s="14"/>
    </row>
    <row r="9" spans="2:28" ht="26.25" customHeight="1" x14ac:dyDescent="0.2">
      <c r="B9" s="15"/>
      <c r="C9" s="99" t="s">
        <v>87</v>
      </c>
      <c r="D9" s="100"/>
      <c r="E9" s="101"/>
      <c r="F9" s="19">
        <v>300000000</v>
      </c>
      <c r="G9" s="17"/>
      <c r="H9" s="18"/>
      <c r="I9" s="18"/>
      <c r="J9" s="18"/>
    </row>
    <row r="10" spans="2:28" ht="26.25" customHeight="1" x14ac:dyDescent="0.2">
      <c r="B10" s="15"/>
      <c r="C10" s="88" t="s">
        <v>101</v>
      </c>
      <c r="D10" s="88"/>
      <c r="E10" s="88"/>
      <c r="F10" s="16">
        <f>(F8-F9)*13%</f>
        <v>318868126.72000003</v>
      </c>
      <c r="G10" s="17"/>
      <c r="H10" s="18"/>
      <c r="I10" s="18"/>
      <c r="J10" s="18"/>
    </row>
    <row r="11" spans="2:28" ht="34" customHeight="1" x14ac:dyDescent="0.2">
      <c r="B11" s="20"/>
      <c r="C11" s="89" t="s">
        <v>17</v>
      </c>
      <c r="D11" s="89"/>
      <c r="E11" s="89"/>
      <c r="F11" s="21">
        <f>F8-F10-F9</f>
        <v>2133963617.2799997</v>
      </c>
      <c r="G11" s="14"/>
      <c r="H11" s="22"/>
      <c r="I11" s="22"/>
      <c r="J11" s="23"/>
      <c r="O11" s="1" t="s">
        <v>96</v>
      </c>
    </row>
    <row r="12" spans="2:28" ht="22.5" customHeight="1" x14ac:dyDescent="0.2">
      <c r="B12" s="2"/>
      <c r="C12" s="2"/>
      <c r="D12" s="2"/>
      <c r="E12" s="24"/>
      <c r="F12" s="2"/>
      <c r="G12" s="2"/>
      <c r="H12" s="2"/>
      <c r="I12" s="2"/>
      <c r="J12" s="2"/>
      <c r="K12" s="25"/>
      <c r="L12" s="17"/>
      <c r="M12" s="17"/>
      <c r="N12" s="17"/>
      <c r="O12" s="17"/>
      <c r="P12" s="17"/>
      <c r="Q12" s="17"/>
      <c r="R12" s="17"/>
      <c r="S12" s="17"/>
      <c r="T12" s="17"/>
      <c r="U12" s="17"/>
      <c r="V12" s="17"/>
      <c r="W12" s="17"/>
      <c r="X12" s="17"/>
      <c r="Y12" s="17"/>
      <c r="Z12" s="17"/>
      <c r="AA12" s="17"/>
      <c r="AB12" s="17"/>
    </row>
    <row r="13" spans="2:28" ht="29" customHeight="1" x14ac:dyDescent="0.2">
      <c r="B13" s="152" t="s">
        <v>22</v>
      </c>
      <c r="C13" s="152"/>
      <c r="D13" s="152"/>
      <c r="E13" s="152"/>
      <c r="F13" s="152"/>
      <c r="G13" s="152"/>
      <c r="H13" s="152"/>
      <c r="I13" s="151"/>
      <c r="J13" s="38" t="s">
        <v>107</v>
      </c>
      <c r="K13" s="26"/>
    </row>
    <row r="14" spans="2:28" ht="56" customHeight="1" x14ac:dyDescent="0.2">
      <c r="B14" s="27" t="s">
        <v>1</v>
      </c>
      <c r="C14" s="27" t="s">
        <v>2</v>
      </c>
      <c r="D14" s="27" t="s">
        <v>3</v>
      </c>
      <c r="E14" s="27" t="s">
        <v>5</v>
      </c>
      <c r="F14" s="27" t="s">
        <v>23</v>
      </c>
      <c r="G14" s="93" t="s">
        <v>4</v>
      </c>
      <c r="H14" s="94"/>
      <c r="I14" s="94"/>
      <c r="J14" s="95"/>
      <c r="K14" s="26"/>
    </row>
    <row r="15" spans="2:28" ht="56" customHeight="1" x14ac:dyDescent="0.2">
      <c r="B15" s="28"/>
      <c r="C15" s="29"/>
      <c r="D15" s="30">
        <v>100000000</v>
      </c>
      <c r="E15" s="31" t="s">
        <v>19</v>
      </c>
      <c r="F15" s="32"/>
      <c r="G15" s="96" t="s">
        <v>20</v>
      </c>
      <c r="H15" s="91"/>
      <c r="I15" s="91"/>
      <c r="J15" s="92"/>
    </row>
    <row r="16" spans="2:28" ht="56" customHeight="1" x14ac:dyDescent="0.2">
      <c r="B16" s="33" t="s">
        <v>18</v>
      </c>
      <c r="C16" s="34">
        <v>0.1</v>
      </c>
      <c r="D16" s="35">
        <f>(F11*C16)-D15</f>
        <v>113396361.72799999</v>
      </c>
      <c r="E16" s="36" t="s">
        <v>28</v>
      </c>
      <c r="F16" s="37"/>
      <c r="G16" s="90" t="s">
        <v>29</v>
      </c>
      <c r="H16" s="91"/>
      <c r="I16" s="91"/>
      <c r="J16" s="92"/>
    </row>
    <row r="17" spans="2:28" ht="56" customHeight="1" x14ac:dyDescent="0.2">
      <c r="B17" s="33" t="s">
        <v>46</v>
      </c>
      <c r="C17" s="34">
        <v>0.1</v>
      </c>
      <c r="D17" s="35">
        <f>$F$11*C17</f>
        <v>213396361.72799999</v>
      </c>
      <c r="E17" s="36" t="s">
        <v>24</v>
      </c>
      <c r="F17" s="37"/>
      <c r="G17" s="90" t="s">
        <v>52</v>
      </c>
      <c r="H17" s="91"/>
      <c r="I17" s="91"/>
      <c r="J17" s="92"/>
    </row>
    <row r="18" spans="2:28" ht="56" customHeight="1" x14ac:dyDescent="0.2">
      <c r="B18" s="33" t="s">
        <v>7</v>
      </c>
      <c r="C18" s="29">
        <v>0.1</v>
      </c>
      <c r="D18" s="35">
        <f t="shared" ref="D18:D22" si="0">$F$11*C18</f>
        <v>213396361.72799999</v>
      </c>
      <c r="E18" s="36" t="s">
        <v>25</v>
      </c>
      <c r="F18" s="32"/>
      <c r="G18" s="90" t="s">
        <v>53</v>
      </c>
      <c r="H18" s="91"/>
      <c r="I18" s="91"/>
      <c r="J18" s="92"/>
    </row>
    <row r="19" spans="2:28" ht="33" customHeight="1" x14ac:dyDescent="0.2">
      <c r="B19" s="33" t="s">
        <v>8</v>
      </c>
      <c r="C19" s="29">
        <v>0.1</v>
      </c>
      <c r="D19" s="35">
        <f t="shared" si="0"/>
        <v>213396361.72799999</v>
      </c>
      <c r="E19" s="36" t="s">
        <v>25</v>
      </c>
      <c r="F19" s="37"/>
      <c r="G19" s="90" t="s">
        <v>54</v>
      </c>
      <c r="H19" s="91"/>
      <c r="I19" s="91"/>
      <c r="J19" s="92"/>
    </row>
    <row r="20" spans="2:28" ht="42" customHeight="1" x14ac:dyDescent="0.2">
      <c r="B20" s="33" t="s">
        <v>9</v>
      </c>
      <c r="C20" s="29">
        <v>0.1</v>
      </c>
      <c r="D20" s="35">
        <f t="shared" si="0"/>
        <v>213396361.72799999</v>
      </c>
      <c r="E20" s="36" t="s">
        <v>25</v>
      </c>
      <c r="F20" s="37"/>
      <c r="G20" s="90" t="s">
        <v>55</v>
      </c>
      <c r="H20" s="91"/>
      <c r="I20" s="91"/>
      <c r="J20" s="92"/>
      <c r="K20" s="38"/>
      <c r="L20" s="38"/>
      <c r="M20" s="38"/>
      <c r="N20" s="38"/>
      <c r="O20" s="38"/>
      <c r="P20" s="38"/>
      <c r="Q20" s="38"/>
      <c r="R20" s="38"/>
      <c r="S20" s="38"/>
      <c r="T20" s="38"/>
      <c r="U20" s="38"/>
      <c r="V20" s="38"/>
      <c r="W20" s="38"/>
      <c r="X20" s="38"/>
      <c r="Y20" s="38"/>
      <c r="Z20" s="38"/>
      <c r="AA20" s="38"/>
      <c r="AB20" s="38"/>
    </row>
    <row r="21" spans="2:28" ht="42" customHeight="1" x14ac:dyDescent="0.2">
      <c r="B21" s="33" t="s">
        <v>10</v>
      </c>
      <c r="C21" s="29">
        <v>0.1</v>
      </c>
      <c r="D21" s="35">
        <f t="shared" si="0"/>
        <v>213396361.72799999</v>
      </c>
      <c r="E21" s="36" t="s">
        <v>25</v>
      </c>
      <c r="F21" s="37"/>
      <c r="G21" s="90" t="s">
        <v>56</v>
      </c>
      <c r="H21" s="91"/>
      <c r="I21" s="91"/>
      <c r="J21" s="92"/>
      <c r="K21" s="38"/>
      <c r="L21" s="38"/>
      <c r="M21" s="38"/>
      <c r="N21" s="38"/>
      <c r="O21" s="38"/>
      <c r="P21" s="38"/>
      <c r="Q21" s="38"/>
      <c r="R21" s="38"/>
      <c r="S21" s="38"/>
      <c r="T21" s="38"/>
      <c r="U21" s="38"/>
      <c r="V21" s="38"/>
      <c r="W21" s="38"/>
      <c r="X21" s="38"/>
      <c r="Y21" s="38"/>
      <c r="Z21" s="38"/>
      <c r="AA21" s="38"/>
      <c r="AB21" s="38"/>
    </row>
    <row r="22" spans="2:28" ht="42" customHeight="1" x14ac:dyDescent="0.2">
      <c r="B22" s="33" t="s">
        <v>11</v>
      </c>
      <c r="C22" s="29">
        <v>0.1</v>
      </c>
      <c r="D22" s="35">
        <f t="shared" si="0"/>
        <v>213396361.72799999</v>
      </c>
      <c r="E22" s="36" t="s">
        <v>25</v>
      </c>
      <c r="F22" s="37"/>
      <c r="G22" s="90" t="s">
        <v>57</v>
      </c>
      <c r="H22" s="91"/>
      <c r="I22" s="91"/>
      <c r="J22" s="92"/>
      <c r="K22" s="38"/>
      <c r="L22" s="38"/>
      <c r="M22" s="38"/>
      <c r="N22" s="38"/>
      <c r="O22" s="38"/>
      <c r="P22" s="38"/>
      <c r="Q22" s="38"/>
      <c r="R22" s="38"/>
      <c r="S22" s="38"/>
      <c r="T22" s="38"/>
      <c r="U22" s="38"/>
      <c r="V22" s="38"/>
      <c r="W22" s="38"/>
      <c r="X22" s="38"/>
      <c r="Y22" s="38"/>
      <c r="Z22" s="38"/>
      <c r="AA22" s="38"/>
      <c r="AB22" s="38"/>
    </row>
    <row r="23" spans="2:28" ht="42" customHeight="1" x14ac:dyDescent="0.2">
      <c r="B23" s="33" t="s">
        <v>12</v>
      </c>
      <c r="C23" s="29">
        <v>0.25</v>
      </c>
      <c r="D23" s="35">
        <f>F11*C23</f>
        <v>533490904.31999993</v>
      </c>
      <c r="E23" s="36" t="s">
        <v>26</v>
      </c>
      <c r="F23" s="39">
        <f>(F11/1.1)*2%</f>
        <v>38799338.495999992</v>
      </c>
      <c r="G23" s="90" t="s">
        <v>31</v>
      </c>
      <c r="H23" s="91"/>
      <c r="I23" s="91"/>
      <c r="J23" s="92"/>
      <c r="K23" s="38"/>
      <c r="L23" s="38"/>
      <c r="M23" s="38"/>
      <c r="N23" s="38"/>
      <c r="O23" s="38"/>
      <c r="P23" s="38"/>
      <c r="Q23" s="38"/>
      <c r="R23" s="38"/>
      <c r="S23" s="38"/>
      <c r="T23" s="38"/>
      <c r="U23" s="38"/>
      <c r="V23" s="38"/>
      <c r="W23" s="38"/>
      <c r="X23" s="38"/>
      <c r="Y23" s="38"/>
      <c r="Z23" s="38"/>
      <c r="AA23" s="38"/>
      <c r="AB23" s="38"/>
    </row>
    <row r="24" spans="2:28" ht="42" customHeight="1" x14ac:dyDescent="0.2">
      <c r="B24" s="33" t="s">
        <v>13</v>
      </c>
      <c r="C24" s="29">
        <v>0.05</v>
      </c>
      <c r="D24" s="35">
        <f>F11*C24</f>
        <v>106698180.86399999</v>
      </c>
      <c r="E24" s="36" t="s">
        <v>6</v>
      </c>
      <c r="F24" s="37"/>
      <c r="G24" s="90" t="s">
        <v>32</v>
      </c>
      <c r="H24" s="91"/>
      <c r="I24" s="91"/>
      <c r="J24" s="92"/>
      <c r="K24" s="38"/>
      <c r="L24" s="38"/>
      <c r="M24" s="38"/>
      <c r="N24" s="38"/>
      <c r="O24" s="38"/>
      <c r="P24" s="38"/>
      <c r="Q24" s="38"/>
      <c r="R24" s="38"/>
      <c r="S24" s="38"/>
      <c r="T24" s="38"/>
      <c r="U24" s="38"/>
      <c r="V24" s="38"/>
      <c r="W24" s="38"/>
      <c r="X24" s="38"/>
      <c r="Y24" s="38"/>
      <c r="Z24" s="38"/>
      <c r="AA24" s="38"/>
      <c r="AB24" s="38"/>
    </row>
    <row r="25" spans="2:28" s="40" customFormat="1" ht="62" customHeight="1" x14ac:dyDescent="0.2">
      <c r="B25" s="41" t="s">
        <v>104</v>
      </c>
      <c r="C25" s="42">
        <f>SUM(C16:C24)</f>
        <v>1</v>
      </c>
      <c r="D25" s="149">
        <f>SUM(D15:D24)</f>
        <v>2133963617.2799997</v>
      </c>
      <c r="E25" s="44"/>
      <c r="F25" s="45">
        <f>F23</f>
        <v>38799338.495999992</v>
      </c>
      <c r="G25" s="107"/>
      <c r="H25" s="108"/>
      <c r="I25" s="108"/>
      <c r="J25" s="109"/>
    </row>
    <row r="26" spans="2:28" ht="58" customHeight="1" x14ac:dyDescent="0.2">
      <c r="B26" s="147" t="s">
        <v>105</v>
      </c>
      <c r="C26" s="148"/>
      <c r="D26" s="43">
        <f>D25+F25</f>
        <v>2172762955.7759995</v>
      </c>
    </row>
    <row r="27" spans="2:28" ht="15.75" customHeight="1" x14ac:dyDescent="0.2"/>
    <row r="28" spans="2:28" ht="15.75" customHeight="1" x14ac:dyDescent="0.2"/>
  </sheetData>
  <mergeCells count="25">
    <mergeCell ref="B26:C26"/>
    <mergeCell ref="B13:H13"/>
    <mergeCell ref="G21:J21"/>
    <mergeCell ref="G22:J22"/>
    <mergeCell ref="G23:J23"/>
    <mergeCell ref="G24:J24"/>
    <mergeCell ref="G25:J25"/>
    <mergeCell ref="C9:E9"/>
    <mergeCell ref="C8:E8"/>
    <mergeCell ref="B2:J2"/>
    <mergeCell ref="B3:J3"/>
    <mergeCell ref="C5:E5"/>
    <mergeCell ref="C6:E6"/>
    <mergeCell ref="C7:E7"/>
    <mergeCell ref="G7:H7"/>
    <mergeCell ref="G8:H8"/>
    <mergeCell ref="C10:E10"/>
    <mergeCell ref="C11:E11"/>
    <mergeCell ref="G17:J17"/>
    <mergeCell ref="G19:J19"/>
    <mergeCell ref="G20:J20"/>
    <mergeCell ref="G14:J14"/>
    <mergeCell ref="G15:J15"/>
    <mergeCell ref="G16:J16"/>
    <mergeCell ref="G18:J1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AB999"/>
  <sheetViews>
    <sheetView workbookViewId="0">
      <selection activeCell="J14" sqref="J14"/>
    </sheetView>
  </sheetViews>
  <sheetFormatPr baseColWidth="10" defaultColWidth="14.5" defaultRowHeight="15" customHeight="1" x14ac:dyDescent="0.2"/>
  <cols>
    <col min="1" max="1" width="3" style="1" customWidth="1"/>
    <col min="2" max="2" width="25.33203125" style="1" customWidth="1"/>
    <col min="3" max="3" width="13.83203125" style="1" customWidth="1"/>
    <col min="4" max="4" width="17.5" style="1" customWidth="1"/>
    <col min="5" max="5" width="39" style="1" customWidth="1"/>
    <col min="6" max="6" width="17.6640625" style="1" customWidth="1"/>
    <col min="7" max="7" width="9.83203125" style="1" customWidth="1"/>
    <col min="8" max="8" width="18.6640625" style="1" customWidth="1"/>
    <col min="9" max="9" width="8.6640625" style="1" customWidth="1"/>
    <col min="10" max="10" width="20.5" style="1" customWidth="1"/>
    <col min="11" max="11" width="16.6640625" style="1" customWidth="1"/>
    <col min="12" max="28" width="8.6640625" style="1" customWidth="1"/>
    <col min="29" max="16384" width="14.5" style="1"/>
  </cols>
  <sheetData>
    <row r="2" spans="2:28" ht="18" x14ac:dyDescent="0.2">
      <c r="B2" s="97" t="s">
        <v>14</v>
      </c>
      <c r="C2" s="98"/>
      <c r="D2" s="98"/>
      <c r="E2" s="98"/>
      <c r="F2" s="98"/>
      <c r="G2" s="98"/>
      <c r="H2" s="98"/>
      <c r="I2" s="98"/>
      <c r="J2" s="98"/>
      <c r="K2" s="2"/>
      <c r="L2" s="2"/>
      <c r="M2" s="2"/>
    </row>
    <row r="3" spans="2:28" ht="18" x14ac:dyDescent="0.2">
      <c r="B3" s="97" t="s">
        <v>102</v>
      </c>
      <c r="C3" s="98"/>
      <c r="D3" s="98"/>
      <c r="E3" s="98"/>
      <c r="F3" s="98"/>
      <c r="G3" s="98"/>
      <c r="H3" s="98"/>
      <c r="I3" s="98"/>
      <c r="J3" s="98"/>
    </row>
    <row r="4" spans="2:28" ht="18" x14ac:dyDescent="0.2">
      <c r="B4" s="3"/>
      <c r="C4" s="4" t="s">
        <v>0</v>
      </c>
      <c r="D4" s="3"/>
    </row>
    <row r="5" spans="2:28" ht="21.75" customHeight="1" x14ac:dyDescent="0.2">
      <c r="B5" s="3"/>
      <c r="C5" s="103" t="s">
        <v>27</v>
      </c>
      <c r="D5" s="104"/>
      <c r="E5" s="105"/>
      <c r="F5" s="5">
        <f>'Trả theo tiến độ (không vay)'!F5</f>
        <v>1212</v>
      </c>
      <c r="G5" s="6" t="s">
        <v>88</v>
      </c>
      <c r="H5" s="7" t="str">
        <f>'Trả theo tiến độ (không vay)'!H5</f>
        <v>Lotus</v>
      </c>
    </row>
    <row r="6" spans="2:28" ht="21.75" customHeight="1" x14ac:dyDescent="0.2">
      <c r="B6" s="8"/>
      <c r="C6" s="106" t="s">
        <v>15</v>
      </c>
      <c r="D6" s="106"/>
      <c r="E6" s="106"/>
      <c r="F6" s="9"/>
    </row>
    <row r="7" spans="2:28" ht="21.75" customHeight="1" x14ac:dyDescent="0.2">
      <c r="B7" s="8"/>
      <c r="C7" s="106" t="s">
        <v>16</v>
      </c>
      <c r="D7" s="106"/>
      <c r="E7" s="106"/>
      <c r="F7" s="10"/>
      <c r="G7" s="98"/>
      <c r="H7" s="98"/>
      <c r="K7" s="46"/>
    </row>
    <row r="8" spans="2:28" ht="21.75" customHeight="1" x14ac:dyDescent="0.2">
      <c r="B8" s="11"/>
      <c r="C8" s="102" t="s">
        <v>103</v>
      </c>
      <c r="D8" s="102"/>
      <c r="E8" s="102"/>
      <c r="F8" s="12">
        <f>'Trả theo tiến độ (không vay)'!F8</f>
        <v>2752831744</v>
      </c>
      <c r="G8" s="98"/>
      <c r="H8" s="98"/>
      <c r="I8" s="13"/>
      <c r="J8" s="13"/>
    </row>
    <row r="9" spans="2:28" ht="21.75" customHeight="1" x14ac:dyDescent="0.2">
      <c r="B9" s="15"/>
      <c r="C9" s="122" t="s">
        <v>98</v>
      </c>
      <c r="D9" s="123"/>
      <c r="E9" s="124"/>
      <c r="F9" s="47">
        <v>60000000</v>
      </c>
      <c r="G9" s="17"/>
      <c r="H9" s="18"/>
      <c r="I9" s="18"/>
      <c r="J9" s="18"/>
      <c r="K9" s="17"/>
      <c r="L9" s="17"/>
      <c r="M9" s="17"/>
      <c r="N9" s="17"/>
      <c r="O9" s="17"/>
      <c r="P9" s="17"/>
      <c r="Q9" s="17"/>
      <c r="R9" s="17"/>
      <c r="S9" s="17"/>
      <c r="T9" s="17"/>
      <c r="U9" s="17"/>
      <c r="V9" s="17"/>
      <c r="W9" s="17"/>
      <c r="X9" s="17"/>
      <c r="Y9" s="17"/>
      <c r="Z9" s="17"/>
      <c r="AA9" s="17"/>
      <c r="AB9" s="17"/>
    </row>
    <row r="10" spans="2:28" ht="21.75" customHeight="1" x14ac:dyDescent="0.2">
      <c r="B10" s="15"/>
      <c r="C10" s="99" t="s">
        <v>87</v>
      </c>
      <c r="D10" s="100"/>
      <c r="E10" s="101"/>
      <c r="F10" s="19">
        <v>300000000</v>
      </c>
      <c r="G10" s="17"/>
      <c r="H10" s="18"/>
      <c r="I10" s="18"/>
      <c r="J10" s="18"/>
      <c r="K10" s="17"/>
      <c r="L10" s="17"/>
      <c r="M10" s="17"/>
      <c r="N10" s="17"/>
      <c r="O10" s="17"/>
      <c r="P10" s="17"/>
      <c r="Q10" s="17"/>
      <c r="R10" s="17"/>
      <c r="S10" s="17"/>
      <c r="T10" s="17"/>
      <c r="U10" s="17"/>
      <c r="V10" s="17"/>
      <c r="W10" s="17"/>
      <c r="X10" s="17"/>
      <c r="Y10" s="17"/>
      <c r="Z10" s="17"/>
      <c r="AA10" s="17"/>
      <c r="AB10" s="17"/>
    </row>
    <row r="11" spans="2:28" ht="21.75" customHeight="1" x14ac:dyDescent="0.2">
      <c r="B11" s="15"/>
      <c r="C11" s="88" t="s">
        <v>99</v>
      </c>
      <c r="D11" s="88"/>
      <c r="E11" s="88"/>
      <c r="F11" s="16">
        <f>(F8-F9-F10)*7%</f>
        <v>167498222.08000001</v>
      </c>
      <c r="G11" s="17"/>
      <c r="H11" s="18"/>
      <c r="I11" s="18"/>
      <c r="J11" s="18"/>
      <c r="K11" s="17"/>
      <c r="L11" s="17"/>
      <c r="M11" s="17"/>
      <c r="N11" s="17"/>
      <c r="O11" s="17"/>
      <c r="P11" s="17"/>
      <c r="Q11" s="17"/>
      <c r="R11" s="17"/>
      <c r="S11" s="17"/>
      <c r="T11" s="17"/>
      <c r="U11" s="17"/>
      <c r="V11" s="17"/>
      <c r="W11" s="17"/>
      <c r="X11" s="17"/>
      <c r="Y11" s="17"/>
      <c r="Z11" s="17"/>
      <c r="AA11" s="17"/>
      <c r="AB11" s="17"/>
    </row>
    <row r="12" spans="2:28" ht="21.75" customHeight="1" x14ac:dyDescent="0.2">
      <c r="B12" s="20"/>
      <c r="C12" s="89" t="s">
        <v>17</v>
      </c>
      <c r="D12" s="89"/>
      <c r="E12" s="89"/>
      <c r="F12" s="21">
        <f>F8-F11-F9-F10</f>
        <v>2225333521.9200001</v>
      </c>
      <c r="G12" s="14"/>
      <c r="H12" s="22"/>
      <c r="I12" s="22"/>
      <c r="J12" s="23"/>
      <c r="K12" s="14"/>
      <c r="L12" s="14"/>
      <c r="M12" s="14"/>
      <c r="N12" s="14"/>
      <c r="O12" s="14"/>
      <c r="P12" s="14"/>
      <c r="Q12" s="14"/>
      <c r="R12" s="14"/>
      <c r="S12" s="14"/>
      <c r="T12" s="14"/>
      <c r="U12" s="14"/>
      <c r="V12" s="14"/>
      <c r="W12" s="14"/>
      <c r="X12" s="14"/>
      <c r="Y12" s="14"/>
      <c r="Z12" s="14"/>
      <c r="AA12" s="14"/>
      <c r="AB12" s="14"/>
    </row>
    <row r="13" spans="2:28" ht="18" x14ac:dyDescent="0.2">
      <c r="B13" s="2"/>
      <c r="C13" s="2"/>
      <c r="D13" s="2"/>
      <c r="E13" s="24"/>
      <c r="F13" s="2"/>
      <c r="G13" s="2"/>
      <c r="H13" s="2"/>
      <c r="I13" s="2"/>
      <c r="J13" s="2"/>
    </row>
    <row r="14" spans="2:28" ht="18" x14ac:dyDescent="0.2">
      <c r="B14" s="152" t="s">
        <v>22</v>
      </c>
      <c r="C14" s="152"/>
      <c r="D14" s="152"/>
      <c r="E14" s="152"/>
      <c r="F14" s="152"/>
      <c r="G14" s="152"/>
      <c r="H14" s="152"/>
      <c r="I14" s="151"/>
      <c r="J14" s="38" t="s">
        <v>107</v>
      </c>
    </row>
    <row r="15" spans="2:28" ht="60" customHeight="1" x14ac:dyDescent="0.2">
      <c r="B15" s="27" t="s">
        <v>1</v>
      </c>
      <c r="C15" s="27" t="s">
        <v>2</v>
      </c>
      <c r="D15" s="27" t="s">
        <v>3</v>
      </c>
      <c r="E15" s="27" t="s">
        <v>5</v>
      </c>
      <c r="F15" s="27" t="s">
        <v>23</v>
      </c>
      <c r="G15" s="93" t="s">
        <v>4</v>
      </c>
      <c r="H15" s="94"/>
      <c r="I15" s="94"/>
      <c r="J15" s="95"/>
    </row>
    <row r="16" spans="2:28" ht="24.75" customHeight="1" x14ac:dyDescent="0.2">
      <c r="B16" s="119" t="s">
        <v>34</v>
      </c>
      <c r="C16" s="120"/>
      <c r="D16" s="120"/>
      <c r="E16" s="120"/>
      <c r="F16" s="120"/>
      <c r="G16" s="120"/>
      <c r="H16" s="120"/>
      <c r="I16" s="120"/>
      <c r="J16" s="121"/>
    </row>
    <row r="17" spans="2:28" ht="22.5" customHeight="1" x14ac:dyDescent="0.2">
      <c r="B17" s="28"/>
      <c r="C17" s="29"/>
      <c r="D17" s="30">
        <v>100000000</v>
      </c>
      <c r="E17" s="31" t="s">
        <v>19</v>
      </c>
      <c r="F17" s="32"/>
      <c r="G17" s="96" t="s">
        <v>20</v>
      </c>
      <c r="H17" s="91"/>
      <c r="I17" s="91"/>
      <c r="J17" s="92"/>
      <c r="K17" s="25"/>
      <c r="L17" s="17"/>
      <c r="M17" s="17"/>
      <c r="N17" s="17"/>
      <c r="O17" s="17"/>
      <c r="P17" s="17"/>
      <c r="Q17" s="17"/>
      <c r="R17" s="17"/>
      <c r="S17" s="17"/>
      <c r="T17" s="17"/>
      <c r="U17" s="17"/>
      <c r="V17" s="17"/>
      <c r="W17" s="17"/>
      <c r="X17" s="17"/>
      <c r="Y17" s="17"/>
      <c r="Z17" s="17"/>
      <c r="AA17" s="17"/>
      <c r="AB17" s="17"/>
    </row>
    <row r="18" spans="2:28" ht="50" customHeight="1" x14ac:dyDescent="0.2">
      <c r="B18" s="33" t="s">
        <v>18</v>
      </c>
      <c r="C18" s="34">
        <v>0.1</v>
      </c>
      <c r="D18" s="35">
        <f>(F12*C18)-D17</f>
        <v>122533352.19200003</v>
      </c>
      <c r="E18" s="36" t="s">
        <v>28</v>
      </c>
      <c r="F18" s="37"/>
      <c r="G18" s="90" t="s">
        <v>29</v>
      </c>
      <c r="H18" s="91"/>
      <c r="I18" s="91"/>
      <c r="J18" s="92"/>
      <c r="K18" s="26"/>
    </row>
    <row r="19" spans="2:28" ht="42" customHeight="1" x14ac:dyDescent="0.2">
      <c r="B19" s="33" t="s">
        <v>46</v>
      </c>
      <c r="C19" s="34">
        <v>0.1</v>
      </c>
      <c r="D19" s="35">
        <f>$F$12*C19</f>
        <v>222533352.19200003</v>
      </c>
      <c r="E19" s="36" t="s">
        <v>24</v>
      </c>
      <c r="F19" s="37"/>
      <c r="G19" s="90" t="s">
        <v>52</v>
      </c>
      <c r="H19" s="91"/>
      <c r="I19" s="91"/>
      <c r="J19" s="92"/>
      <c r="K19" s="26"/>
    </row>
    <row r="20" spans="2:28" ht="42" customHeight="1" x14ac:dyDescent="0.2">
      <c r="B20" s="33" t="s">
        <v>7</v>
      </c>
      <c r="C20" s="29">
        <v>0.1</v>
      </c>
      <c r="D20" s="35">
        <f t="shared" ref="D20:D25" si="0">$F$12*C20</f>
        <v>222533352.19200003</v>
      </c>
      <c r="E20" s="36" t="s">
        <v>25</v>
      </c>
      <c r="F20" s="32"/>
      <c r="G20" s="90" t="s">
        <v>53</v>
      </c>
      <c r="H20" s="91"/>
      <c r="I20" s="91"/>
      <c r="J20" s="92"/>
    </row>
    <row r="21" spans="2:28" ht="30" customHeight="1" x14ac:dyDescent="0.2">
      <c r="B21" s="116" t="s">
        <v>33</v>
      </c>
      <c r="C21" s="117"/>
      <c r="D21" s="117"/>
      <c r="E21" s="117"/>
      <c r="F21" s="117"/>
      <c r="G21" s="117"/>
      <c r="H21" s="117"/>
      <c r="I21" s="117"/>
      <c r="J21" s="118"/>
    </row>
    <row r="22" spans="2:28" ht="42" customHeight="1" x14ac:dyDescent="0.2">
      <c r="B22" s="33" t="s">
        <v>8</v>
      </c>
      <c r="C22" s="29">
        <v>0.1</v>
      </c>
      <c r="D22" s="35">
        <f t="shared" si="0"/>
        <v>222533352.19200003</v>
      </c>
      <c r="E22" s="36" t="s">
        <v>25</v>
      </c>
      <c r="F22" s="37"/>
      <c r="G22" s="90" t="s">
        <v>54</v>
      </c>
      <c r="H22" s="91"/>
      <c r="I22" s="91"/>
      <c r="J22" s="92"/>
    </row>
    <row r="23" spans="2:28" ht="42" customHeight="1" x14ac:dyDescent="0.2">
      <c r="B23" s="33" t="s">
        <v>9</v>
      </c>
      <c r="C23" s="29">
        <v>0.1</v>
      </c>
      <c r="D23" s="35">
        <f t="shared" si="0"/>
        <v>222533352.19200003</v>
      </c>
      <c r="E23" s="36" t="s">
        <v>25</v>
      </c>
      <c r="F23" s="37"/>
      <c r="G23" s="90" t="s">
        <v>55</v>
      </c>
      <c r="H23" s="91"/>
      <c r="I23" s="91"/>
      <c r="J23" s="92"/>
    </row>
    <row r="24" spans="2:28" ht="42" customHeight="1" x14ac:dyDescent="0.2">
      <c r="B24" s="33" t="s">
        <v>10</v>
      </c>
      <c r="C24" s="29">
        <v>0.1</v>
      </c>
      <c r="D24" s="35">
        <f t="shared" si="0"/>
        <v>222533352.19200003</v>
      </c>
      <c r="E24" s="36" t="s">
        <v>25</v>
      </c>
      <c r="F24" s="37"/>
      <c r="G24" s="90" t="s">
        <v>56</v>
      </c>
      <c r="H24" s="91"/>
      <c r="I24" s="91"/>
      <c r="J24" s="92"/>
    </row>
    <row r="25" spans="2:28" ht="42" customHeight="1" x14ac:dyDescent="0.2">
      <c r="B25" s="33" t="s">
        <v>11</v>
      </c>
      <c r="C25" s="29">
        <v>0.1</v>
      </c>
      <c r="D25" s="35">
        <f t="shared" si="0"/>
        <v>222533352.19200003</v>
      </c>
      <c r="E25" s="36" t="s">
        <v>25</v>
      </c>
      <c r="F25" s="37"/>
      <c r="G25" s="90" t="s">
        <v>57</v>
      </c>
      <c r="H25" s="91"/>
      <c r="I25" s="91"/>
      <c r="J25" s="92"/>
    </row>
    <row r="26" spans="2:28" ht="42" customHeight="1" x14ac:dyDescent="0.2">
      <c r="B26" s="33" t="s">
        <v>12</v>
      </c>
      <c r="C26" s="29">
        <v>0.25</v>
      </c>
      <c r="D26" s="35">
        <f>F12*C26</f>
        <v>556333380.48000002</v>
      </c>
      <c r="E26" s="36" t="s">
        <v>26</v>
      </c>
      <c r="F26" s="36">
        <f>(F12/1.1)*2%</f>
        <v>40460609.489454545</v>
      </c>
      <c r="G26" s="90" t="s">
        <v>31</v>
      </c>
      <c r="H26" s="91"/>
      <c r="I26" s="91"/>
      <c r="J26" s="92"/>
    </row>
    <row r="27" spans="2:28" ht="33" customHeight="1" x14ac:dyDescent="0.2">
      <c r="B27" s="33" t="s">
        <v>13</v>
      </c>
      <c r="C27" s="34">
        <v>0.05</v>
      </c>
      <c r="D27" s="35">
        <f>F12*C27</f>
        <v>111266676.09600002</v>
      </c>
      <c r="E27" s="36" t="s">
        <v>6</v>
      </c>
      <c r="F27" s="48"/>
      <c r="G27" s="110" t="s">
        <v>32</v>
      </c>
      <c r="H27" s="111"/>
      <c r="I27" s="111"/>
      <c r="J27" s="112"/>
    </row>
    <row r="28" spans="2:28" s="49" customFormat="1" ht="56" customHeight="1" x14ac:dyDescent="0.2">
      <c r="B28" s="41" t="s">
        <v>104</v>
      </c>
      <c r="C28" s="50">
        <f>SUM(C18:C27)</f>
        <v>1</v>
      </c>
      <c r="D28" s="149">
        <f>SUM(D17:D27)</f>
        <v>2225333521.9200001</v>
      </c>
      <c r="E28" s="51"/>
      <c r="F28" s="52">
        <f>F26</f>
        <v>40460609.489454545</v>
      </c>
      <c r="G28" s="113"/>
      <c r="H28" s="114"/>
      <c r="I28" s="114"/>
      <c r="J28" s="115"/>
      <c r="K28" s="53"/>
      <c r="L28" s="53"/>
      <c r="M28" s="53"/>
      <c r="N28" s="53"/>
      <c r="O28" s="53"/>
      <c r="P28" s="53"/>
      <c r="Q28" s="53"/>
      <c r="R28" s="53"/>
      <c r="S28" s="53"/>
      <c r="T28" s="53"/>
      <c r="U28" s="53"/>
      <c r="V28" s="53"/>
      <c r="W28" s="53"/>
      <c r="X28" s="53"/>
      <c r="Y28" s="53"/>
      <c r="Z28" s="53"/>
      <c r="AA28" s="53"/>
      <c r="AB28" s="53"/>
    </row>
    <row r="29" spans="2:28" s="54" customFormat="1" ht="64" customHeight="1" x14ac:dyDescent="0.25">
      <c r="B29" s="147" t="s">
        <v>105</v>
      </c>
      <c r="C29" s="148"/>
      <c r="D29" s="43">
        <f>D28+F28</f>
        <v>2265794131.4094548</v>
      </c>
      <c r="E29" s="58"/>
      <c r="F29" s="58"/>
      <c r="G29" s="58"/>
      <c r="H29" s="58"/>
      <c r="I29" s="58"/>
    </row>
    <row r="30" spans="2:28" s="54" customFormat="1" ht="15.75" customHeight="1" x14ac:dyDescent="0.25">
      <c r="B30" s="55"/>
      <c r="C30" s="56"/>
      <c r="D30" s="57"/>
      <c r="E30" s="59"/>
      <c r="F30" s="58"/>
      <c r="G30" s="58"/>
      <c r="H30" s="58"/>
      <c r="I30" s="58"/>
    </row>
    <row r="31" spans="2:28" ht="15.75" customHeight="1" x14ac:dyDescent="0.2"/>
    <row r="32" spans="2:28"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8">
    <mergeCell ref="B29:C29"/>
    <mergeCell ref="B14:H14"/>
    <mergeCell ref="B2:J2"/>
    <mergeCell ref="B3:J3"/>
    <mergeCell ref="C5:E5"/>
    <mergeCell ref="C6:E6"/>
    <mergeCell ref="G7:H7"/>
    <mergeCell ref="G8:H8"/>
    <mergeCell ref="C7:E7"/>
    <mergeCell ref="C8:E8"/>
    <mergeCell ref="C11:E11"/>
    <mergeCell ref="C12:E12"/>
    <mergeCell ref="C9:E9"/>
    <mergeCell ref="C10:E10"/>
    <mergeCell ref="G15:J15"/>
    <mergeCell ref="G17:J17"/>
    <mergeCell ref="G27:J27"/>
    <mergeCell ref="G28:J28"/>
    <mergeCell ref="G18:J18"/>
    <mergeCell ref="G19:J19"/>
    <mergeCell ref="G20:J20"/>
    <mergeCell ref="G22:J22"/>
    <mergeCell ref="G23:J23"/>
    <mergeCell ref="G24:J24"/>
    <mergeCell ref="G26:J26"/>
    <mergeCell ref="G25:J25"/>
    <mergeCell ref="B21:J21"/>
    <mergeCell ref="B16:J16"/>
  </mergeCells>
  <printOptions horizontalCentered="1" gridLines="1"/>
  <pageMargins left="0.7" right="0.7" top="0.75" bottom="0.75" header="0" footer="0"/>
  <pageSetup paperSize="9" pageOrder="overThenDown" orientation="portrait" cellComments="atEnd" r:id="rId1"/>
  <colBreaks count="1" manualBreakCount="1">
    <brk id="1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23"/>
  <sheetViews>
    <sheetView workbookViewId="0">
      <selection activeCell="I15" sqref="I15"/>
    </sheetView>
  </sheetViews>
  <sheetFormatPr baseColWidth="10" defaultColWidth="14.5" defaultRowHeight="15" customHeight="1" x14ac:dyDescent="0.25"/>
  <cols>
    <col min="1" max="1" width="23.83203125" style="54" customWidth="1"/>
    <col min="2" max="2" width="13.83203125" style="54" customWidth="1"/>
    <col min="3" max="3" width="25.1640625" style="54" customWidth="1"/>
    <col min="4" max="4" width="24.5" style="54" customWidth="1"/>
    <col min="5" max="5" width="17" style="54" customWidth="1"/>
    <col min="6" max="6" width="18.6640625" style="54" customWidth="1"/>
    <col min="7" max="7" width="8.6640625" style="54" customWidth="1"/>
    <col min="8" max="8" width="18.1640625" style="54" customWidth="1"/>
    <col min="9" max="9" width="15.1640625" style="54" customWidth="1"/>
    <col min="10" max="25" width="8.6640625" style="54" customWidth="1"/>
    <col min="26" max="16384" width="14.5" style="54"/>
  </cols>
  <sheetData>
    <row r="1" spans="1:26" ht="19" x14ac:dyDescent="0.25">
      <c r="A1" s="60"/>
      <c r="B1" s="60"/>
      <c r="C1" s="60"/>
      <c r="D1" s="60"/>
      <c r="E1" s="60"/>
      <c r="F1" s="60"/>
      <c r="G1" s="60"/>
      <c r="H1" s="60"/>
    </row>
    <row r="2" spans="1:26" ht="19" x14ac:dyDescent="0.25">
      <c r="A2" s="127" t="s">
        <v>14</v>
      </c>
      <c r="B2" s="128"/>
      <c r="C2" s="128"/>
      <c r="D2" s="128"/>
      <c r="E2" s="128"/>
      <c r="F2" s="128"/>
      <c r="G2" s="128"/>
      <c r="H2" s="128"/>
      <c r="I2" s="61"/>
      <c r="J2" s="61"/>
    </row>
    <row r="3" spans="1:26" ht="19" x14ac:dyDescent="0.25">
      <c r="A3" s="127" t="s">
        <v>106</v>
      </c>
      <c r="B3" s="128"/>
      <c r="C3" s="128"/>
      <c r="D3" s="128"/>
      <c r="E3" s="128"/>
      <c r="F3" s="128"/>
      <c r="G3" s="128"/>
      <c r="H3" s="128"/>
      <c r="I3" s="62"/>
      <c r="J3" s="62"/>
    </row>
    <row r="4" spans="1:26" s="86" customFormat="1" ht="19" x14ac:dyDescent="0.25">
      <c r="A4" s="133" t="s">
        <v>36</v>
      </c>
      <c r="B4" s="133"/>
      <c r="C4" s="133"/>
      <c r="D4" s="133"/>
      <c r="E4" s="133"/>
      <c r="F4" s="133"/>
      <c r="G4" s="133"/>
      <c r="H4" s="133"/>
      <c r="I4" s="85"/>
      <c r="J4" s="85"/>
    </row>
    <row r="5" spans="1:26" s="1" customFormat="1" ht="18" x14ac:dyDescent="0.2">
      <c r="A5" s="3"/>
      <c r="B5" s="4" t="s">
        <v>0</v>
      </c>
      <c r="C5" s="3"/>
    </row>
    <row r="6" spans="1:26" s="1" customFormat="1" ht="21.75" customHeight="1" x14ac:dyDescent="0.2">
      <c r="A6" s="3"/>
      <c r="B6" s="103" t="s">
        <v>27</v>
      </c>
      <c r="C6" s="104"/>
      <c r="D6" s="105"/>
      <c r="E6" s="5">
        <f>'Trả theo tiến độ (không vay)'!F5</f>
        <v>1212</v>
      </c>
      <c r="F6" s="6" t="s">
        <v>88</v>
      </c>
      <c r="G6" s="7" t="str">
        <f>'Trả theo tiến độ (không vay)'!H5</f>
        <v>Lotus</v>
      </c>
    </row>
    <row r="7" spans="1:26" s="1" customFormat="1" ht="21.75" customHeight="1" x14ac:dyDescent="0.2">
      <c r="A7" s="8"/>
      <c r="B7" s="106" t="s">
        <v>15</v>
      </c>
      <c r="C7" s="106"/>
      <c r="D7" s="106"/>
      <c r="E7" s="9"/>
    </row>
    <row r="8" spans="1:26" s="1" customFormat="1" ht="21.75" customHeight="1" x14ac:dyDescent="0.2">
      <c r="A8" s="8"/>
      <c r="B8" s="106" t="s">
        <v>16</v>
      </c>
      <c r="C8" s="106"/>
      <c r="D8" s="106"/>
      <c r="E8" s="63"/>
      <c r="F8" s="98"/>
      <c r="G8" s="98"/>
    </row>
    <row r="9" spans="1:26" s="1" customFormat="1" ht="21.75" customHeight="1" x14ac:dyDescent="0.2">
      <c r="A9" s="11"/>
      <c r="B9" s="102" t="s">
        <v>103</v>
      </c>
      <c r="C9" s="102"/>
      <c r="D9" s="102"/>
      <c r="E9" s="12">
        <f>'Trả theo tiến độ (không vay)'!F8</f>
        <v>2752831744</v>
      </c>
      <c r="F9" s="132"/>
      <c r="G9" s="98"/>
      <c r="H9" s="13"/>
    </row>
    <row r="10" spans="1:26" s="1" customFormat="1" ht="21.75" customHeight="1" x14ac:dyDescent="0.2">
      <c r="A10" s="15"/>
      <c r="B10" s="122" t="s">
        <v>97</v>
      </c>
      <c r="C10" s="123"/>
      <c r="D10" s="124"/>
      <c r="E10" s="47">
        <v>60000000</v>
      </c>
      <c r="F10" s="17"/>
      <c r="G10" s="18"/>
      <c r="H10" s="18"/>
      <c r="I10" s="17"/>
      <c r="J10" s="17"/>
      <c r="K10" s="17"/>
      <c r="L10" s="17"/>
      <c r="M10" s="17"/>
      <c r="N10" s="17"/>
      <c r="O10" s="17"/>
      <c r="P10" s="17"/>
      <c r="Q10" s="17"/>
      <c r="R10" s="17"/>
      <c r="S10" s="17"/>
      <c r="T10" s="17"/>
      <c r="U10" s="17"/>
      <c r="V10" s="17"/>
      <c r="W10" s="17"/>
      <c r="X10" s="17"/>
      <c r="Y10" s="17"/>
      <c r="Z10" s="17"/>
    </row>
    <row r="11" spans="1:26" s="1" customFormat="1" ht="21.75" customHeight="1" x14ac:dyDescent="0.2">
      <c r="A11" s="15"/>
      <c r="B11" s="99" t="s">
        <v>87</v>
      </c>
      <c r="C11" s="100"/>
      <c r="D11" s="101"/>
      <c r="E11" s="19">
        <v>300000000</v>
      </c>
      <c r="F11" s="17"/>
      <c r="G11" s="18"/>
      <c r="H11" s="18"/>
      <c r="I11" s="17"/>
      <c r="J11" s="17"/>
      <c r="K11" s="17"/>
      <c r="L11" s="17"/>
      <c r="M11" s="17"/>
      <c r="N11" s="17"/>
      <c r="O11" s="17"/>
      <c r="P11" s="17"/>
      <c r="Q11" s="17"/>
      <c r="R11" s="17"/>
      <c r="S11" s="17"/>
      <c r="T11" s="17"/>
      <c r="U11" s="17"/>
      <c r="V11" s="17"/>
      <c r="W11" s="17"/>
      <c r="X11" s="17"/>
      <c r="Y11" s="17"/>
      <c r="Z11" s="17"/>
    </row>
    <row r="12" spans="1:26" s="1" customFormat="1" ht="21.75" customHeight="1" x14ac:dyDescent="0.2">
      <c r="A12" s="15"/>
      <c r="B12" s="88" t="s">
        <v>100</v>
      </c>
      <c r="C12" s="88"/>
      <c r="D12" s="88"/>
      <c r="E12" s="47">
        <f>(E9-E10-E11)*5%</f>
        <v>119641587.2</v>
      </c>
      <c r="F12" s="17"/>
      <c r="G12" s="18"/>
      <c r="H12" s="84"/>
      <c r="I12" s="17"/>
      <c r="J12" s="17"/>
      <c r="K12" s="17"/>
      <c r="L12" s="17"/>
      <c r="M12" s="17"/>
      <c r="N12" s="17"/>
      <c r="O12" s="17"/>
      <c r="P12" s="17"/>
      <c r="Q12" s="17"/>
      <c r="R12" s="17"/>
      <c r="S12" s="17"/>
      <c r="T12" s="17"/>
      <c r="U12" s="17"/>
      <c r="V12" s="17"/>
      <c r="W12" s="17"/>
      <c r="X12" s="17"/>
      <c r="Y12" s="17"/>
      <c r="Z12" s="17"/>
    </row>
    <row r="13" spans="1:26" s="1" customFormat="1" ht="21.75" customHeight="1" x14ac:dyDescent="0.2">
      <c r="A13" s="20"/>
      <c r="B13" s="89" t="s">
        <v>17</v>
      </c>
      <c r="C13" s="89"/>
      <c r="D13" s="89"/>
      <c r="E13" s="21">
        <f>E9-E10-E11-E12</f>
        <v>2273190156.8000002</v>
      </c>
      <c r="F13" s="14"/>
      <c r="G13" s="22"/>
      <c r="H13" s="22"/>
      <c r="I13" s="14"/>
      <c r="J13" s="14"/>
      <c r="K13" s="14"/>
      <c r="L13" s="14"/>
      <c r="M13" s="14"/>
      <c r="N13" s="14"/>
      <c r="O13" s="14"/>
      <c r="P13" s="14"/>
      <c r="Q13" s="14"/>
      <c r="R13" s="14"/>
      <c r="S13" s="14"/>
      <c r="T13" s="14"/>
      <c r="U13" s="14"/>
      <c r="V13" s="14"/>
      <c r="W13" s="14"/>
      <c r="X13" s="14"/>
      <c r="Y13" s="14"/>
      <c r="Z13" s="14"/>
    </row>
    <row r="14" spans="1:26" s="49" customFormat="1" ht="21.75" customHeight="1" x14ac:dyDescent="0.2">
      <c r="A14" s="20"/>
      <c r="B14" s="64"/>
      <c r="C14" s="64"/>
      <c r="D14" s="64"/>
      <c r="E14" s="65"/>
      <c r="F14" s="14"/>
      <c r="G14" s="22"/>
      <c r="H14" s="22"/>
      <c r="I14" s="14"/>
      <c r="J14" s="14"/>
      <c r="K14" s="14"/>
      <c r="L14" s="14"/>
      <c r="M14" s="14"/>
      <c r="N14" s="14"/>
      <c r="O14" s="14"/>
      <c r="P14" s="14"/>
      <c r="Q14" s="14"/>
      <c r="R14" s="14"/>
      <c r="S14" s="14"/>
      <c r="T14" s="14"/>
      <c r="U14" s="14"/>
      <c r="V14" s="14"/>
      <c r="W14" s="14"/>
      <c r="X14" s="14"/>
      <c r="Y14" s="14"/>
      <c r="Z14" s="14"/>
    </row>
    <row r="15" spans="1:26" ht="19" x14ac:dyDescent="0.25">
      <c r="A15" s="153" t="s">
        <v>22</v>
      </c>
      <c r="B15" s="153"/>
      <c r="C15" s="153"/>
      <c r="D15" s="153"/>
      <c r="E15" s="153"/>
      <c r="F15" s="153"/>
      <c r="G15" s="153"/>
      <c r="H15" s="87"/>
      <c r="I15" s="38" t="s">
        <v>107</v>
      </c>
      <c r="J15" s="66"/>
      <c r="K15" s="62"/>
      <c r="L15" s="62"/>
      <c r="M15" s="62"/>
      <c r="N15" s="62"/>
      <c r="O15" s="62"/>
      <c r="P15" s="62"/>
      <c r="Q15" s="62"/>
      <c r="R15" s="62"/>
      <c r="S15" s="62"/>
      <c r="T15" s="62"/>
      <c r="U15" s="62"/>
      <c r="V15" s="62"/>
      <c r="W15" s="62"/>
      <c r="X15" s="62"/>
      <c r="Y15" s="62"/>
    </row>
    <row r="16" spans="1:26" ht="60" customHeight="1" x14ac:dyDescent="0.25">
      <c r="A16" s="67" t="s">
        <v>1</v>
      </c>
      <c r="B16" s="67" t="s">
        <v>2</v>
      </c>
      <c r="C16" s="67" t="s">
        <v>3</v>
      </c>
      <c r="D16" s="67" t="s">
        <v>5</v>
      </c>
      <c r="E16" s="129" t="s">
        <v>4</v>
      </c>
      <c r="F16" s="130"/>
      <c r="G16" s="130"/>
      <c r="H16" s="131"/>
      <c r="I16" s="67" t="s">
        <v>21</v>
      </c>
    </row>
    <row r="17" spans="1:25" ht="21" customHeight="1" x14ac:dyDescent="0.25">
      <c r="A17" s="134" t="s">
        <v>89</v>
      </c>
      <c r="B17" s="134"/>
      <c r="C17" s="134"/>
      <c r="D17" s="134"/>
      <c r="E17" s="134"/>
      <c r="F17" s="134"/>
      <c r="G17" s="134"/>
      <c r="H17" s="135"/>
      <c r="I17" s="68"/>
    </row>
    <row r="18" spans="1:25" s="70" customFormat="1" ht="21" customHeight="1" x14ac:dyDescent="0.25">
      <c r="A18" s="136" t="s">
        <v>90</v>
      </c>
      <c r="B18" s="136"/>
      <c r="C18" s="136"/>
      <c r="D18" s="136"/>
      <c r="E18" s="136"/>
      <c r="F18" s="136"/>
      <c r="G18" s="136"/>
      <c r="H18" s="137"/>
      <c r="I18" s="69"/>
    </row>
    <row r="19" spans="1:25" ht="22.5" customHeight="1" x14ac:dyDescent="0.25">
      <c r="A19" s="71"/>
      <c r="B19" s="72"/>
      <c r="C19" s="73">
        <v>100000000</v>
      </c>
      <c r="D19" s="74" t="s">
        <v>19</v>
      </c>
      <c r="E19" s="88" t="s">
        <v>20</v>
      </c>
      <c r="F19" s="125"/>
      <c r="G19" s="125"/>
      <c r="H19" s="126"/>
      <c r="I19" s="75"/>
      <c r="J19" s="76"/>
      <c r="K19" s="76"/>
      <c r="L19" s="76"/>
      <c r="M19" s="76"/>
      <c r="N19" s="76"/>
      <c r="O19" s="76"/>
      <c r="P19" s="76"/>
      <c r="Q19" s="76"/>
      <c r="R19" s="76"/>
      <c r="S19" s="76"/>
      <c r="T19" s="76"/>
      <c r="U19" s="76"/>
      <c r="V19" s="76"/>
      <c r="W19" s="76"/>
      <c r="X19" s="76"/>
      <c r="Y19" s="76"/>
    </row>
    <row r="20" spans="1:25" ht="58.5" customHeight="1" x14ac:dyDescent="0.25">
      <c r="A20" s="77" t="s">
        <v>18</v>
      </c>
      <c r="B20" s="78">
        <v>0.15</v>
      </c>
      <c r="C20" s="79">
        <f>(E13*B20)-C19</f>
        <v>240978523.52000004</v>
      </c>
      <c r="D20" s="80" t="s">
        <v>49</v>
      </c>
      <c r="E20" s="106" t="s">
        <v>86</v>
      </c>
      <c r="F20" s="125"/>
      <c r="G20" s="125"/>
      <c r="H20" s="126"/>
      <c r="I20" s="68"/>
    </row>
    <row r="21" spans="1:25" ht="28.5" customHeight="1" x14ac:dyDescent="0.25">
      <c r="A21" s="77" t="s">
        <v>46</v>
      </c>
      <c r="B21" s="78">
        <v>0.01</v>
      </c>
      <c r="C21" s="79">
        <f>$E$13*B21</f>
        <v>22731901.568000004</v>
      </c>
      <c r="D21" s="80" t="s">
        <v>58</v>
      </c>
      <c r="E21" s="106" t="s">
        <v>52</v>
      </c>
      <c r="F21" s="125"/>
      <c r="G21" s="125"/>
      <c r="H21" s="126"/>
      <c r="I21" s="68"/>
    </row>
    <row r="22" spans="1:25" ht="28.5" customHeight="1" x14ac:dyDescent="0.25">
      <c r="A22" s="77" t="s">
        <v>7</v>
      </c>
      <c r="B22" s="78">
        <v>0.01</v>
      </c>
      <c r="C22" s="81">
        <f>$E$13*B22</f>
        <v>22731901.568000004</v>
      </c>
      <c r="D22" s="80" t="s">
        <v>58</v>
      </c>
      <c r="E22" s="106" t="s">
        <v>53</v>
      </c>
      <c r="F22" s="125"/>
      <c r="G22" s="125"/>
      <c r="H22" s="126"/>
      <c r="I22" s="68"/>
    </row>
    <row r="23" spans="1:25" ht="28.5" customHeight="1" x14ac:dyDescent="0.25">
      <c r="A23" s="77" t="s">
        <v>8</v>
      </c>
      <c r="B23" s="78">
        <v>0.01</v>
      </c>
      <c r="C23" s="81">
        <f t="shared" ref="C23:C26" si="0">$E$13*B23</f>
        <v>22731901.568000004</v>
      </c>
      <c r="D23" s="80" t="s">
        <v>58</v>
      </c>
      <c r="E23" s="106" t="s">
        <v>54</v>
      </c>
      <c r="F23" s="125"/>
      <c r="G23" s="125"/>
      <c r="H23" s="126"/>
      <c r="I23" s="68"/>
    </row>
    <row r="24" spans="1:25" ht="28.5" customHeight="1" x14ac:dyDescent="0.25">
      <c r="A24" s="77" t="s">
        <v>9</v>
      </c>
      <c r="B24" s="78">
        <v>0.01</v>
      </c>
      <c r="C24" s="81">
        <f t="shared" si="0"/>
        <v>22731901.568000004</v>
      </c>
      <c r="D24" s="80" t="s">
        <v>58</v>
      </c>
      <c r="E24" s="106" t="s">
        <v>55</v>
      </c>
      <c r="F24" s="125"/>
      <c r="G24" s="125"/>
      <c r="H24" s="126"/>
      <c r="I24" s="68"/>
    </row>
    <row r="25" spans="1:25" ht="28.5" customHeight="1" x14ac:dyDescent="0.25">
      <c r="A25" s="77" t="s">
        <v>10</v>
      </c>
      <c r="B25" s="78">
        <v>0.01</v>
      </c>
      <c r="C25" s="81">
        <f t="shared" si="0"/>
        <v>22731901.568000004</v>
      </c>
      <c r="D25" s="80" t="s">
        <v>58</v>
      </c>
      <c r="E25" s="106" t="s">
        <v>56</v>
      </c>
      <c r="F25" s="125"/>
      <c r="G25" s="125"/>
      <c r="H25" s="126"/>
      <c r="I25" s="68"/>
    </row>
    <row r="26" spans="1:25" ht="28.5" customHeight="1" x14ac:dyDescent="0.25">
      <c r="A26" s="77" t="s">
        <v>11</v>
      </c>
      <c r="B26" s="78">
        <v>0.01</v>
      </c>
      <c r="C26" s="81">
        <f t="shared" si="0"/>
        <v>22731901.568000004</v>
      </c>
      <c r="D26" s="80" t="s">
        <v>58</v>
      </c>
      <c r="E26" s="106" t="s">
        <v>57</v>
      </c>
      <c r="F26" s="125"/>
      <c r="G26" s="125"/>
      <c r="H26" s="126"/>
      <c r="I26" s="68"/>
    </row>
    <row r="27" spans="1:25" ht="28.5" customHeight="1" x14ac:dyDescent="0.25">
      <c r="A27" s="77" t="s">
        <v>12</v>
      </c>
      <c r="B27" s="78">
        <v>0.01</v>
      </c>
      <c r="C27" s="81">
        <f>E13*B27</f>
        <v>22731901.568000004</v>
      </c>
      <c r="D27" s="80" t="s">
        <v>58</v>
      </c>
      <c r="E27" s="106" t="s">
        <v>59</v>
      </c>
      <c r="F27" s="125"/>
      <c r="G27" s="125"/>
      <c r="H27" s="126"/>
      <c r="I27" s="68"/>
    </row>
    <row r="28" spans="1:25" ht="28.5" customHeight="1" x14ac:dyDescent="0.25">
      <c r="A28" s="77" t="s">
        <v>13</v>
      </c>
      <c r="B28" s="78">
        <v>0.01</v>
      </c>
      <c r="C28" s="81">
        <f>$E$13*B28</f>
        <v>22731901.568000004</v>
      </c>
      <c r="D28" s="80" t="s">
        <v>58</v>
      </c>
      <c r="E28" s="106" t="s">
        <v>60</v>
      </c>
      <c r="F28" s="125"/>
      <c r="G28" s="125"/>
      <c r="H28" s="126"/>
      <c r="I28" s="68"/>
    </row>
    <row r="29" spans="1:25" ht="28.5" customHeight="1" x14ac:dyDescent="0.25">
      <c r="A29" s="77" t="s">
        <v>30</v>
      </c>
      <c r="B29" s="78">
        <v>0.01</v>
      </c>
      <c r="C29" s="81">
        <f t="shared" ref="C29:C45" si="1">$E$13*B29</f>
        <v>22731901.568000004</v>
      </c>
      <c r="D29" s="80" t="s">
        <v>58</v>
      </c>
      <c r="E29" s="106" t="s">
        <v>61</v>
      </c>
      <c r="F29" s="125"/>
      <c r="G29" s="125"/>
      <c r="H29" s="126"/>
      <c r="I29" s="68"/>
    </row>
    <row r="30" spans="1:25" ht="28.5" customHeight="1" x14ac:dyDescent="0.25">
      <c r="A30" s="77" t="s">
        <v>37</v>
      </c>
      <c r="B30" s="78">
        <v>0.01</v>
      </c>
      <c r="C30" s="81">
        <f t="shared" si="1"/>
        <v>22731901.568000004</v>
      </c>
      <c r="D30" s="80" t="s">
        <v>58</v>
      </c>
      <c r="E30" s="106" t="s">
        <v>62</v>
      </c>
      <c r="F30" s="125"/>
      <c r="G30" s="125"/>
      <c r="H30" s="126"/>
      <c r="I30" s="68"/>
    </row>
    <row r="31" spans="1:25" ht="28.5" customHeight="1" x14ac:dyDescent="0.25">
      <c r="A31" s="77" t="s">
        <v>38</v>
      </c>
      <c r="B31" s="78">
        <v>0.01</v>
      </c>
      <c r="C31" s="81">
        <f t="shared" si="1"/>
        <v>22731901.568000004</v>
      </c>
      <c r="D31" s="80" t="s">
        <v>58</v>
      </c>
      <c r="E31" s="106" t="s">
        <v>63</v>
      </c>
      <c r="F31" s="125"/>
      <c r="G31" s="125"/>
      <c r="H31" s="126"/>
      <c r="I31" s="68"/>
    </row>
    <row r="32" spans="1:25" ht="28.5" customHeight="1" x14ac:dyDescent="0.25">
      <c r="A32" s="77" t="s">
        <v>39</v>
      </c>
      <c r="B32" s="78">
        <v>0.01</v>
      </c>
      <c r="C32" s="81">
        <f t="shared" si="1"/>
        <v>22731901.568000004</v>
      </c>
      <c r="D32" s="80" t="s">
        <v>58</v>
      </c>
      <c r="E32" s="106" t="s">
        <v>64</v>
      </c>
      <c r="F32" s="125"/>
      <c r="G32" s="125"/>
      <c r="H32" s="126"/>
      <c r="I32" s="68"/>
    </row>
    <row r="33" spans="1:9" ht="28.5" customHeight="1" x14ac:dyDescent="0.25">
      <c r="A33" s="77" t="s">
        <v>40</v>
      </c>
      <c r="B33" s="78">
        <v>0.01</v>
      </c>
      <c r="C33" s="81">
        <f t="shared" si="1"/>
        <v>22731901.568000004</v>
      </c>
      <c r="D33" s="80" t="s">
        <v>58</v>
      </c>
      <c r="E33" s="106" t="s">
        <v>65</v>
      </c>
      <c r="F33" s="125"/>
      <c r="G33" s="125"/>
      <c r="H33" s="126"/>
      <c r="I33" s="68"/>
    </row>
    <row r="34" spans="1:9" ht="28.5" customHeight="1" x14ac:dyDescent="0.25">
      <c r="A34" s="77" t="s">
        <v>41</v>
      </c>
      <c r="B34" s="78">
        <v>0.01</v>
      </c>
      <c r="C34" s="81">
        <f t="shared" si="1"/>
        <v>22731901.568000004</v>
      </c>
      <c r="D34" s="80" t="s">
        <v>58</v>
      </c>
      <c r="E34" s="106" t="s">
        <v>66</v>
      </c>
      <c r="F34" s="125"/>
      <c r="G34" s="125"/>
      <c r="H34" s="126"/>
      <c r="I34" s="68"/>
    </row>
    <row r="35" spans="1:9" ht="28.5" customHeight="1" x14ac:dyDescent="0.25">
      <c r="A35" s="77" t="s">
        <v>42</v>
      </c>
      <c r="B35" s="78">
        <v>0.01</v>
      </c>
      <c r="C35" s="81">
        <f t="shared" si="1"/>
        <v>22731901.568000004</v>
      </c>
      <c r="D35" s="80" t="s">
        <v>58</v>
      </c>
      <c r="E35" s="106" t="s">
        <v>67</v>
      </c>
      <c r="F35" s="125"/>
      <c r="G35" s="125"/>
      <c r="H35" s="126"/>
      <c r="I35" s="68"/>
    </row>
    <row r="36" spans="1:9" ht="28.5" customHeight="1" x14ac:dyDescent="0.25">
      <c r="A36" s="77" t="s">
        <v>43</v>
      </c>
      <c r="B36" s="78">
        <v>0.01</v>
      </c>
      <c r="C36" s="81">
        <f t="shared" si="1"/>
        <v>22731901.568000004</v>
      </c>
      <c r="D36" s="80" t="s">
        <v>58</v>
      </c>
      <c r="E36" s="106" t="s">
        <v>68</v>
      </c>
      <c r="F36" s="125"/>
      <c r="G36" s="125"/>
      <c r="H36" s="126"/>
      <c r="I36" s="68"/>
    </row>
    <row r="37" spans="1:9" ht="28.5" customHeight="1" x14ac:dyDescent="0.25">
      <c r="A37" s="77" t="s">
        <v>44</v>
      </c>
      <c r="B37" s="78">
        <v>0.01</v>
      </c>
      <c r="C37" s="81">
        <f t="shared" si="1"/>
        <v>22731901.568000004</v>
      </c>
      <c r="D37" s="80" t="s">
        <v>58</v>
      </c>
      <c r="E37" s="106" t="s">
        <v>69</v>
      </c>
      <c r="F37" s="125"/>
      <c r="G37" s="125"/>
      <c r="H37" s="126"/>
      <c r="I37" s="68"/>
    </row>
    <row r="38" spans="1:9" ht="28.5" customHeight="1" x14ac:dyDescent="0.25">
      <c r="A38" s="77" t="s">
        <v>45</v>
      </c>
      <c r="B38" s="78">
        <v>0.01</v>
      </c>
      <c r="C38" s="81">
        <f t="shared" si="1"/>
        <v>22731901.568000004</v>
      </c>
      <c r="D38" s="80" t="s">
        <v>58</v>
      </c>
      <c r="E38" s="106" t="s">
        <v>70</v>
      </c>
      <c r="F38" s="125"/>
      <c r="G38" s="125"/>
      <c r="H38" s="126"/>
      <c r="I38" s="68"/>
    </row>
    <row r="39" spans="1:9" ht="28.5" customHeight="1" x14ac:dyDescent="0.25">
      <c r="A39" s="77" t="s">
        <v>47</v>
      </c>
      <c r="B39" s="78">
        <v>0.01</v>
      </c>
      <c r="C39" s="81">
        <f t="shared" si="1"/>
        <v>22731901.568000004</v>
      </c>
      <c r="D39" s="80" t="s">
        <v>58</v>
      </c>
      <c r="E39" s="106" t="s">
        <v>74</v>
      </c>
      <c r="F39" s="125"/>
      <c r="G39" s="125"/>
      <c r="H39" s="126"/>
      <c r="I39" s="68"/>
    </row>
    <row r="40" spans="1:9" ht="28.5" customHeight="1" x14ac:dyDescent="0.25">
      <c r="A40" s="77" t="s">
        <v>48</v>
      </c>
      <c r="B40" s="78">
        <v>0.01</v>
      </c>
      <c r="C40" s="81">
        <f t="shared" si="1"/>
        <v>22731901.568000004</v>
      </c>
      <c r="D40" s="80" t="s">
        <v>58</v>
      </c>
      <c r="E40" s="106" t="s">
        <v>75</v>
      </c>
      <c r="F40" s="125"/>
      <c r="G40" s="125"/>
      <c r="H40" s="126"/>
      <c r="I40" s="68"/>
    </row>
    <row r="41" spans="1:9" ht="28.5" customHeight="1" x14ac:dyDescent="0.25">
      <c r="A41" s="77" t="s">
        <v>79</v>
      </c>
      <c r="B41" s="78">
        <v>0.01</v>
      </c>
      <c r="C41" s="81">
        <f t="shared" si="1"/>
        <v>22731901.568000004</v>
      </c>
      <c r="D41" s="80" t="s">
        <v>58</v>
      </c>
      <c r="E41" s="106" t="s">
        <v>76</v>
      </c>
      <c r="F41" s="125"/>
      <c r="G41" s="125"/>
      <c r="H41" s="126"/>
      <c r="I41" s="68"/>
    </row>
    <row r="42" spans="1:9" ht="28.5" customHeight="1" x14ac:dyDescent="0.25">
      <c r="A42" s="77" t="s">
        <v>80</v>
      </c>
      <c r="B42" s="78">
        <v>0.01</v>
      </c>
      <c r="C42" s="81">
        <f t="shared" si="1"/>
        <v>22731901.568000004</v>
      </c>
      <c r="D42" s="80" t="s">
        <v>58</v>
      </c>
      <c r="E42" s="106" t="s">
        <v>77</v>
      </c>
      <c r="F42" s="125"/>
      <c r="G42" s="125"/>
      <c r="H42" s="126"/>
      <c r="I42" s="68"/>
    </row>
    <row r="43" spans="1:9" ht="28.5" customHeight="1" x14ac:dyDescent="0.25">
      <c r="A43" s="77" t="s">
        <v>81</v>
      </c>
      <c r="B43" s="78">
        <v>0.01</v>
      </c>
      <c r="C43" s="81">
        <f t="shared" si="1"/>
        <v>22731901.568000004</v>
      </c>
      <c r="D43" s="80" t="s">
        <v>58</v>
      </c>
      <c r="E43" s="106" t="s">
        <v>78</v>
      </c>
      <c r="F43" s="125"/>
      <c r="G43" s="125"/>
      <c r="H43" s="126"/>
      <c r="I43" s="68"/>
    </row>
    <row r="44" spans="1:9" ht="28.5" customHeight="1" x14ac:dyDescent="0.25">
      <c r="A44" s="77" t="s">
        <v>82</v>
      </c>
      <c r="B44" s="78">
        <v>0.01</v>
      </c>
      <c r="C44" s="81">
        <f t="shared" si="1"/>
        <v>22731901.568000004</v>
      </c>
      <c r="D44" s="80" t="s">
        <v>58</v>
      </c>
      <c r="E44" s="106" t="s">
        <v>84</v>
      </c>
      <c r="F44" s="125"/>
      <c r="G44" s="125"/>
      <c r="H44" s="126"/>
      <c r="I44" s="68"/>
    </row>
    <row r="45" spans="1:9" ht="28.5" customHeight="1" x14ac:dyDescent="0.25">
      <c r="A45" s="77" t="s">
        <v>83</v>
      </c>
      <c r="B45" s="82">
        <v>0.01</v>
      </c>
      <c r="C45" s="81">
        <f t="shared" si="1"/>
        <v>22731901.568000004</v>
      </c>
      <c r="D45" s="80" t="s">
        <v>58</v>
      </c>
      <c r="E45" s="106" t="s">
        <v>85</v>
      </c>
      <c r="F45" s="125"/>
      <c r="G45" s="125"/>
      <c r="H45" s="126"/>
      <c r="I45" s="68"/>
    </row>
    <row r="46" spans="1:9" ht="28.5" customHeight="1" x14ac:dyDescent="0.25">
      <c r="A46" s="144" t="s">
        <v>91</v>
      </c>
      <c r="B46" s="145"/>
      <c r="C46" s="145"/>
      <c r="D46" s="145"/>
      <c r="E46" s="145"/>
      <c r="F46" s="145"/>
      <c r="G46" s="145"/>
      <c r="H46" s="145"/>
      <c r="I46" s="68"/>
    </row>
    <row r="47" spans="1:9" ht="28.5" customHeight="1" x14ac:dyDescent="0.25">
      <c r="A47" s="146" t="s">
        <v>92</v>
      </c>
      <c r="B47" s="145"/>
      <c r="C47" s="145"/>
      <c r="D47" s="145"/>
      <c r="E47" s="145"/>
      <c r="F47" s="145"/>
      <c r="G47" s="145"/>
      <c r="H47" s="145"/>
      <c r="I47" s="68"/>
    </row>
    <row r="48" spans="1:9" ht="28.5" customHeight="1" x14ac:dyDescent="0.25">
      <c r="A48" s="146" t="s">
        <v>93</v>
      </c>
      <c r="B48" s="145"/>
      <c r="C48" s="145"/>
      <c r="D48" s="145"/>
      <c r="E48" s="145"/>
      <c r="F48" s="145"/>
      <c r="G48" s="145"/>
      <c r="H48" s="145"/>
      <c r="I48" s="68"/>
    </row>
    <row r="49" spans="1:27" ht="28.5" customHeight="1" x14ac:dyDescent="0.25">
      <c r="A49" s="146" t="s">
        <v>94</v>
      </c>
      <c r="B49" s="145"/>
      <c r="C49" s="145"/>
      <c r="D49" s="145"/>
      <c r="E49" s="145"/>
      <c r="F49" s="145"/>
      <c r="G49" s="145"/>
      <c r="H49" s="145"/>
      <c r="I49" s="68"/>
    </row>
    <row r="50" spans="1:27" ht="33" customHeight="1" x14ac:dyDescent="0.25">
      <c r="A50" s="77" t="s">
        <v>71</v>
      </c>
      <c r="B50" s="78">
        <v>0.55000000000000004</v>
      </c>
      <c r="C50" s="79">
        <f>E13*B50</f>
        <v>1250254586.2400002</v>
      </c>
      <c r="D50" s="80" t="s">
        <v>73</v>
      </c>
      <c r="E50" s="141" t="s">
        <v>50</v>
      </c>
      <c r="F50" s="142"/>
      <c r="G50" s="142"/>
      <c r="H50" s="143"/>
      <c r="I50" s="150">
        <f>(E13/1.1)*2%</f>
        <v>41330730.123636365</v>
      </c>
    </row>
    <row r="51" spans="1:27" ht="33" customHeight="1" x14ac:dyDescent="0.25">
      <c r="A51" s="77" t="s">
        <v>72</v>
      </c>
      <c r="B51" s="78">
        <v>0.05</v>
      </c>
      <c r="C51" s="79">
        <f>E13*5%</f>
        <v>113659507.84000002</v>
      </c>
      <c r="D51" s="80" t="s">
        <v>51</v>
      </c>
      <c r="E51" s="110" t="s">
        <v>32</v>
      </c>
      <c r="F51" s="111"/>
      <c r="G51" s="111"/>
      <c r="H51" s="112"/>
      <c r="I51" s="68"/>
    </row>
    <row r="52" spans="1:27" s="40" customFormat="1" ht="56" customHeight="1" x14ac:dyDescent="0.2">
      <c r="A52" s="41" t="s">
        <v>104</v>
      </c>
      <c r="B52" s="42">
        <f>SUM(B19:B51)</f>
        <v>1.0000000000000002</v>
      </c>
      <c r="C52" s="149">
        <f>SUM(C19:C51)</f>
        <v>2273190156.8000002</v>
      </c>
      <c r="D52" s="138"/>
      <c r="E52" s="139"/>
      <c r="F52" s="139"/>
      <c r="G52" s="139"/>
      <c r="H52" s="139"/>
      <c r="I52" s="140"/>
      <c r="J52" s="83"/>
      <c r="K52" s="83"/>
      <c r="L52" s="83"/>
      <c r="M52" s="83"/>
      <c r="N52" s="83"/>
      <c r="O52" s="83"/>
      <c r="P52" s="83"/>
      <c r="Q52" s="83"/>
      <c r="R52" s="83"/>
      <c r="S52" s="83"/>
      <c r="T52" s="83"/>
      <c r="U52" s="83"/>
      <c r="V52" s="83"/>
      <c r="W52" s="83"/>
      <c r="X52" s="83"/>
      <c r="Y52" s="83"/>
      <c r="Z52" s="83"/>
      <c r="AA52" s="83"/>
    </row>
    <row r="53" spans="1:27" ht="61" customHeight="1" x14ac:dyDescent="0.25">
      <c r="A53" s="147" t="s">
        <v>105</v>
      </c>
      <c r="B53" s="148"/>
      <c r="C53" s="43">
        <f>C52+I50</f>
        <v>2314520886.9236364</v>
      </c>
      <c r="D53" s="58"/>
      <c r="E53" s="58"/>
      <c r="F53" s="58"/>
      <c r="G53" s="58"/>
      <c r="H53" s="58"/>
    </row>
    <row r="54" spans="1:27" ht="15.75" customHeight="1" x14ac:dyDescent="0.25">
      <c r="A54" s="55"/>
      <c r="B54" s="56"/>
      <c r="C54" s="57"/>
      <c r="D54" s="59"/>
      <c r="E54" s="58"/>
      <c r="F54" s="58"/>
      <c r="G54" s="58"/>
      <c r="H54" s="58"/>
    </row>
    <row r="55" spans="1:27" ht="15.75" customHeight="1" x14ac:dyDescent="0.25"/>
    <row r="56" spans="1:27" ht="15.75" customHeight="1" x14ac:dyDescent="0.25"/>
    <row r="57" spans="1:27" ht="15.75" customHeight="1" x14ac:dyDescent="0.25"/>
    <row r="58" spans="1:27" ht="15.75" customHeight="1" x14ac:dyDescent="0.25"/>
    <row r="59" spans="1:27" ht="15.75" customHeight="1" x14ac:dyDescent="0.25"/>
    <row r="60" spans="1:27" ht="15.75" customHeight="1" x14ac:dyDescent="0.25"/>
    <row r="61" spans="1:27" ht="15.75" customHeight="1" x14ac:dyDescent="0.25"/>
    <row r="62" spans="1:27" ht="15.75" customHeight="1" x14ac:dyDescent="0.25"/>
    <row r="63" spans="1:27" ht="15.75" customHeight="1" x14ac:dyDescent="0.25"/>
    <row r="64" spans="1:27"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sheetData>
  <mergeCells count="52">
    <mergeCell ref="A53:B53"/>
    <mergeCell ref="A15:G15"/>
    <mergeCell ref="D52:I52"/>
    <mergeCell ref="E50:H50"/>
    <mergeCell ref="A46:H46"/>
    <mergeCell ref="A47:H47"/>
    <mergeCell ref="A48:H48"/>
    <mergeCell ref="A49:H49"/>
    <mergeCell ref="E51:H51"/>
    <mergeCell ref="E33:H33"/>
    <mergeCell ref="E45:H45"/>
    <mergeCell ref="E34:H34"/>
    <mergeCell ref="E35:H35"/>
    <mergeCell ref="E36:H36"/>
    <mergeCell ref="E37:H37"/>
    <mergeCell ref="E38:H38"/>
    <mergeCell ref="E39:H39"/>
    <mergeCell ref="E40:H40"/>
    <mergeCell ref="E41:H41"/>
    <mergeCell ref="E42:H42"/>
    <mergeCell ref="E43:H43"/>
    <mergeCell ref="E44:H44"/>
    <mergeCell ref="E28:H28"/>
    <mergeCell ref="E29:H29"/>
    <mergeCell ref="E30:H30"/>
    <mergeCell ref="E31:H31"/>
    <mergeCell ref="E32:H32"/>
    <mergeCell ref="E20:H20"/>
    <mergeCell ref="E21:H21"/>
    <mergeCell ref="B12:D12"/>
    <mergeCell ref="B13:D13"/>
    <mergeCell ref="B6:D6"/>
    <mergeCell ref="B7:D7"/>
    <mergeCell ref="B8:D8"/>
    <mergeCell ref="A17:H17"/>
    <mergeCell ref="A18:H18"/>
    <mergeCell ref="B10:D10"/>
    <mergeCell ref="B11:D11"/>
    <mergeCell ref="A2:H2"/>
    <mergeCell ref="A3:H3"/>
    <mergeCell ref="E16:H16"/>
    <mergeCell ref="E19:H19"/>
    <mergeCell ref="F8:G8"/>
    <mergeCell ref="B9:D9"/>
    <mergeCell ref="F9:G9"/>
    <mergeCell ref="A4:H4"/>
    <mergeCell ref="E27:H27"/>
    <mergeCell ref="E22:H22"/>
    <mergeCell ref="E23:H23"/>
    <mergeCell ref="E24:H24"/>
    <mergeCell ref="E25:H25"/>
    <mergeCell ref="E26:H26"/>
  </mergeCells>
  <printOptions horizontalCentered="1" gridLines="1"/>
  <pageMargins left="0.7" right="0.7" top="0.75" bottom="0.75" header="0" footer="0"/>
  <pageSetup paperSize="9" pageOrder="overThenDown" orientation="portrait" cellComments="atEnd"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Trả theo tiến độ (không vay)</vt:lpstr>
      <vt:lpstr>Hỗ trợ lãi suất (có vay)</vt:lpstr>
      <vt:lpstr>Hỗ trợ thanh toán chậm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2015-06-05T18:17:20Z</dcterms:created>
  <dcterms:modified xsi:type="dcterms:W3CDTF">2023-07-06T02:17:28Z</dcterms:modified>
</cp:coreProperties>
</file>