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D:\DỰ ÁN\DOJI DIAMOND PLAZA\PTG\"/>
    </mc:Choice>
  </mc:AlternateContent>
  <bookViews>
    <workbookView xWindow="-105" yWindow="-105" windowWidth="23250" windowHeight="12570"/>
  </bookViews>
  <sheets>
    <sheet name="PTG" sheetId="10" r:id="rId1"/>
    <sheet name="Bảng hàng" sheetId="15" r:id="rId2"/>
    <sheet name="HTLS " sheetId="13" r:id="rId3"/>
    <sheet name="Loại căn" sheetId="14" r:id="rId4"/>
  </sheets>
  <externalReferences>
    <externalReference r:id="rId5"/>
    <externalReference r:id="rId6"/>
  </externalReferences>
  <definedNames>
    <definedName name="_xlnm._FilterDatabase" localSheetId="3" hidden="1">'Loại căn'!$A$2:$J$1075</definedName>
    <definedName name="HTML_OBDlg4" hidden="1">TRUE</definedName>
    <definedName name="HTML_OS" hidden="1">0</definedName>
    <definedName name="HTML_PathFile" hidden="1">"C:\2689\Q\國內\00q3961台化龍德PTA3建造\MyHTML.htm"</definedName>
    <definedName name="HTML_Title" hidden="1">"00Q3961-SUM"</definedName>
    <definedName name="List_MB" localSheetId="2">'[1]Tinh lai gia HDMB CPI'!$C$8:$C$800</definedName>
    <definedName name="List_MB">'[1]Tinh lai gia HDMB CPI'!$C$8:$C$800</definedName>
    <definedName name="_xlnm.Print_Area" localSheetId="0">PTG!$B$1:$H$68</definedName>
    <definedName name="tivi">'[2]Đừng xóa'!$B$1:$B$2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5" i="10" l="1"/>
  <c r="D38" i="10"/>
  <c r="D55" i="10" s="1"/>
  <c r="D56" i="10" s="1"/>
  <c r="F23" i="10"/>
  <c r="F24" i="10" s="1"/>
  <c r="F25" i="10" s="1"/>
  <c r="D39" i="10" l="1"/>
  <c r="J1076" i="14" l="1"/>
  <c r="F18" i="10" l="1"/>
  <c r="D45" i="10" l="1"/>
  <c r="D43" i="10" l="1"/>
  <c r="D44" i="10"/>
  <c r="D41" i="10"/>
  <c r="D42" i="10"/>
  <c r="K68" i="10"/>
  <c r="D40" i="10"/>
  <c r="J14" i="10"/>
  <c r="J16" i="10" s="1"/>
  <c r="K16" i="10" s="1"/>
  <c r="K13" i="10" s="1"/>
  <c r="J15" i="10"/>
  <c r="K15" i="10" l="1"/>
  <c r="L13" i="10"/>
  <c r="K14" i="10"/>
  <c r="J17" i="10"/>
  <c r="F15" i="10" l="1"/>
  <c r="J1075" i="14" l="1"/>
  <c r="J1074" i="14"/>
  <c r="J1073" i="14"/>
  <c r="J1072" i="14"/>
  <c r="J1071" i="14"/>
  <c r="J1070" i="14"/>
  <c r="J1069" i="14"/>
  <c r="J1068" i="14"/>
  <c r="J1067" i="14"/>
  <c r="J1066" i="14"/>
  <c r="J1065" i="14"/>
  <c r="J1064" i="14"/>
  <c r="J1063" i="14"/>
  <c r="J1062" i="14"/>
  <c r="J1061" i="14"/>
  <c r="J1060" i="14"/>
  <c r="J1059" i="14"/>
  <c r="J1058" i="14"/>
  <c r="J1057" i="14"/>
  <c r="J1056" i="14"/>
  <c r="J1055" i="14"/>
  <c r="J1054" i="14"/>
  <c r="J1053" i="14"/>
  <c r="J1052" i="14"/>
  <c r="J1051" i="14"/>
  <c r="J1050" i="14"/>
  <c r="J1049" i="14"/>
  <c r="J1048" i="14"/>
  <c r="J1047" i="14"/>
  <c r="J1046" i="14"/>
  <c r="J1045" i="14"/>
  <c r="J1044" i="14"/>
  <c r="J1043" i="14"/>
  <c r="J1042" i="14"/>
  <c r="J1041" i="14"/>
  <c r="J1040" i="14"/>
  <c r="J1039" i="14"/>
  <c r="J1038" i="14"/>
  <c r="J1037" i="14"/>
  <c r="J1036" i="14"/>
  <c r="J1035" i="14"/>
  <c r="J1034" i="14"/>
  <c r="J1033" i="14"/>
  <c r="J1032" i="14"/>
  <c r="J1031" i="14"/>
  <c r="J1030" i="14"/>
  <c r="J1029" i="14"/>
  <c r="J1028" i="14"/>
  <c r="J1027" i="14"/>
  <c r="J1026" i="14"/>
  <c r="J1025" i="14"/>
  <c r="J1024" i="14"/>
  <c r="J1023" i="14"/>
  <c r="J1022" i="14"/>
  <c r="J1021" i="14"/>
  <c r="J1020" i="14"/>
  <c r="J1019" i="14"/>
  <c r="J1018" i="14"/>
  <c r="J1017" i="14"/>
  <c r="J1016" i="14"/>
  <c r="J1015" i="14"/>
  <c r="J1014" i="14"/>
  <c r="J1013" i="14"/>
  <c r="J1012" i="14"/>
  <c r="J1011" i="14"/>
  <c r="J1010" i="14"/>
  <c r="J1009" i="14"/>
  <c r="J1008" i="14"/>
  <c r="J1007" i="14"/>
  <c r="J1006" i="14"/>
  <c r="J1005" i="14"/>
  <c r="J1004" i="14"/>
  <c r="J1003" i="14"/>
  <c r="J1002" i="14"/>
  <c r="J1001" i="14"/>
  <c r="J1000" i="14"/>
  <c r="J999" i="14"/>
  <c r="J998" i="14"/>
  <c r="J997" i="14"/>
  <c r="J996" i="14"/>
  <c r="J995" i="14"/>
  <c r="J994" i="14"/>
  <c r="J993" i="14"/>
  <c r="J992" i="14"/>
  <c r="J991" i="14"/>
  <c r="J990" i="14"/>
  <c r="J989" i="14"/>
  <c r="J988" i="14"/>
  <c r="J987" i="14"/>
  <c r="J986" i="14"/>
  <c r="J985" i="14"/>
  <c r="J984" i="14"/>
  <c r="J983" i="14"/>
  <c r="J982" i="14"/>
  <c r="J981" i="14"/>
  <c r="J980" i="14"/>
  <c r="J979" i="14"/>
  <c r="J978" i="14"/>
  <c r="J977" i="14"/>
  <c r="J976" i="14"/>
  <c r="J975" i="14"/>
  <c r="J974" i="14"/>
  <c r="J973" i="14"/>
  <c r="J972" i="14"/>
  <c r="J971" i="14"/>
  <c r="J970" i="14"/>
  <c r="J969" i="14"/>
  <c r="J968" i="14"/>
  <c r="J967" i="14"/>
  <c r="J966" i="14"/>
  <c r="J965" i="14"/>
  <c r="J964" i="14"/>
  <c r="J963" i="14"/>
  <c r="J962" i="14"/>
  <c r="J961" i="14"/>
  <c r="J960" i="14"/>
  <c r="J959" i="14"/>
  <c r="J958" i="14"/>
  <c r="J957" i="14"/>
  <c r="J956" i="14"/>
  <c r="J955" i="14"/>
  <c r="J954" i="14"/>
  <c r="J953" i="14"/>
  <c r="J952" i="14"/>
  <c r="J951" i="14"/>
  <c r="J950" i="14"/>
  <c r="J949" i="14"/>
  <c r="J948" i="14"/>
  <c r="J947" i="14"/>
  <c r="J946" i="14"/>
  <c r="J945" i="14"/>
  <c r="J944" i="14"/>
  <c r="J943" i="14"/>
  <c r="J942" i="14"/>
  <c r="J941" i="14"/>
  <c r="J940" i="14"/>
  <c r="J939" i="14"/>
  <c r="J938" i="14"/>
  <c r="J937" i="14"/>
  <c r="J936" i="14"/>
  <c r="J935" i="14"/>
  <c r="J934" i="14"/>
  <c r="J933" i="14"/>
  <c r="J932" i="14"/>
  <c r="J931" i="14"/>
  <c r="J930" i="14"/>
  <c r="J929" i="14"/>
  <c r="J928" i="14"/>
  <c r="J927" i="14"/>
  <c r="J926" i="14"/>
  <c r="J925" i="14"/>
  <c r="J924" i="14"/>
  <c r="J923" i="14"/>
  <c r="J922" i="14"/>
  <c r="J921" i="14"/>
  <c r="J920" i="14"/>
  <c r="J919" i="14"/>
  <c r="J918" i="14"/>
  <c r="J917" i="14"/>
  <c r="J916" i="14"/>
  <c r="J915" i="14"/>
  <c r="J914" i="14"/>
  <c r="J913" i="14"/>
  <c r="J912" i="14"/>
  <c r="J911" i="14"/>
  <c r="J910" i="14"/>
  <c r="J909" i="14"/>
  <c r="J908" i="14"/>
  <c r="J907" i="14"/>
  <c r="J906" i="14"/>
  <c r="J905" i="14"/>
  <c r="J904" i="14"/>
  <c r="J903" i="14"/>
  <c r="J902" i="14"/>
  <c r="J901" i="14"/>
  <c r="J900" i="14"/>
  <c r="J899" i="14"/>
  <c r="J898" i="14"/>
  <c r="J897" i="14"/>
  <c r="J896" i="14"/>
  <c r="J895" i="14"/>
  <c r="J894" i="14"/>
  <c r="J893" i="14"/>
  <c r="J892" i="14"/>
  <c r="J891" i="14"/>
  <c r="J890" i="14"/>
  <c r="J889" i="14"/>
  <c r="J888" i="14"/>
  <c r="J887" i="14"/>
  <c r="J886" i="14"/>
  <c r="J885" i="14"/>
  <c r="J884" i="14"/>
  <c r="J883" i="14"/>
  <c r="J882" i="14"/>
  <c r="J881" i="14"/>
  <c r="J880" i="14"/>
  <c r="J879" i="14"/>
  <c r="J878" i="14"/>
  <c r="J877" i="14"/>
  <c r="J876" i="14"/>
  <c r="J875" i="14"/>
  <c r="J874" i="14"/>
  <c r="J873" i="14"/>
  <c r="J872" i="14"/>
  <c r="J871" i="14"/>
  <c r="J870" i="14"/>
  <c r="J869" i="14"/>
  <c r="J868" i="14"/>
  <c r="J867" i="14"/>
  <c r="J866" i="14"/>
  <c r="J865" i="14"/>
  <c r="J864" i="14"/>
  <c r="J863" i="14"/>
  <c r="J862" i="14"/>
  <c r="J861" i="14"/>
  <c r="J860" i="14"/>
  <c r="J859" i="14"/>
  <c r="J858" i="14"/>
  <c r="J857" i="14"/>
  <c r="J856" i="14"/>
  <c r="J855" i="14"/>
  <c r="J854" i="14"/>
  <c r="J853" i="14"/>
  <c r="J852" i="14"/>
  <c r="J851" i="14"/>
  <c r="J850" i="14"/>
  <c r="J849" i="14"/>
  <c r="J848" i="14"/>
  <c r="J847" i="14"/>
  <c r="J846" i="14"/>
  <c r="J845" i="14"/>
  <c r="J844" i="14"/>
  <c r="J843" i="14"/>
  <c r="J842" i="14"/>
  <c r="J841" i="14"/>
  <c r="J840" i="14"/>
  <c r="J839" i="14"/>
  <c r="J838" i="14"/>
  <c r="J837" i="14"/>
  <c r="J836" i="14"/>
  <c r="J835" i="14"/>
  <c r="J834" i="14"/>
  <c r="J833" i="14"/>
  <c r="J832" i="14"/>
  <c r="J831" i="14"/>
  <c r="J830" i="14"/>
  <c r="J829" i="14"/>
  <c r="J828" i="14"/>
  <c r="J827" i="14"/>
  <c r="J826" i="14"/>
  <c r="J825" i="14"/>
  <c r="J824" i="14"/>
  <c r="J823" i="14"/>
  <c r="J822" i="14"/>
  <c r="J821" i="14"/>
  <c r="J820" i="14"/>
  <c r="J819" i="14"/>
  <c r="J818" i="14"/>
  <c r="J817" i="14"/>
  <c r="J816" i="14"/>
  <c r="J815" i="14"/>
  <c r="J814" i="14"/>
  <c r="J813" i="14"/>
  <c r="J812" i="14"/>
  <c r="J811" i="14"/>
  <c r="J810" i="14"/>
  <c r="J809" i="14"/>
  <c r="J808" i="14"/>
  <c r="J807" i="14"/>
  <c r="J806" i="14"/>
  <c r="J805" i="14"/>
  <c r="J804" i="14"/>
  <c r="J803" i="14"/>
  <c r="J802" i="14"/>
  <c r="J801" i="14"/>
  <c r="J800" i="14"/>
  <c r="J799" i="14"/>
  <c r="J798" i="14"/>
  <c r="J797" i="14"/>
  <c r="J796" i="14"/>
  <c r="J795" i="14"/>
  <c r="J794" i="14"/>
  <c r="J793" i="14"/>
  <c r="J792" i="14"/>
  <c r="J791" i="14"/>
  <c r="J790" i="14"/>
  <c r="J789" i="14"/>
  <c r="J788" i="14"/>
  <c r="J787" i="14"/>
  <c r="J786" i="14"/>
  <c r="J785" i="14"/>
  <c r="J784" i="14"/>
  <c r="J783" i="14"/>
  <c r="J782" i="14"/>
  <c r="J781" i="14"/>
  <c r="J780" i="14"/>
  <c r="J779" i="14"/>
  <c r="J778" i="14"/>
  <c r="J777" i="14"/>
  <c r="J776" i="14"/>
  <c r="J775" i="14"/>
  <c r="J774" i="14"/>
  <c r="J773" i="14"/>
  <c r="J772" i="14"/>
  <c r="J771" i="14"/>
  <c r="J770" i="14"/>
  <c r="J769" i="14"/>
  <c r="J768" i="14"/>
  <c r="J767" i="14"/>
  <c r="J766" i="14"/>
  <c r="J765" i="14"/>
  <c r="J764" i="14"/>
  <c r="J763" i="14"/>
  <c r="J762" i="14"/>
  <c r="J761" i="14"/>
  <c r="J760" i="14"/>
  <c r="J759" i="14"/>
  <c r="J758" i="14"/>
  <c r="J757" i="14"/>
  <c r="J756" i="14"/>
  <c r="J755" i="14"/>
  <c r="J754" i="14"/>
  <c r="J753" i="14"/>
  <c r="J752" i="14"/>
  <c r="J751" i="14"/>
  <c r="J750" i="14"/>
  <c r="J749" i="14"/>
  <c r="J748" i="14"/>
  <c r="J747" i="14"/>
  <c r="J746" i="14"/>
  <c r="J745" i="14"/>
  <c r="J744" i="14"/>
  <c r="J743" i="14"/>
  <c r="J742" i="14"/>
  <c r="J741" i="14"/>
  <c r="J740" i="14"/>
  <c r="J739" i="14"/>
  <c r="J738" i="14"/>
  <c r="J737" i="14"/>
  <c r="J736" i="14"/>
  <c r="J735" i="14"/>
  <c r="J734" i="14"/>
  <c r="J733" i="14"/>
  <c r="J732" i="14"/>
  <c r="J731" i="14"/>
  <c r="J730" i="14"/>
  <c r="J729" i="14"/>
  <c r="J728" i="14"/>
  <c r="J727" i="14"/>
  <c r="J726" i="14"/>
  <c r="J725" i="14"/>
  <c r="J724" i="14"/>
  <c r="J723" i="14"/>
  <c r="J722" i="14"/>
  <c r="J721" i="14"/>
  <c r="J720" i="14"/>
  <c r="J719" i="14"/>
  <c r="J718" i="14"/>
  <c r="J717" i="14"/>
  <c r="J716" i="14"/>
  <c r="J715" i="14"/>
  <c r="J714" i="14"/>
  <c r="J713" i="14"/>
  <c r="J712" i="14"/>
  <c r="J711" i="14"/>
  <c r="J710" i="14"/>
  <c r="J709" i="14"/>
  <c r="J708" i="14"/>
  <c r="J707" i="14"/>
  <c r="J706" i="14"/>
  <c r="J705" i="14"/>
  <c r="J704" i="14"/>
  <c r="J703" i="14"/>
  <c r="J702" i="14"/>
  <c r="J701" i="14"/>
  <c r="J700" i="14"/>
  <c r="J699" i="14"/>
  <c r="J698" i="14"/>
  <c r="J697" i="14"/>
  <c r="J696" i="14"/>
  <c r="J695" i="14"/>
  <c r="J694" i="14"/>
  <c r="J693" i="14"/>
  <c r="J692" i="14"/>
  <c r="J691" i="14"/>
  <c r="J690" i="14"/>
  <c r="J689" i="14"/>
  <c r="J688" i="14"/>
  <c r="J687" i="14"/>
  <c r="J686" i="14"/>
  <c r="J685" i="14"/>
  <c r="J684" i="14"/>
  <c r="J683" i="14"/>
  <c r="J682" i="14"/>
  <c r="J681" i="14"/>
  <c r="J680" i="14"/>
  <c r="J679" i="14"/>
  <c r="J678" i="14"/>
  <c r="J677" i="14"/>
  <c r="J676" i="14"/>
  <c r="J675" i="14"/>
  <c r="J674" i="14"/>
  <c r="J673" i="14"/>
  <c r="J672" i="14"/>
  <c r="J671" i="14"/>
  <c r="J670" i="14"/>
  <c r="J669" i="14"/>
  <c r="J668" i="14"/>
  <c r="J667" i="14"/>
  <c r="J666" i="14"/>
  <c r="J665" i="14"/>
  <c r="J664" i="14"/>
  <c r="J663" i="14"/>
  <c r="J662" i="14"/>
  <c r="J661" i="14"/>
  <c r="J660" i="14"/>
  <c r="J659" i="14"/>
  <c r="J658" i="14"/>
  <c r="J657" i="14"/>
  <c r="J656" i="14"/>
  <c r="J655" i="14"/>
  <c r="J654" i="14"/>
  <c r="J653" i="14"/>
  <c r="J652" i="14"/>
  <c r="J651" i="14"/>
  <c r="J650" i="14"/>
  <c r="J649" i="14"/>
  <c r="J648" i="14"/>
  <c r="J647" i="14"/>
  <c r="J646" i="14"/>
  <c r="J645" i="14"/>
  <c r="J644" i="14"/>
  <c r="J643" i="14"/>
  <c r="J642" i="14"/>
  <c r="J641" i="14"/>
  <c r="J640" i="14"/>
  <c r="J639" i="14"/>
  <c r="J638" i="14"/>
  <c r="J637" i="14"/>
  <c r="J636" i="14"/>
  <c r="J635" i="14"/>
  <c r="J634" i="14"/>
  <c r="J633" i="14"/>
  <c r="J632" i="14"/>
  <c r="J631" i="14"/>
  <c r="J630" i="14"/>
  <c r="J629" i="14"/>
  <c r="J628" i="14"/>
  <c r="J627" i="14"/>
  <c r="J626" i="14"/>
  <c r="J625" i="14"/>
  <c r="J624" i="14"/>
  <c r="J623" i="14"/>
  <c r="J622" i="14"/>
  <c r="J621" i="14"/>
  <c r="J620" i="14"/>
  <c r="J619" i="14"/>
  <c r="J618" i="14"/>
  <c r="J617" i="14"/>
  <c r="J616" i="14"/>
  <c r="J615" i="14"/>
  <c r="J614" i="14"/>
  <c r="J613" i="14"/>
  <c r="J612" i="14"/>
  <c r="J611" i="14"/>
  <c r="J610" i="14"/>
  <c r="J609" i="14"/>
  <c r="J608" i="14"/>
  <c r="J607" i="14"/>
  <c r="J606" i="14"/>
  <c r="J605" i="14"/>
  <c r="J604" i="14"/>
  <c r="J603" i="14"/>
  <c r="J602" i="14"/>
  <c r="J601" i="14"/>
  <c r="J600" i="14"/>
  <c r="J599" i="14"/>
  <c r="J598" i="14"/>
  <c r="J597" i="14"/>
  <c r="J596" i="14"/>
  <c r="J595" i="14"/>
  <c r="J594" i="14"/>
  <c r="J593" i="14"/>
  <c r="J592" i="14"/>
  <c r="J591" i="14"/>
  <c r="J590" i="14"/>
  <c r="J589" i="14"/>
  <c r="J588" i="14"/>
  <c r="J587" i="14"/>
  <c r="J586" i="14"/>
  <c r="J585" i="14"/>
  <c r="J584" i="14"/>
  <c r="J583" i="14"/>
  <c r="J582" i="14"/>
  <c r="J581" i="14"/>
  <c r="J580" i="14"/>
  <c r="J579" i="14"/>
  <c r="J578" i="14"/>
  <c r="J577" i="14"/>
  <c r="J576" i="14"/>
  <c r="J575" i="14"/>
  <c r="J574" i="14"/>
  <c r="J573" i="14"/>
  <c r="J572" i="14"/>
  <c r="J571" i="14"/>
  <c r="J570" i="14"/>
  <c r="J569" i="14"/>
  <c r="J568" i="14"/>
  <c r="J567" i="14"/>
  <c r="J566" i="14"/>
  <c r="J565" i="14"/>
  <c r="J564" i="14"/>
  <c r="J563" i="14"/>
  <c r="J562" i="14"/>
  <c r="J561" i="14"/>
  <c r="J560" i="14"/>
  <c r="J559" i="14"/>
  <c r="J558" i="14"/>
  <c r="J557" i="14"/>
  <c r="J556" i="14"/>
  <c r="J555" i="14"/>
  <c r="J554" i="14"/>
  <c r="J553" i="14"/>
  <c r="J552" i="14"/>
  <c r="J551" i="14"/>
  <c r="J550" i="14"/>
  <c r="J549" i="14"/>
  <c r="J548" i="14"/>
  <c r="J547" i="14"/>
  <c r="J546" i="14"/>
  <c r="J545" i="14"/>
  <c r="J544" i="14"/>
  <c r="J543" i="14"/>
  <c r="J542" i="14"/>
  <c r="J541" i="14"/>
  <c r="J540" i="14"/>
  <c r="J539" i="14"/>
  <c r="J538" i="14"/>
  <c r="J537" i="14"/>
  <c r="J536" i="14"/>
  <c r="J535" i="14"/>
  <c r="J534" i="14"/>
  <c r="J533" i="14"/>
  <c r="J532" i="14"/>
  <c r="J531" i="14"/>
  <c r="J530" i="14"/>
  <c r="J529" i="14"/>
  <c r="J528" i="14"/>
  <c r="J527" i="14"/>
  <c r="J526" i="14"/>
  <c r="J525" i="14"/>
  <c r="J524" i="14"/>
  <c r="J523" i="14"/>
  <c r="J522" i="14"/>
  <c r="J521" i="14"/>
  <c r="J520" i="14"/>
  <c r="J519" i="14"/>
  <c r="J518" i="14"/>
  <c r="J517" i="14"/>
  <c r="J516" i="14"/>
  <c r="J515" i="14"/>
  <c r="J514" i="14"/>
  <c r="J513" i="14"/>
  <c r="J512" i="14"/>
  <c r="J511" i="14"/>
  <c r="J510" i="14"/>
  <c r="J509" i="14"/>
  <c r="J508" i="14"/>
  <c r="J507" i="14"/>
  <c r="J506" i="14"/>
  <c r="J505" i="14"/>
  <c r="J504" i="14"/>
  <c r="J503" i="14"/>
  <c r="J502" i="14"/>
  <c r="J501" i="14"/>
  <c r="J500" i="14"/>
  <c r="J499" i="14"/>
  <c r="J498" i="14"/>
  <c r="J497" i="14"/>
  <c r="J496" i="14"/>
  <c r="J495" i="14"/>
  <c r="J494" i="14"/>
  <c r="J493" i="14"/>
  <c r="J492" i="14"/>
  <c r="J491" i="14"/>
  <c r="J490" i="14"/>
  <c r="J489" i="14"/>
  <c r="J488" i="14"/>
  <c r="J487" i="14"/>
  <c r="J486" i="14"/>
  <c r="J485" i="14"/>
  <c r="J484" i="14"/>
  <c r="J483" i="14"/>
  <c r="J482" i="14"/>
  <c r="J481" i="14"/>
  <c r="J480" i="14"/>
  <c r="J479" i="14"/>
  <c r="J478" i="14"/>
  <c r="J477" i="14"/>
  <c r="J476" i="14"/>
  <c r="J475" i="14"/>
  <c r="J474" i="14"/>
  <c r="J473" i="14"/>
  <c r="J472" i="14"/>
  <c r="J471" i="14"/>
  <c r="J470" i="14"/>
  <c r="J469" i="14"/>
  <c r="J468" i="14"/>
  <c r="J467" i="14"/>
  <c r="J466" i="14"/>
  <c r="J465" i="14"/>
  <c r="J464" i="14"/>
  <c r="J463" i="14"/>
  <c r="J462" i="14"/>
  <c r="J461" i="14"/>
  <c r="J460" i="14"/>
  <c r="J459" i="14"/>
  <c r="J458" i="14"/>
  <c r="J457" i="14"/>
  <c r="J456" i="14"/>
  <c r="J455" i="14"/>
  <c r="J454" i="14"/>
  <c r="J453" i="14"/>
  <c r="J452" i="14"/>
  <c r="J451" i="14"/>
  <c r="J450" i="14"/>
  <c r="J449" i="14"/>
  <c r="J448" i="14"/>
  <c r="J447" i="14"/>
  <c r="J446" i="14"/>
  <c r="J445" i="14"/>
  <c r="J444" i="14"/>
  <c r="J443" i="14"/>
  <c r="J442" i="14"/>
  <c r="J441" i="14"/>
  <c r="J440" i="14"/>
  <c r="J439" i="14"/>
  <c r="J438" i="14"/>
  <c r="J437" i="14"/>
  <c r="J436" i="14"/>
  <c r="J435" i="14"/>
  <c r="J434" i="14"/>
  <c r="J433" i="14"/>
  <c r="J432" i="14"/>
  <c r="J431" i="14"/>
  <c r="J430" i="14"/>
  <c r="J429" i="14"/>
  <c r="J428" i="14"/>
  <c r="J427" i="14"/>
  <c r="J426" i="14"/>
  <c r="J425" i="14"/>
  <c r="J424" i="14"/>
  <c r="J423" i="14"/>
  <c r="J422" i="14"/>
  <c r="J421" i="14"/>
  <c r="J420" i="14"/>
  <c r="J419" i="14"/>
  <c r="J418" i="14"/>
  <c r="J417" i="14"/>
  <c r="J416" i="14"/>
  <c r="J415" i="14"/>
  <c r="J414" i="14"/>
  <c r="J413" i="14"/>
  <c r="J412" i="14"/>
  <c r="J411" i="14"/>
  <c r="J410" i="14"/>
  <c r="J409" i="14"/>
  <c r="J408" i="14"/>
  <c r="J407" i="14"/>
  <c r="J406" i="14"/>
  <c r="J405" i="14"/>
  <c r="J404" i="14"/>
  <c r="J403" i="14"/>
  <c r="J402" i="14"/>
  <c r="J401" i="14"/>
  <c r="J400" i="14"/>
  <c r="J399" i="14"/>
  <c r="J398" i="14"/>
  <c r="J397" i="14"/>
  <c r="J396" i="14"/>
  <c r="J395" i="14"/>
  <c r="J394" i="14"/>
  <c r="J393" i="14"/>
  <c r="J392" i="14"/>
  <c r="J391" i="14"/>
  <c r="J390" i="14"/>
  <c r="J389" i="14"/>
  <c r="J388" i="14"/>
  <c r="J387" i="14"/>
  <c r="J386" i="14"/>
  <c r="J385" i="14"/>
  <c r="J384" i="14"/>
  <c r="J383" i="14"/>
  <c r="J382" i="14"/>
  <c r="J381" i="14"/>
  <c r="J380" i="14"/>
  <c r="J379" i="14"/>
  <c r="J378" i="14"/>
  <c r="J377" i="14"/>
  <c r="J376" i="14"/>
  <c r="J375" i="14"/>
  <c r="J374" i="14"/>
  <c r="J373" i="14"/>
  <c r="J372" i="14"/>
  <c r="J371" i="14"/>
  <c r="J370" i="14"/>
  <c r="J369" i="14"/>
  <c r="J368" i="14"/>
  <c r="J367" i="14"/>
  <c r="J366" i="14"/>
  <c r="J365" i="14"/>
  <c r="J364" i="14"/>
  <c r="J363" i="14"/>
  <c r="J362" i="14"/>
  <c r="J361" i="14"/>
  <c r="J360" i="14"/>
  <c r="J359" i="14"/>
  <c r="J358" i="14"/>
  <c r="J357" i="14"/>
  <c r="J356" i="14"/>
  <c r="J355" i="14"/>
  <c r="J354" i="14"/>
  <c r="J353" i="14"/>
  <c r="J352" i="14"/>
  <c r="J351" i="14"/>
  <c r="J350" i="14"/>
  <c r="J349" i="14"/>
  <c r="J348" i="14"/>
  <c r="J347" i="14"/>
  <c r="J346" i="14"/>
  <c r="J345" i="14"/>
  <c r="J344" i="14"/>
  <c r="J343" i="14"/>
  <c r="J342" i="14"/>
  <c r="J341" i="14"/>
  <c r="J340" i="14"/>
  <c r="J339" i="14"/>
  <c r="J338" i="14"/>
  <c r="J337" i="14"/>
  <c r="J336" i="14"/>
  <c r="J335" i="14"/>
  <c r="J334" i="14"/>
  <c r="J333" i="14"/>
  <c r="J332" i="14"/>
  <c r="J331" i="14"/>
  <c r="J330" i="14"/>
  <c r="J329" i="14"/>
  <c r="J328" i="14"/>
  <c r="J327" i="14"/>
  <c r="J326" i="14"/>
  <c r="J325" i="14"/>
  <c r="J324" i="14"/>
  <c r="J323" i="14"/>
  <c r="J322" i="14"/>
  <c r="J321" i="14"/>
  <c r="J320" i="14"/>
  <c r="J319" i="14"/>
  <c r="J318" i="14"/>
  <c r="J317" i="14"/>
  <c r="J316" i="14"/>
  <c r="J315" i="14"/>
  <c r="J314" i="14"/>
  <c r="J313" i="14"/>
  <c r="J312" i="14"/>
  <c r="J311" i="14"/>
  <c r="J310" i="14"/>
  <c r="J309" i="14"/>
  <c r="J308" i="14"/>
  <c r="J307" i="14"/>
  <c r="J306" i="14"/>
  <c r="J305" i="14"/>
  <c r="J304" i="14"/>
  <c r="J303" i="14"/>
  <c r="J302" i="14"/>
  <c r="J301" i="14"/>
  <c r="J300" i="14"/>
  <c r="J299" i="14"/>
  <c r="J298" i="14"/>
  <c r="J297" i="14"/>
  <c r="J296" i="14"/>
  <c r="J295" i="14"/>
  <c r="J294" i="14"/>
  <c r="J293" i="14"/>
  <c r="J292" i="14"/>
  <c r="J291" i="14"/>
  <c r="J290" i="14"/>
  <c r="J289" i="14"/>
  <c r="J288" i="14"/>
  <c r="J287" i="14"/>
  <c r="J286" i="14"/>
  <c r="J285" i="14"/>
  <c r="J284" i="14"/>
  <c r="J283" i="14"/>
  <c r="J282" i="14"/>
  <c r="J281" i="14"/>
  <c r="J280" i="14"/>
  <c r="J279" i="14"/>
  <c r="J278" i="14"/>
  <c r="J277" i="14"/>
  <c r="J276" i="14"/>
  <c r="J275" i="14"/>
  <c r="J274" i="14"/>
  <c r="J273" i="14"/>
  <c r="J272" i="14"/>
  <c r="J271" i="14"/>
  <c r="J270" i="14"/>
  <c r="J269" i="14"/>
  <c r="J268" i="14"/>
  <c r="J267" i="14"/>
  <c r="J266" i="14"/>
  <c r="J265" i="14"/>
  <c r="J264" i="14"/>
  <c r="J263" i="14"/>
  <c r="J262" i="14"/>
  <c r="J261" i="14"/>
  <c r="J260" i="14"/>
  <c r="J259" i="14"/>
  <c r="J258" i="14"/>
  <c r="J257" i="14"/>
  <c r="J256" i="14"/>
  <c r="J255" i="14"/>
  <c r="J254" i="14"/>
  <c r="J253" i="14"/>
  <c r="J252" i="14"/>
  <c r="J251" i="14"/>
  <c r="J250" i="14"/>
  <c r="J249" i="14"/>
  <c r="J248" i="14"/>
  <c r="J247" i="14"/>
  <c r="J246" i="14"/>
  <c r="J245" i="14"/>
  <c r="J244" i="14"/>
  <c r="J243" i="14"/>
  <c r="J242" i="14"/>
  <c r="J241" i="14"/>
  <c r="J240" i="14"/>
  <c r="J239" i="14"/>
  <c r="J238" i="14"/>
  <c r="J237" i="14"/>
  <c r="J236" i="14"/>
  <c r="J235" i="14"/>
  <c r="J234" i="14"/>
  <c r="J233" i="14"/>
  <c r="J232" i="14"/>
  <c r="J231" i="14"/>
  <c r="J230" i="14"/>
  <c r="J229" i="14"/>
  <c r="J228" i="14"/>
  <c r="J227" i="14"/>
  <c r="J226" i="14"/>
  <c r="J225" i="14"/>
  <c r="J224" i="14"/>
  <c r="J223" i="14"/>
  <c r="J222" i="14"/>
  <c r="J221" i="14"/>
  <c r="J220" i="14"/>
  <c r="J219" i="14"/>
  <c r="J218" i="14"/>
  <c r="J217" i="14"/>
  <c r="J216" i="14"/>
  <c r="J215" i="14"/>
  <c r="J214" i="14"/>
  <c r="J213" i="14"/>
  <c r="J212" i="14"/>
  <c r="J211" i="14"/>
  <c r="J210" i="14"/>
  <c r="J209" i="14"/>
  <c r="J208" i="14"/>
  <c r="J207" i="14"/>
  <c r="J206" i="14"/>
  <c r="J205" i="14"/>
  <c r="J204" i="14"/>
  <c r="J203" i="14"/>
  <c r="J202" i="14"/>
  <c r="J201" i="14"/>
  <c r="J200" i="14"/>
  <c r="J199" i="14"/>
  <c r="J198" i="14"/>
  <c r="J197" i="14"/>
  <c r="J196" i="14"/>
  <c r="J195" i="14"/>
  <c r="J194" i="14"/>
  <c r="J193" i="14"/>
  <c r="J192" i="14"/>
  <c r="J191" i="14"/>
  <c r="J190" i="14"/>
  <c r="J189" i="14"/>
  <c r="J188" i="14"/>
  <c r="J187" i="14"/>
  <c r="J186" i="14"/>
  <c r="J185" i="14"/>
  <c r="J184" i="14"/>
  <c r="J183" i="14"/>
  <c r="J182" i="14"/>
  <c r="J181" i="14"/>
  <c r="J180" i="14"/>
  <c r="J179" i="14"/>
  <c r="J178" i="14"/>
  <c r="J177" i="14"/>
  <c r="J176" i="14"/>
  <c r="J175" i="14"/>
  <c r="J174" i="14"/>
  <c r="J173" i="14"/>
  <c r="J172" i="14"/>
  <c r="J171" i="14"/>
  <c r="J170" i="14"/>
  <c r="J169" i="14"/>
  <c r="J168" i="14"/>
  <c r="J167" i="14"/>
  <c r="J166" i="14"/>
  <c r="J165" i="14"/>
  <c r="J164" i="14"/>
  <c r="J163" i="14"/>
  <c r="J162" i="14"/>
  <c r="J161" i="14"/>
  <c r="J160" i="14"/>
  <c r="J159" i="14"/>
  <c r="J158" i="14"/>
  <c r="J157" i="14"/>
  <c r="J156" i="14"/>
  <c r="J155" i="14"/>
  <c r="J154" i="14"/>
  <c r="J153" i="14"/>
  <c r="J152" i="14"/>
  <c r="J151" i="14"/>
  <c r="J150" i="14"/>
  <c r="J149" i="14"/>
  <c r="J148" i="14"/>
  <c r="J147" i="14"/>
  <c r="J146" i="14"/>
  <c r="J145" i="14"/>
  <c r="J144" i="14"/>
  <c r="J143" i="14"/>
  <c r="J142" i="14"/>
  <c r="J141" i="14"/>
  <c r="J140" i="14"/>
  <c r="J139" i="14"/>
  <c r="J138" i="14"/>
  <c r="J137" i="14"/>
  <c r="J136" i="14"/>
  <c r="J135" i="14"/>
  <c r="J134" i="14"/>
  <c r="J133" i="14"/>
  <c r="J132" i="14"/>
  <c r="J131" i="14"/>
  <c r="J130" i="14"/>
  <c r="J129" i="14"/>
  <c r="J128" i="14"/>
  <c r="J127" i="14"/>
  <c r="J126" i="14"/>
  <c r="J125" i="14"/>
  <c r="J124" i="14"/>
  <c r="J123" i="14"/>
  <c r="J122" i="14"/>
  <c r="J121" i="14"/>
  <c r="J120" i="14"/>
  <c r="J119" i="14"/>
  <c r="J118" i="14"/>
  <c r="J117" i="14"/>
  <c r="J116" i="14"/>
  <c r="J115" i="14"/>
  <c r="J114" i="14"/>
  <c r="J113" i="14"/>
  <c r="J112" i="14"/>
  <c r="J111" i="14"/>
  <c r="J110" i="14"/>
  <c r="J109" i="14"/>
  <c r="J108" i="14"/>
  <c r="J107" i="14"/>
  <c r="J106" i="14"/>
  <c r="J105" i="14"/>
  <c r="J104" i="14"/>
  <c r="J103" i="14"/>
  <c r="J102" i="14"/>
  <c r="J101" i="14"/>
  <c r="J100" i="14"/>
  <c r="J99" i="14"/>
  <c r="J98" i="14"/>
  <c r="J97" i="14"/>
  <c r="J96" i="14"/>
  <c r="J95" i="14"/>
  <c r="J94" i="14"/>
  <c r="J93" i="14"/>
  <c r="J92" i="14"/>
  <c r="J91" i="14"/>
  <c r="J90" i="14"/>
  <c r="J89" i="14"/>
  <c r="J88" i="14"/>
  <c r="J87" i="14"/>
  <c r="J86" i="14"/>
  <c r="J85" i="14"/>
  <c r="J84" i="14"/>
  <c r="J83" i="14"/>
  <c r="J82" i="14"/>
  <c r="J81" i="14"/>
  <c r="J80" i="14"/>
  <c r="J79" i="14"/>
  <c r="J78" i="14"/>
  <c r="J77" i="14"/>
  <c r="J76" i="14"/>
  <c r="J75" i="14"/>
  <c r="J74" i="14"/>
  <c r="J73" i="14"/>
  <c r="J72" i="14"/>
  <c r="J71" i="14"/>
  <c r="J70" i="14"/>
  <c r="J69" i="14"/>
  <c r="J68" i="14"/>
  <c r="J67" i="14"/>
  <c r="J66" i="14"/>
  <c r="J65" i="14"/>
  <c r="J64" i="14"/>
  <c r="J63" i="14"/>
  <c r="J62" i="14"/>
  <c r="J61" i="14"/>
  <c r="J60" i="14"/>
  <c r="J59" i="14"/>
  <c r="J58" i="14"/>
  <c r="J57" i="14"/>
  <c r="J56" i="14"/>
  <c r="J55" i="14"/>
  <c r="J54" i="14"/>
  <c r="J53" i="14"/>
  <c r="J52" i="14"/>
  <c r="J51" i="14"/>
  <c r="J50" i="14"/>
  <c r="J49" i="14"/>
  <c r="J48" i="14"/>
  <c r="J47" i="14"/>
  <c r="J46" i="14"/>
  <c r="J45" i="14"/>
  <c r="J44" i="14"/>
  <c r="J43" i="14"/>
  <c r="J42" i="14"/>
  <c r="J41" i="14"/>
  <c r="J40" i="14"/>
  <c r="J39" i="14"/>
  <c r="J38" i="14"/>
  <c r="J37" i="14"/>
  <c r="J36" i="14"/>
  <c r="J35" i="14"/>
  <c r="J34" i="14"/>
  <c r="J33" i="14"/>
  <c r="J32" i="14"/>
  <c r="J31" i="14"/>
  <c r="J30" i="14"/>
  <c r="J29" i="14"/>
  <c r="J28" i="14"/>
  <c r="J27" i="14"/>
  <c r="J26" i="14"/>
  <c r="J25" i="14"/>
  <c r="J24" i="14"/>
  <c r="J23" i="14"/>
  <c r="J22" i="14"/>
  <c r="J21" i="14"/>
  <c r="J20" i="14"/>
  <c r="J19" i="14"/>
  <c r="J18" i="14"/>
  <c r="J17" i="14"/>
  <c r="J16" i="14"/>
  <c r="J15" i="14"/>
  <c r="J14" i="14"/>
  <c r="J13" i="14"/>
  <c r="J12" i="14"/>
  <c r="J11" i="14"/>
  <c r="J10" i="14"/>
  <c r="J9" i="14"/>
  <c r="J8" i="14"/>
  <c r="J7" i="14"/>
  <c r="J6" i="14"/>
  <c r="J5" i="14"/>
  <c r="J4" i="14"/>
  <c r="J3" i="14"/>
  <c r="G23" i="10" l="1"/>
  <c r="J92" i="10"/>
  <c r="I91" i="10"/>
  <c r="E40" i="10"/>
  <c r="J96" i="10" l="1"/>
  <c r="J88" i="10"/>
  <c r="J84" i="10"/>
  <c r="D57" i="10" l="1"/>
  <c r="D58" i="10"/>
  <c r="J80" i="10" l="1"/>
  <c r="J76" i="10"/>
  <c r="J72" i="10"/>
  <c r="L12" i="13" l="1"/>
  <c r="L11" i="13"/>
  <c r="J12" i="13"/>
  <c r="J11" i="13"/>
  <c r="D25" i="13"/>
  <c r="B23" i="13"/>
  <c r="B24" i="13" s="1"/>
  <c r="E24" i="13" s="1"/>
  <c r="G24" i="13" s="1"/>
  <c r="B22" i="13"/>
  <c r="B21" i="13"/>
  <c r="B20" i="13"/>
  <c r="B19" i="13"/>
  <c r="B18" i="13"/>
  <c r="E18" i="13" s="1"/>
  <c r="G18" i="13" s="1"/>
  <c r="A18" i="13"/>
  <c r="A19" i="13" l="1"/>
  <c r="E19" i="13" s="1"/>
  <c r="G19" i="13" s="1"/>
  <c r="A20" i="13" l="1"/>
  <c r="A21" i="13" l="1"/>
  <c r="E20" i="13"/>
  <c r="G20" i="13" s="1"/>
  <c r="K12" i="13"/>
  <c r="K11" i="13"/>
  <c r="I12" i="13"/>
  <c r="I11" i="13"/>
  <c r="I95" i="10"/>
  <c r="J89" i="10"/>
  <c r="I87" i="10"/>
  <c r="I83" i="10"/>
  <c r="I79" i="10"/>
  <c r="I75" i="10"/>
  <c r="P66" i="10"/>
  <c r="J66" i="10"/>
  <c r="I71" i="10"/>
  <c r="Q63" i="10"/>
  <c r="F11" i="13"/>
  <c r="G11" i="13" s="1"/>
  <c r="G55" i="10"/>
  <c r="D47" i="10"/>
  <c r="Q90" i="10" l="1"/>
  <c r="Q92" i="10"/>
  <c r="J85" i="10"/>
  <c r="L85" i="10" s="1"/>
  <c r="B17" i="13"/>
  <c r="E17" i="13" s="1"/>
  <c r="G17" i="13" s="1"/>
  <c r="A22" i="13"/>
  <c r="E21" i="13"/>
  <c r="G21" i="13" s="1"/>
  <c r="Q86" i="10"/>
  <c r="Q84" i="10"/>
  <c r="Q88" i="10"/>
  <c r="Q89" i="10"/>
  <c r="Q85" i="10"/>
  <c r="L89" i="10"/>
  <c r="J90" i="10"/>
  <c r="L90" i="10" s="1"/>
  <c r="R90" i="10" l="1"/>
  <c r="S90" i="10" s="1"/>
  <c r="T90" i="10" s="1"/>
  <c r="J86" i="10"/>
  <c r="L86" i="10" s="1"/>
  <c r="R86" i="10" s="1"/>
  <c r="S86" i="10" s="1"/>
  <c r="T86" i="10" s="1"/>
  <c r="R85" i="10"/>
  <c r="S85" i="10" s="1"/>
  <c r="T85" i="10" s="1"/>
  <c r="A23" i="13"/>
  <c r="E23" i="13" s="1"/>
  <c r="G23" i="13" s="1"/>
  <c r="E22" i="13"/>
  <c r="G22" i="13" s="1"/>
  <c r="R89" i="10"/>
  <c r="S89" i="10" s="1"/>
  <c r="T89" i="10" s="1"/>
  <c r="M95" i="10" l="1"/>
  <c r="F26" i="10"/>
  <c r="J44" i="10" s="1"/>
  <c r="F59" i="10"/>
  <c r="C3" i="13"/>
  <c r="F28" i="10"/>
  <c r="O95" i="10" s="1"/>
  <c r="O99" i="10" s="1"/>
  <c r="J45" i="10" l="1"/>
  <c r="N68" i="10"/>
  <c r="N95" i="10"/>
  <c r="C5" i="13"/>
  <c r="J39" i="10"/>
  <c r="J41" i="10"/>
  <c r="J40" i="10"/>
  <c r="J43" i="10"/>
  <c r="J42" i="10"/>
  <c r="F21" i="13"/>
  <c r="H21" i="13" s="1"/>
  <c r="F18" i="13"/>
  <c r="H18" i="13" s="1"/>
  <c r="F23" i="13"/>
  <c r="H23" i="13" s="1"/>
  <c r="F22" i="13"/>
  <c r="H22" i="13" s="1"/>
  <c r="F19" i="13"/>
  <c r="H19" i="13" s="1"/>
  <c r="F24" i="13"/>
  <c r="H24" i="13" s="1"/>
  <c r="F17" i="13"/>
  <c r="F20" i="13"/>
  <c r="H20" i="13" s="1"/>
  <c r="F56" i="10"/>
  <c r="G58" i="10"/>
  <c r="F25" i="13" l="1"/>
  <c r="H17" i="13"/>
  <c r="H25" i="13" s="1"/>
  <c r="F31" i="10" s="1"/>
  <c r="D59" i="10" l="1"/>
  <c r="F12" i="13"/>
  <c r="J31" i="10"/>
  <c r="M29" i="10"/>
  <c r="M31" i="10"/>
  <c r="I67" i="10" l="1"/>
  <c r="Q70" i="10"/>
  <c r="J97" i="10"/>
  <c r="S65" i="10"/>
  <c r="P65" i="10"/>
  <c r="J68" i="10" l="1"/>
  <c r="Q80" i="10"/>
  <c r="Q74" i="10"/>
  <c r="Q69" i="10"/>
  <c r="Q97" i="10"/>
  <c r="Q73" i="10"/>
  <c r="Q82" i="10"/>
  <c r="Q77" i="10"/>
  <c r="Q72" i="10"/>
  <c r="Q96" i="10"/>
  <c r="Q78" i="10"/>
  <c r="Q68" i="10"/>
  <c r="Q98" i="10"/>
  <c r="Q81" i="10"/>
  <c r="Q76" i="10"/>
  <c r="L97" i="10"/>
  <c r="J98" i="10"/>
  <c r="L98" i="10" s="1"/>
  <c r="J81" i="10"/>
  <c r="J82" i="10" s="1"/>
  <c r="L82" i="10" s="1"/>
  <c r="J77" i="10"/>
  <c r="L77" i="10" s="1"/>
  <c r="J73" i="10"/>
  <c r="J74" i="10" s="1"/>
  <c r="L74" i="10" s="1"/>
  <c r="D2" i="13"/>
  <c r="R97" i="10" l="1"/>
  <c r="S97" i="10" s="1"/>
  <c r="T97" i="10" s="1"/>
  <c r="J69" i="10"/>
  <c r="R82" i="10"/>
  <c r="S82" i="10" s="1"/>
  <c r="T82" i="10" s="1"/>
  <c r="J78" i="10"/>
  <c r="L78" i="10" s="1"/>
  <c r="R78" i="10" s="1"/>
  <c r="S78" i="10" s="1"/>
  <c r="T78" i="10" s="1"/>
  <c r="L73" i="10"/>
  <c r="R73" i="10" s="1"/>
  <c r="S73" i="10" s="1"/>
  <c r="T73" i="10" s="1"/>
  <c r="L81" i="10"/>
  <c r="R81" i="10" s="1"/>
  <c r="S81" i="10" s="1"/>
  <c r="T81" i="10" s="1"/>
  <c r="R98" i="10"/>
  <c r="S98" i="10" s="1"/>
  <c r="T98" i="10" s="1"/>
  <c r="R77" i="10"/>
  <c r="S77" i="10" s="1"/>
  <c r="T77" i="10" s="1"/>
  <c r="R74" i="10"/>
  <c r="S74" i="10" s="1"/>
  <c r="T74" i="10" s="1"/>
  <c r="E48" i="10"/>
  <c r="L96" i="10" l="1"/>
  <c r="R96" i="10" s="1"/>
  <c r="K88" i="10"/>
  <c r="K84" i="10"/>
  <c r="L84" i="10" s="1"/>
  <c r="R84" i="10" s="1"/>
  <c r="K76" i="10"/>
  <c r="L76" i="10" s="1"/>
  <c r="R76" i="10" s="1"/>
  <c r="K80" i="10"/>
  <c r="L80" i="10" s="1"/>
  <c r="R80" i="10" s="1"/>
  <c r="K72" i="10"/>
  <c r="L72" i="10" s="1"/>
  <c r="L68" i="10"/>
  <c r="O100" i="10"/>
  <c r="L69" i="10"/>
  <c r="R69" i="10" s="1"/>
  <c r="S69" i="10" s="1"/>
  <c r="T69" i="10" s="1"/>
  <c r="J70" i="10"/>
  <c r="L70" i="10" s="1"/>
  <c r="R70" i="10" s="1"/>
  <c r="S70" i="10" s="1"/>
  <c r="T70" i="10" s="1"/>
  <c r="E56" i="10"/>
  <c r="F54" i="10"/>
  <c r="G54" i="10" s="1"/>
  <c r="R72" i="10" l="1"/>
  <c r="R68" i="10"/>
  <c r="L88" i="10"/>
  <c r="R88" i="10" s="1"/>
  <c r="K92" i="10"/>
  <c r="L92" i="10" s="1"/>
  <c r="R92" i="10" s="1"/>
  <c r="F27" i="10"/>
  <c r="F45" i="10" l="1"/>
  <c r="P92" i="10" s="1"/>
  <c r="F40" i="10"/>
  <c r="P72" i="10" s="1"/>
  <c r="F41" i="10"/>
  <c r="P76" i="10" s="1"/>
  <c r="F43" i="10"/>
  <c r="P84" i="10" s="1"/>
  <c r="F44" i="10"/>
  <c r="P88" i="10" s="1"/>
  <c r="F46" i="10"/>
  <c r="P95" i="10" s="1"/>
  <c r="N96" i="10" s="1"/>
  <c r="M96" i="10" s="1"/>
  <c r="O96" i="10" s="1"/>
  <c r="F42" i="10"/>
  <c r="P80" i="10" s="1"/>
  <c r="F39" i="10"/>
  <c r="P68" i="10" s="1"/>
  <c r="M68" i="10" s="1"/>
  <c r="B11" i="13"/>
  <c r="E11" i="13" s="1"/>
  <c r="C6" i="13"/>
  <c r="F58" i="10"/>
  <c r="H58" i="10"/>
  <c r="F57" i="10"/>
  <c r="H57" i="10"/>
  <c r="G57" i="10"/>
  <c r="G59" i="10"/>
  <c r="F47" i="10"/>
  <c r="I47" i="10" s="1"/>
  <c r="F29" i="10"/>
  <c r="N92" i="10" l="1"/>
  <c r="P99" i="10"/>
  <c r="M92" i="10"/>
  <c r="S68" i="10"/>
  <c r="T68" i="10" s="1"/>
  <c r="N76" i="10"/>
  <c r="M76" i="10"/>
  <c r="N72" i="10"/>
  <c r="M72" i="10"/>
  <c r="M80" i="10"/>
  <c r="N80" i="10"/>
  <c r="N88" i="10"/>
  <c r="M88" i="10"/>
  <c r="S88" i="10" s="1"/>
  <c r="T88" i="10" s="1"/>
  <c r="F30" i="10"/>
  <c r="C4" i="13" s="1"/>
  <c r="B12" i="13"/>
  <c r="E12" i="13" s="1"/>
  <c r="F60" i="10"/>
  <c r="S92" i="10" l="1"/>
  <c r="T92" i="10" s="1"/>
  <c r="M12" i="13"/>
  <c r="G56" i="10"/>
  <c r="S72" i="10"/>
  <c r="H60" i="10"/>
  <c r="D13" i="13" l="1"/>
  <c r="G60" i="10"/>
  <c r="I60" i="10" s="1"/>
  <c r="T72" i="10"/>
  <c r="M11" i="13" l="1"/>
  <c r="M13" i="13" s="1"/>
  <c r="F32" i="10" s="1"/>
  <c r="N84" i="10" l="1"/>
  <c r="N99" i="10" s="1"/>
  <c r="M84" i="10"/>
  <c r="M99" i="10" s="1"/>
  <c r="F48" i="10"/>
  <c r="I48" i="10" s="1"/>
  <c r="S80" i="10"/>
  <c r="T80" i="10" s="1"/>
  <c r="S84" i="10" l="1"/>
  <c r="T84" i="10" s="1"/>
  <c r="F61" i="10"/>
  <c r="N100" i="10" l="1"/>
  <c r="S76" i="10"/>
  <c r="T76" i="10" l="1"/>
  <c r="M100" i="10"/>
  <c r="S96" i="10" l="1"/>
  <c r="S99" i="10" s="1"/>
  <c r="T96" i="10" l="1"/>
  <c r="T99" i="10" s="1"/>
  <c r="F33" i="10" s="1"/>
  <c r="F34" i="10" s="1"/>
</calcChain>
</file>

<file path=xl/comments1.xml><?xml version="1.0" encoding="utf-8"?>
<comments xmlns="http://schemas.openxmlformats.org/spreadsheetml/2006/main">
  <authors>
    <author>Ngan Ha Thi Chung</author>
  </authors>
  <commentList>
    <comment ref="Q63" authorId="0" shapeId="0">
      <text>
        <r>
          <rPr>
            <b/>
            <sz val="9"/>
            <color indexed="81"/>
            <rFont val="Tahoma"/>
            <family val="2"/>
          </rPr>
          <t>Ngan Ha Thi Chung:</t>
        </r>
        <r>
          <rPr>
            <sz val="9"/>
            <color indexed="81"/>
            <rFont val="Tahoma"/>
            <family val="2"/>
          </rPr>
          <t xml:space="preserve">
Sửa lại cthuc: 
=IF(D5="Vay";0;IF(D6="Có";9%;8%))
</t>
        </r>
      </text>
    </comment>
  </commentList>
</comments>
</file>

<file path=xl/comments2.xml><?xml version="1.0" encoding="utf-8"?>
<comments xmlns="http://schemas.openxmlformats.org/spreadsheetml/2006/main">
  <authors>
    <author>Ngan Ha Thi Chung</author>
  </authors>
  <commentList>
    <comment ref="G15" authorId="0" shapeId="0">
      <text>
        <r>
          <rPr>
            <b/>
            <sz val="9"/>
            <color indexed="81"/>
            <rFont val="Tahoma"/>
            <family val="2"/>
          </rPr>
          <t>Ngan Ha Thi Chung:</t>
        </r>
        <r>
          <rPr>
            <sz val="9"/>
            <color indexed="81"/>
            <rFont val="Tahoma"/>
            <family val="2"/>
          </rPr>
          <t xml:space="preserve">
Mức lãi suất này phải xin phê duyệt của lãnh đạo</t>
        </r>
      </text>
    </comment>
  </commentList>
</comments>
</file>

<file path=xl/sharedStrings.xml><?xml version="1.0" encoding="utf-8"?>
<sst xmlns="http://schemas.openxmlformats.org/spreadsheetml/2006/main" count="5246" uniqueCount="1553">
  <si>
    <t>PHIẾU TÍNH GIÁ</t>
  </si>
  <si>
    <t>I. Thông tin khách hàng:</t>
  </si>
  <si>
    <t>Tên khách hàng:</t>
  </si>
  <si>
    <t>Tầng:</t>
  </si>
  <si>
    <t>Căn:</t>
  </si>
  <si>
    <t>Diện tích theo thông thủy (m2):</t>
  </si>
  <si>
    <t>Thuế VAT</t>
  </si>
  <si>
    <t>Phí bảo trì 2%</t>
  </si>
  <si>
    <t>Đơn giá bán bao gồm VAT + KPBT (thông thủy)</t>
  </si>
  <si>
    <t>Đơn giá thông thủy (chưa VAT)</t>
  </si>
  <si>
    <t>Tổng cộng:</t>
  </si>
  <si>
    <t>Tổng cộng</t>
  </si>
  <si>
    <t>Giá trị khoản vay</t>
  </si>
  <si>
    <t>Số tiền sau chiết khấu</t>
  </si>
  <si>
    <t>TNTH</t>
  </si>
  <si>
    <t>LS</t>
  </si>
  <si>
    <t>Lãi</t>
  </si>
  <si>
    <t>Tổng CP</t>
  </si>
  <si>
    <t>Thời hạn hỗ trợ (tháng)</t>
  </si>
  <si>
    <t>Phí TNTH</t>
  </si>
  <si>
    <t>(Ghi rõ họ tên)</t>
  </si>
  <si>
    <t>TP Thủ tục</t>
  </si>
  <si>
    <t>Mã căn hộ</t>
  </si>
  <si>
    <t>II.Giá bán</t>
  </si>
  <si>
    <t>Đơn giá thông thủy (chưa VAT) sau giảm giá</t>
  </si>
  <si>
    <t>Giá trị căn hộ (gồm VAT)</t>
  </si>
  <si>
    <t>CKTTS_Khách vay</t>
  </si>
  <si>
    <t>Hỗ trợ lãi suất_sau HĐMB</t>
  </si>
  <si>
    <t>Chiết khấu thanh toán sớm_khách không vay</t>
  </si>
  <si>
    <t>II.2</t>
  </si>
  <si>
    <t>II.3</t>
  </si>
  <si>
    <t>II.1</t>
  </si>
  <si>
    <t>II.4</t>
  </si>
  <si>
    <t>&gt;&gt; Vào TT CKTTS</t>
  </si>
  <si>
    <t>Vay</t>
  </si>
  <si>
    <t>VCB</t>
  </si>
  <si>
    <t>TPB</t>
  </si>
  <si>
    <t>Ngân hàng vay vốn</t>
  </si>
  <si>
    <t>Không vay</t>
  </si>
  <si>
    <t>'- Đơn giá QSD đất không chịu VAT</t>
  </si>
  <si>
    <t>KHÔNG XÓA</t>
  </si>
  <si>
    <t>BẢNG LÃI SUẤT NGÂN HÀNG ÁP DỤNG CHO KHÁCH MUA CĂN HỘ</t>
  </si>
  <si>
    <t>Nội dung</t>
  </si>
  <si>
    <t>Tỷ lệ TNTH</t>
  </si>
  <si>
    <t>Ngân hàng</t>
  </si>
  <si>
    <t>Ngày giải ngân khoản vay</t>
  </si>
  <si>
    <t>Ngày dừng HTLS</t>
  </si>
  <si>
    <t>IV. Thanh toán (KH tham gia chương trình HTLS)</t>
  </si>
  <si>
    <t>Ngày thanh toán theo tiến độ</t>
  </si>
  <si>
    <t>Số tiền</t>
  </si>
  <si>
    <t>Tỷ lệ vay được hỗ trợ (&lt;=70%)</t>
  </si>
  <si>
    <t>Lựa chọn HTLS/Không HTLS</t>
  </si>
  <si>
    <t>Nguyễn Văn A</t>
  </si>
  <si>
    <t>Chiết khấu không HTLS</t>
  </si>
  <si>
    <t>Giá Bán Căn Hộ (đã bao gồm VAT)</t>
  </si>
  <si>
    <t>III. Tiến độ Thanh toán</t>
  </si>
  <si>
    <t>Khách hàng</t>
  </si>
  <si>
    <t>KH cần lưu ý:</t>
  </si>
  <si>
    <t>“Trường hợp có sai sót trong tính toán và số liệu mà Bên Bán hoặc Bên Mua chứng minh được là sai theo các điều khoản, điều kiện của Hợp đồng, các Phụ lục và/hoặc các văn bản, thỏa thuận liên quan mà các Bên đã ký thì Bên kia phải chấp nhận số liệu tính toán điều chỉnh”.</t>
  </si>
  <si>
    <r>
      <rPr>
        <b/>
        <sz val="12"/>
        <rFont val="Times New Roman"/>
        <family val="1"/>
      </rPr>
      <t>Người lập biểu</t>
    </r>
  </si>
  <si>
    <t>Tỷ lệ</t>
  </si>
  <si>
    <t>Số tiền thanh toán</t>
  </si>
  <si>
    <t>Ngày thanh toán</t>
  </si>
  <si>
    <t>THỦ TỤC ĐIỀN</t>
  </si>
  <si>
    <t xml:space="preserve">Thanh toán sớm (không vay)- Chiết khấu TTS </t>
  </si>
  <si>
    <t>LSCK</t>
  </si>
  <si>
    <t>CK vào giá trước VAT</t>
  </si>
  <si>
    <t>Lần thanh toán</t>
  </si>
  <si>
    <t>Ngày thanh toán theo hạn</t>
  </si>
  <si>
    <t>Ngày thanh toán thực tế</t>
  </si>
  <si>
    <t>Số ngày thanh toán sớm</t>
  </si>
  <si>
    <t xml:space="preserve">Số tiền tính TTS </t>
  </si>
  <si>
    <t>VAT</t>
  </si>
  <si>
    <t>KPBT</t>
  </si>
  <si>
    <t>Tổng tiền thanh toán cho CĐT</t>
  </si>
  <si>
    <t>LS CK TTS</t>
  </si>
  <si>
    <t>Tỷ lệ CK</t>
  </si>
  <si>
    <t>Lãi thanh toán sớm</t>
  </si>
  <si>
    <t>Thủ tục chọn trong droplist</t>
  </si>
  <si>
    <t>CH-1512A</t>
  </si>
  <si>
    <t xml:space="preserve"> Ký VBTT</t>
  </si>
  <si>
    <t>Lần 4</t>
  </si>
  <si>
    <t>Lần 5</t>
  </si>
  <si>
    <t>Lần 6</t>
  </si>
  <si>
    <t>Lần 7</t>
  </si>
  <si>
    <t>Tham gia chương trình TTS 95% giá bán chưa gồm VAT +100% VAT + KPBT</t>
  </si>
  <si>
    <t>DIAMOND CROWN HẢI PHÒNG</t>
  </si>
  <si>
    <t>Thủ tục điền ngày giải ngân thực tế</t>
  </si>
  <si>
    <t>LS CKTTS</t>
  </si>
  <si>
    <t>Ngày giải ngân</t>
  </si>
  <si>
    <t>Lần tiến độ thanh toán</t>
  </si>
  <si>
    <t>Tiến độ</t>
  </si>
  <si>
    <t>Số ngày TTS</t>
  </si>
  <si>
    <t>Giá trị thanh toán theo tiến độ</t>
  </si>
  <si>
    <t>Tỷ lệ CK</t>
  </si>
  <si>
    <t>Tiền CK</t>
  </si>
  <si>
    <t>Lần 2</t>
  </si>
  <si>
    <t>Lần 3</t>
  </si>
  <si>
    <t>Lần 8</t>
  </si>
  <si>
    <t>Lần 9</t>
  </si>
  <si>
    <t>Giá trị căn hộ (bao gồm VAT)</t>
  </si>
  <si>
    <t>Giá trị căn hộ (chưa bao gồm VAT)</t>
  </si>
  <si>
    <t>Kinh phí bảo trì</t>
  </si>
  <si>
    <r>
      <rPr>
        <sz val="12"/>
        <color rgb="FFFF0000"/>
        <rFont val="Times New Roman"/>
        <family val="1"/>
      </rPr>
      <t xml:space="preserve">5% GTCH </t>
    </r>
    <r>
      <rPr>
        <sz val="12"/>
        <color theme="1"/>
        <rFont val="Times New Roman"/>
        <family val="1"/>
      </rPr>
      <t>+ KPBT+VAT 5%</t>
    </r>
  </si>
  <si>
    <t>Vốn tự có tối thiểu</t>
  </si>
  <si>
    <t>Ngân hàng giải ngân tối đa</t>
  </si>
  <si>
    <t>Lần 1: Ngay khi TTĐC</t>
  </si>
  <si>
    <t>Mã căn rút gọn</t>
  </si>
  <si>
    <t>Tầng</t>
  </si>
  <si>
    <t>Căn</t>
  </si>
  <si>
    <t>Số PN</t>
  </si>
  <si>
    <t>CH-08A01</t>
  </si>
  <si>
    <t>08A</t>
  </si>
  <si>
    <t>01</t>
  </si>
  <si>
    <t>Studio</t>
  </si>
  <si>
    <t>CH-08A03</t>
  </si>
  <si>
    <t>03</t>
  </si>
  <si>
    <t>1.5PN</t>
  </si>
  <si>
    <t>CH-08A05A</t>
  </si>
  <si>
    <t>05A</t>
  </si>
  <si>
    <t>CH-08A05</t>
  </si>
  <si>
    <t>05</t>
  </si>
  <si>
    <t>CH-08A06</t>
  </si>
  <si>
    <t>06</t>
  </si>
  <si>
    <t>2.5PN</t>
  </si>
  <si>
    <t>CH-08A08A</t>
  </si>
  <si>
    <t>3PN</t>
  </si>
  <si>
    <t>CH-08A08</t>
  </si>
  <si>
    <t>08</t>
  </si>
  <si>
    <t>2PN</t>
  </si>
  <si>
    <t>CH-08A09</t>
  </si>
  <si>
    <t>09</t>
  </si>
  <si>
    <t>CH-08A11</t>
  </si>
  <si>
    <t>11</t>
  </si>
  <si>
    <t>CH-08A12</t>
  </si>
  <si>
    <t>12</t>
  </si>
  <si>
    <t>3.5PN</t>
  </si>
  <si>
    <t>CH-08A12A</t>
  </si>
  <si>
    <t>12A</t>
  </si>
  <si>
    <t>CH-08A16</t>
  </si>
  <si>
    <t>16</t>
  </si>
  <si>
    <t>CH-08A18A</t>
  </si>
  <si>
    <t>18A</t>
  </si>
  <si>
    <t>CH-08A20</t>
  </si>
  <si>
    <t>20</t>
  </si>
  <si>
    <t>CH-08A22</t>
  </si>
  <si>
    <t>22</t>
  </si>
  <si>
    <t>CH-08A23</t>
  </si>
  <si>
    <t>23</t>
  </si>
  <si>
    <t>CH-08A25</t>
  </si>
  <si>
    <t>25</t>
  </si>
  <si>
    <t>CH-08A28</t>
  </si>
  <si>
    <t>28</t>
  </si>
  <si>
    <t>CH-08A29</t>
  </si>
  <si>
    <t>29</t>
  </si>
  <si>
    <t>CH-08A30</t>
  </si>
  <si>
    <t>30</t>
  </si>
  <si>
    <t>CH-08A31</t>
  </si>
  <si>
    <t>31</t>
  </si>
  <si>
    <t>CH-08A32</t>
  </si>
  <si>
    <t>32</t>
  </si>
  <si>
    <t>CH-08A33</t>
  </si>
  <si>
    <t>33</t>
  </si>
  <si>
    <t>CH-08A34</t>
  </si>
  <si>
    <t>34</t>
  </si>
  <si>
    <t>CH-08A35</t>
  </si>
  <si>
    <t>35</t>
  </si>
  <si>
    <t>CH-1001</t>
  </si>
  <si>
    <t>10</t>
  </si>
  <si>
    <t>CH-1002</t>
  </si>
  <si>
    <t>02</t>
  </si>
  <si>
    <t>CH-1005A</t>
  </si>
  <si>
    <t>CH-1006</t>
  </si>
  <si>
    <t>CH-1009</t>
  </si>
  <si>
    <t>CH-1011</t>
  </si>
  <si>
    <t>CH-1012</t>
  </si>
  <si>
    <t>CH-1016</t>
  </si>
  <si>
    <t>CH-1029</t>
  </si>
  <si>
    <t>CH-1030</t>
  </si>
  <si>
    <t>CH-1031</t>
  </si>
  <si>
    <t>CH-1032</t>
  </si>
  <si>
    <t>CH-1033</t>
  </si>
  <si>
    <t>CH-1034</t>
  </si>
  <si>
    <t>CH-1035</t>
  </si>
  <si>
    <t>CH-1201</t>
  </si>
  <si>
    <t>CH-1202</t>
  </si>
  <si>
    <t>CH-1203</t>
  </si>
  <si>
    <t>CH-1205A</t>
  </si>
  <si>
    <t>CH-1205</t>
  </si>
  <si>
    <t>CH-1206</t>
  </si>
  <si>
    <t>CH-1208A</t>
  </si>
  <si>
    <t>CH-1208</t>
  </si>
  <si>
    <t>CH-1209</t>
  </si>
  <si>
    <t>CH-1210</t>
  </si>
  <si>
    <t>CH-1211</t>
  </si>
  <si>
    <t>CH-1212</t>
  </si>
  <si>
    <t>CH-1212A</t>
  </si>
  <si>
    <t>CH-1215A</t>
  </si>
  <si>
    <t>15A</t>
  </si>
  <si>
    <t>CH-1215</t>
  </si>
  <si>
    <t>15</t>
  </si>
  <si>
    <t>CH-1216</t>
  </si>
  <si>
    <t>CH-1218A</t>
  </si>
  <si>
    <t>CH-1218</t>
  </si>
  <si>
    <t>18</t>
  </si>
  <si>
    <t>CH-1219</t>
  </si>
  <si>
    <t>19</t>
  </si>
  <si>
    <t>CH-1220</t>
  </si>
  <si>
    <t>CH-1221</t>
  </si>
  <si>
    <t>21</t>
  </si>
  <si>
    <t>CH-1222</t>
  </si>
  <si>
    <t>CH-1223</t>
  </si>
  <si>
    <t>CH-1224</t>
  </si>
  <si>
    <t>24</t>
  </si>
  <si>
    <t>CH-1225</t>
  </si>
  <si>
    <t>CH-1226</t>
  </si>
  <si>
    <t>26</t>
  </si>
  <si>
    <t>CH-1227</t>
  </si>
  <si>
    <t>27</t>
  </si>
  <si>
    <t>CH-1228</t>
  </si>
  <si>
    <t>CH-1229</t>
  </si>
  <si>
    <t>CH-1230</t>
  </si>
  <si>
    <t>CH-1231</t>
  </si>
  <si>
    <t>CH-1232</t>
  </si>
  <si>
    <t>CH-1233</t>
  </si>
  <si>
    <t>CH-1234</t>
  </si>
  <si>
    <t>CH-1235</t>
  </si>
  <si>
    <t>CH-1501</t>
  </si>
  <si>
    <t>CH-1502</t>
  </si>
  <si>
    <t>CH-1503</t>
  </si>
  <si>
    <t>CH-1505A</t>
  </si>
  <si>
    <t>CH-1505</t>
  </si>
  <si>
    <t>CH-1506</t>
  </si>
  <si>
    <t>CH-1508A</t>
  </si>
  <si>
    <t>CH-1508</t>
  </si>
  <si>
    <t>CH-1509</t>
  </si>
  <si>
    <t>CH-1510</t>
  </si>
  <si>
    <t>CH-1511</t>
  </si>
  <si>
    <t>CH-1512</t>
  </si>
  <si>
    <t>CH-1515A</t>
  </si>
  <si>
    <t>CH-1515</t>
  </si>
  <si>
    <t>CH-1516</t>
  </si>
  <si>
    <t>CH-1518A</t>
  </si>
  <si>
    <t>CH-1518</t>
  </si>
  <si>
    <t>CH-1519</t>
  </si>
  <si>
    <t>CH-1520</t>
  </si>
  <si>
    <t>CH-1521</t>
  </si>
  <si>
    <t>CH-1522</t>
  </si>
  <si>
    <t>CH-1523</t>
  </si>
  <si>
    <t>CH-1524</t>
  </si>
  <si>
    <t>CH-1525</t>
  </si>
  <si>
    <t>CH-1526</t>
  </si>
  <si>
    <t>CH-1527</t>
  </si>
  <si>
    <t>CH-1528</t>
  </si>
  <si>
    <t>CH-1529</t>
  </si>
  <si>
    <t>CH-1530</t>
  </si>
  <si>
    <t>CH-1531</t>
  </si>
  <si>
    <t>CH-1532</t>
  </si>
  <si>
    <t>CH-1533</t>
  </si>
  <si>
    <t>CH-1534</t>
  </si>
  <si>
    <t>CH-1535</t>
  </si>
  <si>
    <t>CH-2101</t>
  </si>
  <si>
    <t>CH-2102</t>
  </si>
  <si>
    <t>CH-2103</t>
  </si>
  <si>
    <t>CH-2105A</t>
  </si>
  <si>
    <t>CH-2105</t>
  </si>
  <si>
    <t>CH-2106</t>
  </si>
  <si>
    <t>CH-2108A</t>
  </si>
  <si>
    <t>CH-2108</t>
  </si>
  <si>
    <t>CH-2109</t>
  </si>
  <si>
    <t>CH-2110</t>
  </si>
  <si>
    <t>CH-2111</t>
  </si>
  <si>
    <t>CH-2112</t>
  </si>
  <si>
    <t>CH-2112A</t>
  </si>
  <si>
    <t>CH-2115A</t>
  </si>
  <si>
    <t>CH-2115</t>
  </si>
  <si>
    <t>CH-2116</t>
  </si>
  <si>
    <t>CH-2118A</t>
  </si>
  <si>
    <t>CH-2118</t>
  </si>
  <si>
    <t>CH-2119</t>
  </si>
  <si>
    <t>CH-2120</t>
  </si>
  <si>
    <t>CH-2121</t>
  </si>
  <si>
    <t>CH-2122</t>
  </si>
  <si>
    <t>CH-2123</t>
  </si>
  <si>
    <t>CH-2124</t>
  </si>
  <si>
    <t>CH-2125</t>
  </si>
  <si>
    <t>CH-2126</t>
  </si>
  <si>
    <t>CH-2127</t>
  </si>
  <si>
    <t>CH-2128</t>
  </si>
  <si>
    <t>CH-2129</t>
  </si>
  <si>
    <t>CH-2130</t>
  </si>
  <si>
    <t>CH-2131</t>
  </si>
  <si>
    <t>CH-2132</t>
  </si>
  <si>
    <t>CH-2133</t>
  </si>
  <si>
    <t>CH-2134</t>
  </si>
  <si>
    <t>CH-2135</t>
  </si>
  <si>
    <t>CH-2401</t>
  </si>
  <si>
    <t>CH-2402</t>
  </si>
  <si>
    <t>CH-2405A</t>
  </si>
  <si>
    <t>CH-2406</t>
  </si>
  <si>
    <t>CH-2408A</t>
  </si>
  <si>
    <t>CH-2408</t>
  </si>
  <si>
    <t>CH-2409</t>
  </si>
  <si>
    <t>CH-2410</t>
  </si>
  <si>
    <t>CH-2411</t>
  </si>
  <si>
    <t>CH-2412</t>
  </si>
  <si>
    <t>CH-2412A</t>
  </si>
  <si>
    <t>CH-2415A</t>
  </si>
  <si>
    <t>CH-2415</t>
  </si>
  <si>
    <t>CH-2416</t>
  </si>
  <si>
    <t>CH-2418A</t>
  </si>
  <si>
    <t>CH-2418</t>
  </si>
  <si>
    <t>CH-2419</t>
  </si>
  <si>
    <t>CH-2420</t>
  </si>
  <si>
    <t>CH-2421</t>
  </si>
  <si>
    <t>CH-2422</t>
  </si>
  <si>
    <t>CH-2423</t>
  </si>
  <si>
    <t>CH-2425</t>
  </si>
  <si>
    <t>CH-2426</t>
  </si>
  <si>
    <t>CH-2429</t>
  </si>
  <si>
    <t>CH-2430</t>
  </si>
  <si>
    <t>CH-2431</t>
  </si>
  <si>
    <t>CH-2432</t>
  </si>
  <si>
    <t>CH-2433</t>
  </si>
  <si>
    <t>CH-2434</t>
  </si>
  <si>
    <t>CH-2435</t>
  </si>
  <si>
    <t>CH-2701</t>
  </si>
  <si>
    <t>CH-2702</t>
  </si>
  <si>
    <t>CH-2703</t>
  </si>
  <si>
    <t>CH-2705A</t>
  </si>
  <si>
    <t>CH-2705</t>
  </si>
  <si>
    <t>CH-2706</t>
  </si>
  <si>
    <t>CH-2708A</t>
  </si>
  <si>
    <t>CH-2708</t>
  </si>
  <si>
    <t>CH-2709</t>
  </si>
  <si>
    <t>CH-2710</t>
  </si>
  <si>
    <t>CH-2711</t>
  </si>
  <si>
    <t>CH-2712</t>
  </si>
  <si>
    <t>CH-2712A</t>
  </si>
  <si>
    <t>CH-2715A</t>
  </si>
  <si>
    <t>CH-2715</t>
  </si>
  <si>
    <t>CH-2716</t>
  </si>
  <si>
    <t>CH-2718A</t>
  </si>
  <si>
    <t>CH-2718</t>
  </si>
  <si>
    <t>CH-2719</t>
  </si>
  <si>
    <t>CH-2720</t>
  </si>
  <si>
    <t>CH-2721</t>
  </si>
  <si>
    <t>CH-2722</t>
  </si>
  <si>
    <t>CH-2723</t>
  </si>
  <si>
    <t>CH-2724</t>
  </si>
  <si>
    <t>CH-2725</t>
  </si>
  <si>
    <t>CH-2726</t>
  </si>
  <si>
    <t>CH-2727</t>
  </si>
  <si>
    <t>CH-2728</t>
  </si>
  <si>
    <t>CH-2729</t>
  </si>
  <si>
    <t>CH-2730</t>
  </si>
  <si>
    <t>CH-2731</t>
  </si>
  <si>
    <t>CH-2732</t>
  </si>
  <si>
    <t>CH-2733</t>
  </si>
  <si>
    <t>CH-2734</t>
  </si>
  <si>
    <t>CH-2735</t>
  </si>
  <si>
    <t>CH-3001</t>
  </si>
  <si>
    <t>CH-3002</t>
  </si>
  <si>
    <t>CH-3003</t>
  </si>
  <si>
    <t>CH-3005A</t>
  </si>
  <si>
    <t>CH-3005</t>
  </si>
  <si>
    <t>CH-3006</t>
  </si>
  <si>
    <t>CH-3008A</t>
  </si>
  <si>
    <t>CH-3008</t>
  </si>
  <si>
    <t>CH-3009</t>
  </si>
  <si>
    <t>CH-3010</t>
  </si>
  <si>
    <t>CH-3011</t>
  </si>
  <si>
    <t>CH-3012</t>
  </si>
  <si>
    <t>CH-3012A</t>
  </si>
  <si>
    <t>CH-3015A</t>
  </si>
  <si>
    <t>CH-3015</t>
  </si>
  <si>
    <t>CH-3016</t>
  </si>
  <si>
    <t>CH-3018A</t>
  </si>
  <si>
    <t>CH-3018</t>
  </si>
  <si>
    <t>CH-3019</t>
  </si>
  <si>
    <t>CH-3020</t>
  </si>
  <si>
    <t>CH-3021</t>
  </si>
  <si>
    <t>CH-3022</t>
  </si>
  <si>
    <t>CH-3023</t>
  </si>
  <si>
    <t>CH-3024</t>
  </si>
  <si>
    <t>CH-3025</t>
  </si>
  <si>
    <t>CH-3026</t>
  </si>
  <si>
    <t>CH-3027</t>
  </si>
  <si>
    <t>CH-3028</t>
  </si>
  <si>
    <t>CH-3029</t>
  </si>
  <si>
    <t>CH-3030</t>
  </si>
  <si>
    <t>CH-3031</t>
  </si>
  <si>
    <t>CH-3032</t>
  </si>
  <si>
    <t>CH-3033</t>
  </si>
  <si>
    <t>CH-3034</t>
  </si>
  <si>
    <t>CH-3035</t>
  </si>
  <si>
    <t>CH-3501</t>
  </si>
  <si>
    <t>CH-3502</t>
  </si>
  <si>
    <t>CH-3503</t>
  </si>
  <si>
    <t>CH-3505A</t>
  </si>
  <si>
    <t>CH-3505</t>
  </si>
  <si>
    <t>CH-3506</t>
  </si>
  <si>
    <t>CH-3508A</t>
  </si>
  <si>
    <t>CH-3508</t>
  </si>
  <si>
    <t>CH-3509</t>
  </si>
  <si>
    <t>CH-3510</t>
  </si>
  <si>
    <t>CH-3511</t>
  </si>
  <si>
    <t>CH-3512</t>
  </si>
  <si>
    <t>CH-3512A</t>
  </si>
  <si>
    <t>CH-3515A</t>
  </si>
  <si>
    <t>CH-3515</t>
  </si>
  <si>
    <t>CH-3516</t>
  </si>
  <si>
    <t>CH-3518A</t>
  </si>
  <si>
    <t>CH-3518</t>
  </si>
  <si>
    <t>CH-3519</t>
  </si>
  <si>
    <t>CH-3520</t>
  </si>
  <si>
    <t>CH-3521</t>
  </si>
  <si>
    <t>CH-3522</t>
  </si>
  <si>
    <t>CH-3523</t>
  </si>
  <si>
    <t>CH-3524</t>
  </si>
  <si>
    <t>CH-3525</t>
  </si>
  <si>
    <t>CH-3526</t>
  </si>
  <si>
    <t>CH-3527</t>
  </si>
  <si>
    <t>CH-3528</t>
  </si>
  <si>
    <t>CH-3529</t>
  </si>
  <si>
    <t>CH-3530</t>
  </si>
  <si>
    <t>CH-3531</t>
  </si>
  <si>
    <t>CH-3532</t>
  </si>
  <si>
    <t>CH-3533</t>
  </si>
  <si>
    <t>CH-3534</t>
  </si>
  <si>
    <t>CH-3535</t>
  </si>
  <si>
    <t>CH-08A02</t>
  </si>
  <si>
    <t>CH-08A10</t>
  </si>
  <si>
    <t>CH-08A15A</t>
  </si>
  <si>
    <t>CH-08A15</t>
  </si>
  <si>
    <t>CH-08A18</t>
  </si>
  <si>
    <t>CH-08A19</t>
  </si>
  <si>
    <t>CH-08A21</t>
  </si>
  <si>
    <t>CH-08A24</t>
  </si>
  <si>
    <t>CH-08A26</t>
  </si>
  <si>
    <t>CH-08A27</t>
  </si>
  <si>
    <t>CH-1003</t>
  </si>
  <si>
    <t>CH-1005</t>
  </si>
  <si>
    <t>CH-1008A</t>
  </si>
  <si>
    <t>CH-1008</t>
  </si>
  <si>
    <t>CH-1010</t>
  </si>
  <si>
    <t>CH-1012A</t>
  </si>
  <si>
    <t>CH-1015A</t>
  </si>
  <si>
    <t>CH-1015</t>
  </si>
  <si>
    <t>CH-1018A</t>
  </si>
  <si>
    <t>CH-1018</t>
  </si>
  <si>
    <t>CH-1019</t>
  </si>
  <si>
    <t>CH-1020</t>
  </si>
  <si>
    <t>CH-1021</t>
  </si>
  <si>
    <t>CH-1022</t>
  </si>
  <si>
    <t>CH-1023</t>
  </si>
  <si>
    <t>CH-1024</t>
  </si>
  <si>
    <t>CH-1025</t>
  </si>
  <si>
    <t>CH-1026</t>
  </si>
  <si>
    <t>CH-1027</t>
  </si>
  <si>
    <t>CH-1028</t>
  </si>
  <si>
    <t>CH-15A02</t>
  </si>
  <si>
    <t>CH-15A03</t>
  </si>
  <si>
    <t>CH-15A05</t>
  </si>
  <si>
    <t>CH-15A06</t>
  </si>
  <si>
    <t>CH-15A08A</t>
  </si>
  <si>
    <t>CH-15A08</t>
  </si>
  <si>
    <t>CH-15A12A</t>
  </si>
  <si>
    <t>CH-15A15</t>
  </si>
  <si>
    <t>CH-15A18</t>
  </si>
  <si>
    <t>CH-15A19</t>
  </si>
  <si>
    <t>CH-15A22</t>
  </si>
  <si>
    <t>CH-15A23</t>
  </si>
  <si>
    <t>CH-15A24</t>
  </si>
  <si>
    <t>CH-15A25</t>
  </si>
  <si>
    <t>CH-15A27</t>
  </si>
  <si>
    <t>CH-15A28</t>
  </si>
  <si>
    <t>CH-1902</t>
  </si>
  <si>
    <t>CH-1903</t>
  </si>
  <si>
    <t>CH-1905</t>
  </si>
  <si>
    <t>CH-1908</t>
  </si>
  <si>
    <t>CH-1915A</t>
  </si>
  <si>
    <t>CH-1922</t>
  </si>
  <si>
    <t>CH-1923</t>
  </si>
  <si>
    <t>CH-1924</t>
  </si>
  <si>
    <t>CH-1926</t>
  </si>
  <si>
    <t>CH-1927</t>
  </si>
  <si>
    <t>CH-1928</t>
  </si>
  <si>
    <t>CH-2403</t>
  </si>
  <si>
    <t>CH-2405</t>
  </si>
  <si>
    <t>CH-2424</t>
  </si>
  <si>
    <t>CH-2427</t>
  </si>
  <si>
    <t>CH-2428</t>
  </si>
  <si>
    <t>CH-3301</t>
  </si>
  <si>
    <t>CH-3302</t>
  </si>
  <si>
    <t>CH-3303</t>
  </si>
  <si>
    <t>CH-3305A</t>
  </si>
  <si>
    <t>CH-3305</t>
  </si>
  <si>
    <t>CH-3306</t>
  </si>
  <si>
    <t>CH-3308A</t>
  </si>
  <si>
    <t>CH-3308</t>
  </si>
  <si>
    <t>CH-3309</t>
  </si>
  <si>
    <t>CH-3310</t>
  </si>
  <si>
    <t>CH-3311</t>
  </si>
  <si>
    <t>CH-3312</t>
  </si>
  <si>
    <t>CH-3312A</t>
  </si>
  <si>
    <t>CH-3315A</t>
  </si>
  <si>
    <t>CH-3315</t>
  </si>
  <si>
    <t>CH-3316</t>
  </si>
  <si>
    <t>CH-3318A</t>
  </si>
  <si>
    <t>CH-3318</t>
  </si>
  <si>
    <t>CH-3319</t>
  </si>
  <si>
    <t>CH-3320</t>
  </si>
  <si>
    <t>CH-3321</t>
  </si>
  <si>
    <t>CH-3322</t>
  </si>
  <si>
    <t>CH-3323</t>
  </si>
  <si>
    <t>CH-3324</t>
  </si>
  <si>
    <t>CH-3325</t>
  </si>
  <si>
    <t>CH-3326</t>
  </si>
  <si>
    <t>CH-3327</t>
  </si>
  <si>
    <t>CH-3328</t>
  </si>
  <si>
    <t>CH-3329</t>
  </si>
  <si>
    <t>CH-3330</t>
  </si>
  <si>
    <t>CH-3331</t>
  </si>
  <si>
    <t>CH-3332</t>
  </si>
  <si>
    <t>CH-3333</t>
  </si>
  <si>
    <t>CH-3334</t>
  </si>
  <si>
    <t>CH-3335</t>
  </si>
  <si>
    <t>CH-15A01</t>
  </si>
  <si>
    <t>CH-15A05A</t>
  </si>
  <si>
    <t>CH-15A09</t>
  </si>
  <si>
    <t>CH-15A10</t>
  </si>
  <si>
    <t>CH-15A11</t>
  </si>
  <si>
    <t>CH-15A12</t>
  </si>
  <si>
    <t>CH-15A15A</t>
  </si>
  <si>
    <t>CH-15A16</t>
  </si>
  <si>
    <t>CH-15A18A</t>
  </si>
  <si>
    <t>CH-15A20</t>
  </si>
  <si>
    <t>CH-15A21</t>
  </si>
  <si>
    <t>CH-15A26</t>
  </si>
  <si>
    <t>CH-15A29</t>
  </si>
  <si>
    <t>CH-15A30</t>
  </si>
  <si>
    <t>CH-15A31</t>
  </si>
  <si>
    <t>CH-15A32</t>
  </si>
  <si>
    <t>CH-15A33</t>
  </si>
  <si>
    <t>CH-15A34</t>
  </si>
  <si>
    <t>CH-15A35</t>
  </si>
  <si>
    <t>CH-0601</t>
  </si>
  <si>
    <t>CH-0602</t>
  </si>
  <si>
    <t>CH-0603</t>
  </si>
  <si>
    <t>CH-0605A</t>
  </si>
  <si>
    <t>CH-0605</t>
  </si>
  <si>
    <t>CH-0606</t>
  </si>
  <si>
    <t>CH-0608A</t>
  </si>
  <si>
    <t>CH-0608</t>
  </si>
  <si>
    <t>CH-0609</t>
  </si>
  <si>
    <t>CH-0610</t>
  </si>
  <si>
    <t>CH-0611</t>
  </si>
  <si>
    <t>CH-0612</t>
  </si>
  <si>
    <t>CH-0612A</t>
  </si>
  <si>
    <t>CH-0620</t>
  </si>
  <si>
    <t>CH-0621</t>
  </si>
  <si>
    <t>CH-0622</t>
  </si>
  <si>
    <t>CH-0623</t>
  </si>
  <si>
    <t>CH-0624</t>
  </si>
  <si>
    <t>CH-0625</t>
  </si>
  <si>
    <t>CH-0626</t>
  </si>
  <si>
    <t>CH-0627</t>
  </si>
  <si>
    <t>CH-0628</t>
  </si>
  <si>
    <t>CH-0629</t>
  </si>
  <si>
    <t>CH-0801</t>
  </si>
  <si>
    <t>CH-0802</t>
  </si>
  <si>
    <t>CH-0803</t>
  </si>
  <si>
    <t>CH-0805A</t>
  </si>
  <si>
    <t>CH-0805</t>
  </si>
  <si>
    <t>CH-0806</t>
  </si>
  <si>
    <t>CH-0808A</t>
  </si>
  <si>
    <t>CH-0808</t>
  </si>
  <si>
    <t>CH-0809</t>
  </si>
  <si>
    <t>CH-0810</t>
  </si>
  <si>
    <t>CH-0811</t>
  </si>
  <si>
    <t>CH-0812</t>
  </si>
  <si>
    <t>CH-0812A</t>
  </si>
  <si>
    <t>CH-0815A</t>
  </si>
  <si>
    <t>CH-0815</t>
  </si>
  <si>
    <t>CH-0816</t>
  </si>
  <si>
    <t>CH-0818A</t>
  </si>
  <si>
    <t>CH-0818</t>
  </si>
  <si>
    <t>CH-0819</t>
  </si>
  <si>
    <t>CH-0820</t>
  </si>
  <si>
    <t>CH-0821</t>
  </si>
  <si>
    <t>CH-0822</t>
  </si>
  <si>
    <t>CH-0823</t>
  </si>
  <si>
    <t>CH-0824</t>
  </si>
  <si>
    <t>CH-0825</t>
  </si>
  <si>
    <t>CH-0826</t>
  </si>
  <si>
    <t>CH-0827</t>
  </si>
  <si>
    <t>CH-0828</t>
  </si>
  <si>
    <t>CH-0829</t>
  </si>
  <si>
    <t>CH-0830</t>
  </si>
  <si>
    <t>CH-0831</t>
  </si>
  <si>
    <t>CH-0832</t>
  </si>
  <si>
    <t>CH-0833</t>
  </si>
  <si>
    <t>CH-0834</t>
  </si>
  <si>
    <t>CH-0835</t>
  </si>
  <si>
    <t>CH-0901</t>
  </si>
  <si>
    <t>CH-0902</t>
  </si>
  <si>
    <t>CH-0903</t>
  </si>
  <si>
    <t>CH-0905A</t>
  </si>
  <si>
    <t>CH-0905</t>
  </si>
  <si>
    <t>CH-0906</t>
  </si>
  <si>
    <t>CH-0908A</t>
  </si>
  <si>
    <t>CH-0908</t>
  </si>
  <si>
    <t>CH-0909</t>
  </si>
  <si>
    <t>CH-0910</t>
  </si>
  <si>
    <t>CH-0911</t>
  </si>
  <si>
    <t>CH-0912</t>
  </si>
  <si>
    <t>CH-0912A</t>
  </si>
  <si>
    <t>CH-0915A</t>
  </si>
  <si>
    <t>CH-0915</t>
  </si>
  <si>
    <t>CH-0916</t>
  </si>
  <si>
    <t>CH-0918A</t>
  </si>
  <si>
    <t>CH-0918</t>
  </si>
  <si>
    <t>CH-0919</t>
  </si>
  <si>
    <t>CH-0920</t>
  </si>
  <si>
    <t>CH-0921</t>
  </si>
  <si>
    <t>CH-0922</t>
  </si>
  <si>
    <t>CH-0923</t>
  </si>
  <si>
    <t>CH-0924</t>
  </si>
  <si>
    <t>CH-0925</t>
  </si>
  <si>
    <t>CH-0926</t>
  </si>
  <si>
    <t>CH-0927</t>
  </si>
  <si>
    <t>CH-0928</t>
  </si>
  <si>
    <t>CH-0929</t>
  </si>
  <si>
    <t>CH-0930</t>
  </si>
  <si>
    <t>CH-0931</t>
  </si>
  <si>
    <t>CH-0932</t>
  </si>
  <si>
    <t>CH-0933</t>
  </si>
  <si>
    <t>CH-0934</t>
  </si>
  <si>
    <t>CH-0935</t>
  </si>
  <si>
    <t>CH-1101</t>
  </si>
  <si>
    <t>CH-1102</t>
  </si>
  <si>
    <t>CH-1103</t>
  </si>
  <si>
    <t>CH-1105A</t>
  </si>
  <si>
    <t>CH-1105</t>
  </si>
  <si>
    <t>CH-1106</t>
  </si>
  <si>
    <t>CH-1108A</t>
  </si>
  <si>
    <t>CH-1108</t>
  </si>
  <si>
    <t>CH-1109</t>
  </si>
  <si>
    <t>CH-1110</t>
  </si>
  <si>
    <t>CH-1111</t>
  </si>
  <si>
    <t>CH-1112</t>
  </si>
  <si>
    <t>CH-1112A</t>
  </si>
  <si>
    <t>CH-1115A</t>
  </si>
  <si>
    <t>CH-1115</t>
  </si>
  <si>
    <t>CH-1116</t>
  </si>
  <si>
    <t>CH-1118A</t>
  </si>
  <si>
    <t>CH-1118</t>
  </si>
  <si>
    <t>CH-1119</t>
  </si>
  <si>
    <t>CH-1120</t>
  </si>
  <si>
    <t>CH-1121</t>
  </si>
  <si>
    <t>CH-1122</t>
  </si>
  <si>
    <t>CH-1123</t>
  </si>
  <si>
    <t>CH-1124</t>
  </si>
  <si>
    <t>CH-1125</t>
  </si>
  <si>
    <t>CH-1126</t>
  </si>
  <si>
    <t>CH-1127</t>
  </si>
  <si>
    <t>CH-1128</t>
  </si>
  <si>
    <t>CH-1129</t>
  </si>
  <si>
    <t>CH-1130</t>
  </si>
  <si>
    <t>CH-1131</t>
  </si>
  <si>
    <t>CH-1132</t>
  </si>
  <si>
    <t>CH-1133</t>
  </si>
  <si>
    <t>CH-1134</t>
  </si>
  <si>
    <t>CH-1135</t>
  </si>
  <si>
    <t>CH-12A01</t>
  </si>
  <si>
    <t>CH-12A02</t>
  </si>
  <si>
    <t>CH-12A03</t>
  </si>
  <si>
    <t>CH-12A05A</t>
  </si>
  <si>
    <t>CH-12A05</t>
  </si>
  <si>
    <t>CH-12A06</t>
  </si>
  <si>
    <t>CH-12A08A</t>
  </si>
  <si>
    <t>CH-12A08</t>
  </si>
  <si>
    <t>CH-12A09</t>
  </si>
  <si>
    <t>CH-12A10</t>
  </si>
  <si>
    <t>CH-12A11</t>
  </si>
  <si>
    <t>CH-12A12</t>
  </si>
  <si>
    <t>CH-12A12A</t>
  </si>
  <si>
    <t>CH-12A15A</t>
  </si>
  <si>
    <t>CH-12A15</t>
  </si>
  <si>
    <t>CH-12A16</t>
  </si>
  <si>
    <t>CH-12A18A</t>
  </si>
  <si>
    <t>CH-12A18</t>
  </si>
  <si>
    <t>CH-12A19</t>
  </si>
  <si>
    <t>CH-12A20</t>
  </si>
  <si>
    <t>CH-12A21</t>
  </si>
  <si>
    <t>CH-12A22</t>
  </si>
  <si>
    <t>CH-12A23</t>
  </si>
  <si>
    <t>CH-12A24</t>
  </si>
  <si>
    <t>CH-12A25</t>
  </si>
  <si>
    <t>CH-12A26</t>
  </si>
  <si>
    <t>CH-12A27</t>
  </si>
  <si>
    <t>CH-12A28</t>
  </si>
  <si>
    <t>CH-12A29</t>
  </si>
  <si>
    <t>CH-12A30</t>
  </si>
  <si>
    <t>CH-12A31</t>
  </si>
  <si>
    <t>CH-12A32</t>
  </si>
  <si>
    <t>CH-12A33</t>
  </si>
  <si>
    <t>CH-12A34</t>
  </si>
  <si>
    <t>CH-12A35</t>
  </si>
  <si>
    <t>CH-1601</t>
  </si>
  <si>
    <t>CH-1602</t>
  </si>
  <si>
    <t>CH-1603</t>
  </si>
  <si>
    <t>CH-1605A</t>
  </si>
  <si>
    <t>CH-1605</t>
  </si>
  <si>
    <t>CH-1606</t>
  </si>
  <si>
    <t>CH-1608A</t>
  </si>
  <si>
    <t>CH-1608</t>
  </si>
  <si>
    <t>CH-1609</t>
  </si>
  <si>
    <t>CH-1610</t>
  </si>
  <si>
    <t>CH-1611</t>
  </si>
  <si>
    <t>CH-1612</t>
  </si>
  <si>
    <t>CH-1612A</t>
  </si>
  <si>
    <t>CH-1615A</t>
  </si>
  <si>
    <t>CH-1615</t>
  </si>
  <si>
    <t>CH-1616</t>
  </si>
  <si>
    <t>CH-1618A</t>
  </si>
  <si>
    <t>CH-1618</t>
  </si>
  <si>
    <t>CH-1619</t>
  </si>
  <si>
    <t>CH-1620</t>
  </si>
  <si>
    <t>CH-1621</t>
  </si>
  <si>
    <t>CH-1622</t>
  </si>
  <si>
    <t>CH-1623</t>
  </si>
  <si>
    <t>CH-1624</t>
  </si>
  <si>
    <t>CH-1625</t>
  </si>
  <si>
    <t>CH-1626</t>
  </si>
  <si>
    <t>CH-1627</t>
  </si>
  <si>
    <t>CH-1628</t>
  </si>
  <si>
    <t>CH-1629</t>
  </si>
  <si>
    <t>CH-1630</t>
  </si>
  <si>
    <t>CH-1631</t>
  </si>
  <si>
    <t>CH-1632</t>
  </si>
  <si>
    <t>CH-1633</t>
  </si>
  <si>
    <t>CH-1634</t>
  </si>
  <si>
    <t>CH-1635</t>
  </si>
  <si>
    <t>CH-18A01</t>
  </si>
  <si>
    <t>CH-18A02</t>
  </si>
  <si>
    <t>CH-18A03</t>
  </si>
  <si>
    <t>CH-18A05A</t>
  </si>
  <si>
    <t>CH-18A05</t>
  </si>
  <si>
    <t>CH-18A06</t>
  </si>
  <si>
    <t>CH-18A08A</t>
  </si>
  <si>
    <t>CH-18A08</t>
  </si>
  <si>
    <t>CH-18A09</t>
  </si>
  <si>
    <t>CH-18A10</t>
  </si>
  <si>
    <t>CH-18A11</t>
  </si>
  <si>
    <t>CH-18A12</t>
  </si>
  <si>
    <t>CH-18A12A</t>
  </si>
  <si>
    <t>CH-18A15A</t>
  </si>
  <si>
    <t>CH-18A15</t>
  </si>
  <si>
    <t>CH-18A16</t>
  </si>
  <si>
    <t>CH-18A18A</t>
  </si>
  <si>
    <t>CH-18A18</t>
  </si>
  <si>
    <t>CH-18A19</t>
  </si>
  <si>
    <t>CH-18A20</t>
  </si>
  <si>
    <t>CH-18A21</t>
  </si>
  <si>
    <t>CH-18A22</t>
  </si>
  <si>
    <t>CH-18A23</t>
  </si>
  <si>
    <t>CH-18A24</t>
  </si>
  <si>
    <t>CH-18A25</t>
  </si>
  <si>
    <t>CH-18A26</t>
  </si>
  <si>
    <t>CH-18A27</t>
  </si>
  <si>
    <t>CH-18A28</t>
  </si>
  <si>
    <t>CH-18A29</t>
  </si>
  <si>
    <t>CH-18A30</t>
  </si>
  <si>
    <t>CH-18A31</t>
  </si>
  <si>
    <t>CH-18A32</t>
  </si>
  <si>
    <t>CH-18A33</t>
  </si>
  <si>
    <t>CH-18A34</t>
  </si>
  <si>
    <t>CH-18A35</t>
  </si>
  <si>
    <t>CH-1801</t>
  </si>
  <si>
    <t>CH-1802</t>
  </si>
  <si>
    <t>CH-1803</t>
  </si>
  <si>
    <t>CH-1805A</t>
  </si>
  <si>
    <t>CH-1805</t>
  </si>
  <si>
    <t>CH-1806</t>
  </si>
  <si>
    <t>CH-1808A</t>
  </si>
  <si>
    <t>CH-1808</t>
  </si>
  <si>
    <t>CH-1809</t>
  </si>
  <si>
    <t>CH-1810</t>
  </si>
  <si>
    <t>CH-1811</t>
  </si>
  <si>
    <t>CH-1812</t>
  </si>
  <si>
    <t>CH-1812A</t>
  </si>
  <si>
    <t>CH-1815A</t>
  </si>
  <si>
    <t>CH-1815</t>
  </si>
  <si>
    <t>CH-1816</t>
  </si>
  <si>
    <t>CH-1818A</t>
  </si>
  <si>
    <t>CH-1818</t>
  </si>
  <si>
    <t>CH-1819</t>
  </si>
  <si>
    <t>CH-1820</t>
  </si>
  <si>
    <t>CH-1821</t>
  </si>
  <si>
    <t>CH-1822</t>
  </si>
  <si>
    <t>CH-1823</t>
  </si>
  <si>
    <t>CH-1824</t>
  </si>
  <si>
    <t>CH-1825</t>
  </si>
  <si>
    <t>CH-1826</t>
  </si>
  <si>
    <t>CH-1827</t>
  </si>
  <si>
    <t>CH-1828</t>
  </si>
  <si>
    <t>CH-1829</t>
  </si>
  <si>
    <t>CH-1830</t>
  </si>
  <si>
    <t>CH-1831</t>
  </si>
  <si>
    <t>CH-1832</t>
  </si>
  <si>
    <t>CH-1833</t>
  </si>
  <si>
    <t>CH-1834</t>
  </si>
  <si>
    <t>CH-1835</t>
  </si>
  <si>
    <t>CH-1901</t>
  </si>
  <si>
    <t>CH-1905A</t>
  </si>
  <si>
    <t>CH-1906</t>
  </si>
  <si>
    <t>CH-1908A</t>
  </si>
  <si>
    <t>CH-1909</t>
  </si>
  <si>
    <t>CH-1910</t>
  </si>
  <si>
    <t>CH-1911</t>
  </si>
  <si>
    <t>CH-1912</t>
  </si>
  <si>
    <t>CH-1912A</t>
  </si>
  <si>
    <t>CH-1915</t>
  </si>
  <si>
    <t>CH-1916</t>
  </si>
  <si>
    <t>CH-1918A</t>
  </si>
  <si>
    <t>CH-1918</t>
  </si>
  <si>
    <t>CH-1919</t>
  </si>
  <si>
    <t>CH-1920</t>
  </si>
  <si>
    <t>CH-1921</t>
  </si>
  <si>
    <t>CH-1925</t>
  </si>
  <si>
    <t>CH-1929</t>
  </si>
  <si>
    <t>CH-1930</t>
  </si>
  <si>
    <t>CH-1931</t>
  </si>
  <si>
    <t>CH-1932</t>
  </si>
  <si>
    <t>CH-1933</t>
  </si>
  <si>
    <t>CH-1934</t>
  </si>
  <si>
    <t>CH-1935</t>
  </si>
  <si>
    <t>CH-2201</t>
  </si>
  <si>
    <t>CH-2202</t>
  </si>
  <si>
    <t>CH-2203</t>
  </si>
  <si>
    <t>CH-2205A</t>
  </si>
  <si>
    <t>CH-2205</t>
  </si>
  <si>
    <t>CH-2206</t>
  </si>
  <si>
    <t>CH-2208A</t>
  </si>
  <si>
    <t>CH-2208</t>
  </si>
  <si>
    <t>CH-2209</t>
  </si>
  <si>
    <t>CH-2210</t>
  </si>
  <si>
    <t>CH-2211</t>
  </si>
  <si>
    <t>CH-2212</t>
  </si>
  <si>
    <t>CH-2212A</t>
  </si>
  <si>
    <t>CH-2215A</t>
  </si>
  <si>
    <t>CH-2215</t>
  </si>
  <si>
    <t>CH-2216</t>
  </si>
  <si>
    <t>CH-2218A</t>
  </si>
  <si>
    <t>CH-2218</t>
  </si>
  <si>
    <t>CH-2219</t>
  </si>
  <si>
    <t>CH-2220</t>
  </si>
  <si>
    <t>CH-2221</t>
  </si>
  <si>
    <t>CH-2222</t>
  </si>
  <si>
    <t>CH-2223</t>
  </si>
  <si>
    <t>CH-2224</t>
  </si>
  <si>
    <t>CH-2225</t>
  </si>
  <si>
    <t>CH-2226</t>
  </si>
  <si>
    <t>CH-2227</t>
  </si>
  <si>
    <t>CH-2228</t>
  </si>
  <si>
    <t>CH-2229</t>
  </si>
  <si>
    <t>CH-2230</t>
  </si>
  <si>
    <t>CH-2231</t>
  </si>
  <si>
    <t>CH-2232</t>
  </si>
  <si>
    <t>CH-2233</t>
  </si>
  <si>
    <t>CH-2234</t>
  </si>
  <si>
    <t>CH-2235</t>
  </si>
  <si>
    <t>CH-2301</t>
  </si>
  <si>
    <t>CH-2302</t>
  </si>
  <si>
    <t>CH-2303</t>
  </si>
  <si>
    <t>CH-2305A</t>
  </si>
  <si>
    <t>CH-2305</t>
  </si>
  <si>
    <t>CH-2306</t>
  </si>
  <si>
    <t>CH-2308A</t>
  </si>
  <si>
    <t>CH-2308</t>
  </si>
  <si>
    <t>CH-2309</t>
  </si>
  <si>
    <t>CH-2310</t>
  </si>
  <si>
    <t>CH-2311</t>
  </si>
  <si>
    <t>CH-2312</t>
  </si>
  <si>
    <t>CH-2312A</t>
  </si>
  <si>
    <t>CH-2315A</t>
  </si>
  <si>
    <t>CH-2315</t>
  </si>
  <si>
    <t>CH-2316</t>
  </si>
  <si>
    <t>CH-2318A</t>
  </si>
  <si>
    <t>CH-2318</t>
  </si>
  <si>
    <t>CH-2319</t>
  </si>
  <si>
    <t>CH-2320</t>
  </si>
  <si>
    <t>CH-2321</t>
  </si>
  <si>
    <t>CH-2322</t>
  </si>
  <si>
    <t>CH-2323</t>
  </si>
  <si>
    <t>CH-2324</t>
  </si>
  <si>
    <t>CH-2325</t>
  </si>
  <si>
    <t>CH-2326</t>
  </si>
  <si>
    <t>CH-2327</t>
  </si>
  <si>
    <t>CH-2328</t>
  </si>
  <si>
    <t>CH-2329</t>
  </si>
  <si>
    <t>CH-2330</t>
  </si>
  <si>
    <t>CH-2331</t>
  </si>
  <si>
    <t>CH-2332</t>
  </si>
  <si>
    <t>CH-2333</t>
  </si>
  <si>
    <t>CH-2334</t>
  </si>
  <si>
    <t>CH-2335</t>
  </si>
  <si>
    <t>CH-2501</t>
  </si>
  <si>
    <t>CH-2502</t>
  </si>
  <si>
    <t>CH-2503</t>
  </si>
  <si>
    <t>CH-2505A</t>
  </si>
  <si>
    <t>CH-2505</t>
  </si>
  <si>
    <t>CH-2506</t>
  </si>
  <si>
    <t>CH-2508A</t>
  </si>
  <si>
    <t>CH-2508</t>
  </si>
  <si>
    <t>CH-2509</t>
  </si>
  <si>
    <t>CH-2510</t>
  </si>
  <si>
    <t>CH-2511</t>
  </si>
  <si>
    <t>CH-2512</t>
  </si>
  <si>
    <t>CH-2512A</t>
  </si>
  <si>
    <t>CH-2515A</t>
  </si>
  <si>
    <t>CH-2515</t>
  </si>
  <si>
    <t>CH-2516</t>
  </si>
  <si>
    <t>CH-2518A</t>
  </si>
  <si>
    <t>CH-2518</t>
  </si>
  <si>
    <t>CH-2519</t>
  </si>
  <si>
    <t>CH-2520</t>
  </si>
  <si>
    <t>CH-2521</t>
  </si>
  <si>
    <t>CH-2522</t>
  </si>
  <si>
    <t>CH-2523</t>
  </si>
  <si>
    <t>CH-2524</t>
  </si>
  <si>
    <t>CH-2525</t>
  </si>
  <si>
    <t>CH-2526</t>
  </si>
  <si>
    <t>CH-2527</t>
  </si>
  <si>
    <t>CH-2528</t>
  </si>
  <si>
    <t>CH-2529</t>
  </si>
  <si>
    <t>CH-2530</t>
  </si>
  <si>
    <t>CH-2531</t>
  </si>
  <si>
    <t>CH-2532</t>
  </si>
  <si>
    <t>CH-2533</t>
  </si>
  <si>
    <t>CH-2534</t>
  </si>
  <si>
    <t>CH-2535</t>
  </si>
  <si>
    <t>CH-2601</t>
  </si>
  <si>
    <t>CH-2602</t>
  </si>
  <si>
    <t>CH-2603</t>
  </si>
  <si>
    <t>CH-2605A</t>
  </si>
  <si>
    <t>CH-2605</t>
  </si>
  <si>
    <t>CH-2606</t>
  </si>
  <si>
    <t>CH-2608A</t>
  </si>
  <si>
    <t>CH-2608</t>
  </si>
  <si>
    <t>CH-2609</t>
  </si>
  <si>
    <t>CH-2610</t>
  </si>
  <si>
    <t>CH-2611</t>
  </si>
  <si>
    <t>CH-2612</t>
  </si>
  <si>
    <t>CH-2612A</t>
  </si>
  <si>
    <t>CH-2615A</t>
  </si>
  <si>
    <t>CH-2615</t>
  </si>
  <si>
    <t>CH-2616</t>
  </si>
  <si>
    <t>CH-2618A</t>
  </si>
  <si>
    <t>CH-2618</t>
  </si>
  <si>
    <t>CH-2619</t>
  </si>
  <si>
    <t>CH-2620</t>
  </si>
  <si>
    <t>CH-2621</t>
  </si>
  <si>
    <t>CH-2622</t>
  </si>
  <si>
    <t>CH-2623</t>
  </si>
  <si>
    <t>CH-2624</t>
  </si>
  <si>
    <t>CH-2625</t>
  </si>
  <si>
    <t>CH-2626</t>
  </si>
  <si>
    <t>CH-2627</t>
  </si>
  <si>
    <t>CH-2628</t>
  </si>
  <si>
    <t>CH-2629</t>
  </si>
  <si>
    <t>CH-2630</t>
  </si>
  <si>
    <t>CH-2631</t>
  </si>
  <si>
    <t>CH-2632</t>
  </si>
  <si>
    <t>CH-2633</t>
  </si>
  <si>
    <t>CH-2634</t>
  </si>
  <si>
    <t>CH-2635</t>
  </si>
  <si>
    <t>CH-2801</t>
  </si>
  <si>
    <t>CH-2802</t>
  </si>
  <si>
    <t>CH-2803</t>
  </si>
  <si>
    <t>CH-2805A</t>
  </si>
  <si>
    <t>CH-2805</t>
  </si>
  <si>
    <t>CH-2806</t>
  </si>
  <si>
    <t>CH-2808A</t>
  </si>
  <si>
    <t>CH-2808</t>
  </si>
  <si>
    <t>CH-2809</t>
  </si>
  <si>
    <t>CH-2810</t>
  </si>
  <si>
    <t>CH-2811</t>
  </si>
  <si>
    <t>CH-2812</t>
  </si>
  <si>
    <t>CH-2812A</t>
  </si>
  <si>
    <t>CH-2815A</t>
  </si>
  <si>
    <t>CH-2815</t>
  </si>
  <si>
    <t>CH-2816</t>
  </si>
  <si>
    <t>CH-2818A</t>
  </si>
  <si>
    <t>CH-2818</t>
  </si>
  <si>
    <t>CH-2819</t>
  </si>
  <si>
    <t>CH-2820</t>
  </si>
  <si>
    <t>CH-2821</t>
  </si>
  <si>
    <t>CH-2822</t>
  </si>
  <si>
    <t>CH-2823</t>
  </si>
  <si>
    <t>CH-2824</t>
  </si>
  <si>
    <t>CH-2825</t>
  </si>
  <si>
    <t>CH-2826</t>
  </si>
  <si>
    <t>CH-2827</t>
  </si>
  <si>
    <t>CH-2828</t>
  </si>
  <si>
    <t>CH-2829</t>
  </si>
  <si>
    <t>CH-2830</t>
  </si>
  <si>
    <t>CH-2831</t>
  </si>
  <si>
    <t>CH-2832</t>
  </si>
  <si>
    <t>CH-2833</t>
  </si>
  <si>
    <t>CH-2834</t>
  </si>
  <si>
    <t>CH-2835</t>
  </si>
  <si>
    <t>CH-2901</t>
  </si>
  <si>
    <t>CH-2902</t>
  </si>
  <si>
    <t>CH-2903</t>
  </si>
  <si>
    <t>CH-2905A</t>
  </si>
  <si>
    <t>CH-2905</t>
  </si>
  <si>
    <t>CH-2906</t>
  </si>
  <si>
    <t>CH-2908A</t>
  </si>
  <si>
    <t>CH-2908</t>
  </si>
  <si>
    <t>CH-2909</t>
  </si>
  <si>
    <t>CH-2910</t>
  </si>
  <si>
    <t>CH-2911</t>
  </si>
  <si>
    <t>CH-2912</t>
  </si>
  <si>
    <t>CH-2912A</t>
  </si>
  <si>
    <t>CH-2915A</t>
  </si>
  <si>
    <t>CH-2915</t>
  </si>
  <si>
    <t>CH-2916</t>
  </si>
  <si>
    <t>CH-2918A</t>
  </si>
  <si>
    <t>CH-2918</t>
  </si>
  <si>
    <t>CH-2919</t>
  </si>
  <si>
    <t>CH-2920</t>
  </si>
  <si>
    <t>CH-2921</t>
  </si>
  <si>
    <t>CH-2922</t>
  </si>
  <si>
    <t>CH-2923</t>
  </si>
  <si>
    <t>CH-2924</t>
  </si>
  <si>
    <t>CH-2925</t>
  </si>
  <si>
    <t>CH-2926</t>
  </si>
  <si>
    <t>CH-2927</t>
  </si>
  <si>
    <t>CH-2928</t>
  </si>
  <si>
    <t>CH-2929</t>
  </si>
  <si>
    <t>CH-2930</t>
  </si>
  <si>
    <t>CH-2931</t>
  </si>
  <si>
    <t>CH-2932</t>
  </si>
  <si>
    <t>CH-2933</t>
  </si>
  <si>
    <t>CH-2934</t>
  </si>
  <si>
    <t>CH-2935</t>
  </si>
  <si>
    <t>CH-3101</t>
  </si>
  <si>
    <t>CH-3102</t>
  </si>
  <si>
    <t>CH-3103</t>
  </si>
  <si>
    <t>CH-3105A</t>
  </si>
  <si>
    <t>CH-3105</t>
  </si>
  <si>
    <t>CH-3106</t>
  </si>
  <si>
    <t>CH-3108A</t>
  </si>
  <si>
    <t>CH-3108</t>
  </si>
  <si>
    <t>CH-3109</t>
  </si>
  <si>
    <t>CH-3110</t>
  </si>
  <si>
    <t>CH-3111</t>
  </si>
  <si>
    <t>CH-3112</t>
  </si>
  <si>
    <t>CH-3112A</t>
  </si>
  <si>
    <t>CH-3115A</t>
  </si>
  <si>
    <t>CH-3115</t>
  </si>
  <si>
    <t>CH-3116</t>
  </si>
  <si>
    <t>CH-3118A</t>
  </si>
  <si>
    <t>CH-3118</t>
  </si>
  <si>
    <t>CH-3119</t>
  </si>
  <si>
    <t>CH-3120</t>
  </si>
  <si>
    <t>CH-3121</t>
  </si>
  <si>
    <t>CH-3122</t>
  </si>
  <si>
    <t>CH-3123</t>
  </si>
  <si>
    <t>CH-3124</t>
  </si>
  <si>
    <t>CH-3125</t>
  </si>
  <si>
    <t>CH-3126</t>
  </si>
  <si>
    <t>CH-3127</t>
  </si>
  <si>
    <t>CH-3128</t>
  </si>
  <si>
    <t>CH-3129</t>
  </si>
  <si>
    <t>CH-3130</t>
  </si>
  <si>
    <t>CH-3131</t>
  </si>
  <si>
    <t>CH-3132</t>
  </si>
  <si>
    <t>CH-3133</t>
  </si>
  <si>
    <t>CH-3134</t>
  </si>
  <si>
    <t>CH-3135</t>
  </si>
  <si>
    <t>CH-3201</t>
  </si>
  <si>
    <t>CH-3202</t>
  </si>
  <si>
    <t>CH-3203</t>
  </si>
  <si>
    <t>CH-3205A</t>
  </si>
  <si>
    <t>CH-3205</t>
  </si>
  <si>
    <t>CH-3206</t>
  </si>
  <si>
    <t>CH-3208A</t>
  </si>
  <si>
    <t>CH-3208</t>
  </si>
  <si>
    <t>CH-3209</t>
  </si>
  <si>
    <t>CH-3210</t>
  </si>
  <si>
    <t>CH-3211</t>
  </si>
  <si>
    <t>CH-3212</t>
  </si>
  <si>
    <t>CH-3212A</t>
  </si>
  <si>
    <t>CH-3215A</t>
  </si>
  <si>
    <t>CH-3215</t>
  </si>
  <si>
    <t>CH-3216</t>
  </si>
  <si>
    <t>CH-3218A</t>
  </si>
  <si>
    <t>CH-3218</t>
  </si>
  <si>
    <t>CH-3219</t>
  </si>
  <si>
    <t>CH-3220</t>
  </si>
  <si>
    <t>CH-3221</t>
  </si>
  <si>
    <t>CH-3222</t>
  </si>
  <si>
    <t>CH-3223</t>
  </si>
  <si>
    <t>CH-3224</t>
  </si>
  <si>
    <t>CH-3225</t>
  </si>
  <si>
    <t>CH-3226</t>
  </si>
  <si>
    <t>CH-3227</t>
  </si>
  <si>
    <t>CH-3228</t>
  </si>
  <si>
    <t>CH-3229</t>
  </si>
  <si>
    <t>CH-3230</t>
  </si>
  <si>
    <t>CH-3231</t>
  </si>
  <si>
    <t>CH-3232</t>
  </si>
  <si>
    <t>CH-3233</t>
  </si>
  <si>
    <t>CH-3234</t>
  </si>
  <si>
    <t>CH-3235</t>
  </si>
  <si>
    <t>CH-3401</t>
  </si>
  <si>
    <t>CH-3402</t>
  </si>
  <si>
    <t>CH-3403</t>
  </si>
  <si>
    <t>CH-3405A</t>
  </si>
  <si>
    <t>CH-3405</t>
  </si>
  <si>
    <t>CH-3406</t>
  </si>
  <si>
    <t>CH-3408A</t>
  </si>
  <si>
    <t>CH-3408</t>
  </si>
  <si>
    <t>CH-3409</t>
  </si>
  <si>
    <t>CH-3410</t>
  </si>
  <si>
    <t>CH-3411</t>
  </si>
  <si>
    <t>CH-3412</t>
  </si>
  <si>
    <t>CH-3412A</t>
  </si>
  <si>
    <t>CH-3415A</t>
  </si>
  <si>
    <t>CH-3415</t>
  </si>
  <si>
    <t>CH-3416</t>
  </si>
  <si>
    <t>CH-3418A</t>
  </si>
  <si>
    <t>CH-3418</t>
  </si>
  <si>
    <t>CH-3419</t>
  </si>
  <si>
    <t>CH-3420</t>
  </si>
  <si>
    <t>CH-3421</t>
  </si>
  <si>
    <t>CH-3422</t>
  </si>
  <si>
    <t>CH-3423</t>
  </si>
  <si>
    <t>CH-3424</t>
  </si>
  <si>
    <t>CH-3425</t>
  </si>
  <si>
    <t>CH-3426</t>
  </si>
  <si>
    <t>CH-3427</t>
  </si>
  <si>
    <t>CH-3428</t>
  </si>
  <si>
    <t>CH-3429</t>
  </si>
  <si>
    <t>CH-3430</t>
  </si>
  <si>
    <t>CH-3431</t>
  </si>
  <si>
    <t>CH-3432</t>
  </si>
  <si>
    <t>CH-3433</t>
  </si>
  <si>
    <t>CH-3434</t>
  </si>
  <si>
    <t>CH-3435</t>
  </si>
  <si>
    <t>CH-3601</t>
  </si>
  <si>
    <t>36</t>
  </si>
  <si>
    <t>CH-3602</t>
  </si>
  <si>
    <t>CH-3603</t>
  </si>
  <si>
    <t>CH-3605A</t>
  </si>
  <si>
    <t>CH-3605</t>
  </si>
  <si>
    <t>CH-3606</t>
  </si>
  <si>
    <t>CH-3608A</t>
  </si>
  <si>
    <t>CH-3608</t>
  </si>
  <si>
    <t>CH-3609</t>
  </si>
  <si>
    <t>CH-3610</t>
  </si>
  <si>
    <t>CH-3611</t>
  </si>
  <si>
    <t>CH-3612</t>
  </si>
  <si>
    <t>CH-3612A</t>
  </si>
  <si>
    <t>CH-3615A</t>
  </si>
  <si>
    <t>CH-3615</t>
  </si>
  <si>
    <t>CH-3616</t>
  </si>
  <si>
    <t>CH-3618A</t>
  </si>
  <si>
    <t>CH-3618</t>
  </si>
  <si>
    <t>CH-3619</t>
  </si>
  <si>
    <t>CH-3620</t>
  </si>
  <si>
    <t>CH-3621</t>
  </si>
  <si>
    <t>CH-3622</t>
  </si>
  <si>
    <t>CH-3623</t>
  </si>
  <si>
    <t>CH-3624</t>
  </si>
  <si>
    <t>CH-3625</t>
  </si>
  <si>
    <t>CH-3626</t>
  </si>
  <si>
    <t>CH-3627</t>
  </si>
  <si>
    <t>CH-3628</t>
  </si>
  <si>
    <t>CH-3629</t>
  </si>
  <si>
    <t>CH-3630</t>
  </si>
  <si>
    <t>CH-3631</t>
  </si>
  <si>
    <t>CH-3632</t>
  </si>
  <si>
    <t>CH-3633</t>
  </si>
  <si>
    <t>CH-3634</t>
  </si>
  <si>
    <t>CH-3635</t>
  </si>
  <si>
    <t>CH-3701</t>
  </si>
  <si>
    <t>37</t>
  </si>
  <si>
    <t>CH-3702</t>
  </si>
  <si>
    <t>CH-3703</t>
  </si>
  <si>
    <t>CH-3705A</t>
  </si>
  <si>
    <t>CH-3705</t>
  </si>
  <si>
    <t>CH-3706</t>
  </si>
  <si>
    <t>CH-3708A</t>
  </si>
  <si>
    <t>CH-3708</t>
  </si>
  <si>
    <t>CH-3709</t>
  </si>
  <si>
    <t>CH-3710</t>
  </si>
  <si>
    <t>CH-3711</t>
  </si>
  <si>
    <t>CH-3712</t>
  </si>
  <si>
    <t>CH-3712A</t>
  </si>
  <si>
    <t>CH-3715A</t>
  </si>
  <si>
    <t>CH-3715</t>
  </si>
  <si>
    <t>CH-3716</t>
  </si>
  <si>
    <t>CH-3718A</t>
  </si>
  <si>
    <t>CH-3718</t>
  </si>
  <si>
    <t>CH-3719</t>
  </si>
  <si>
    <t>CH-3720</t>
  </si>
  <si>
    <t>CH-3721</t>
  </si>
  <si>
    <t>CH-3722</t>
  </si>
  <si>
    <t>CH-3723</t>
  </si>
  <si>
    <t>CH-3724</t>
  </si>
  <si>
    <t>CH-3725</t>
  </si>
  <si>
    <t>CH-3726</t>
  </si>
  <si>
    <t>CH-3727</t>
  </si>
  <si>
    <t>CH-3728</t>
  </si>
  <si>
    <t>CH-3729</t>
  </si>
  <si>
    <t>CH-3730</t>
  </si>
  <si>
    <t>CH-3731</t>
  </si>
  <si>
    <t>CH-3732</t>
  </si>
  <si>
    <t>CH-3733</t>
  </si>
  <si>
    <t>CH-3734</t>
  </si>
  <si>
    <t>CH-3735</t>
  </si>
  <si>
    <r>
      <rPr>
        <b/>
        <sz val="12"/>
        <color theme="1"/>
        <rFont val="Times New Roman"/>
        <family val="1"/>
      </rPr>
      <t>Lần 2</t>
    </r>
    <r>
      <rPr>
        <sz val="12"/>
        <color theme="1"/>
        <rFont val="Times New Roman"/>
        <family val="1"/>
      </rPr>
      <t xml:space="preserve">: Trong vòng 30 ngày kể từ ngày ký HĐMB </t>
    </r>
  </si>
  <si>
    <r>
      <t>Lần 8:</t>
    </r>
    <r>
      <rPr>
        <sz val="12"/>
        <color theme="1"/>
        <rFont val="Times New Roman"/>
        <family val="1"/>
      </rPr>
      <t>Theo TB bàn giao nhà (gồm cả 2% KPBT và thuế GTGT của 5% giá bán CH)</t>
    </r>
  </si>
  <si>
    <r>
      <rPr>
        <b/>
        <sz val="12"/>
        <color theme="1"/>
        <rFont val="Times New Roman"/>
        <family val="1"/>
      </rPr>
      <t>Lần 9</t>
    </r>
    <r>
      <rPr>
        <sz val="12"/>
        <color theme="1"/>
        <rFont val="Times New Roman"/>
        <family val="1"/>
      </rPr>
      <t>: Theo TB bàn giao GCN của CĐT, dự kiến</t>
    </r>
  </si>
  <si>
    <t xml:space="preserve">Loại căn </t>
  </si>
  <si>
    <t>Note</t>
  </si>
  <si>
    <t>STT</t>
  </si>
  <si>
    <t>Bàn giao hoàn thiện</t>
  </si>
  <si>
    <t>Gói không gian sáng tạo căn 1.5 PN</t>
  </si>
  <si>
    <r>
      <rPr>
        <b/>
        <sz val="12"/>
        <color theme="1"/>
        <rFont val="Times New Roman"/>
        <family val="1"/>
      </rPr>
      <t>Lần 4:</t>
    </r>
    <r>
      <rPr>
        <sz val="12"/>
        <color theme="1"/>
        <rFont val="Times New Roman"/>
        <family val="1"/>
      </rPr>
      <t xml:space="preserve"> Theo TB bàn giao GCN của CĐT, dự kiến</t>
    </r>
  </si>
  <si>
    <t>Phiếu tạm tính giá chỉ mang tính chất tham khảo, PTG chuẩn sẽ được CĐT cung cấp khi ký HĐMB</t>
  </si>
  <si>
    <t>Tổng Giá Bán Căn Hộ (đã bao gồm VAT và KPBT) Chưa trừ CK</t>
  </si>
  <si>
    <t>Áp dụng cho:</t>
  </si>
  <si>
    <t>Tổng Giá Bán Căn Hộ (đã bao gồm VAT và KPBT) sau CK</t>
  </si>
  <si>
    <t>Giá Bán Căn Hộ (chưa bao gồm VAT và KPBT) sau CK</t>
  </si>
  <si>
    <t>4,075,699,786</t>
  </si>
  <si>
    <t>3,303,755,576</t>
  </si>
  <si>
    <t>Mã căn</t>
  </si>
  <si>
    <t>DT tim tường
(m2)</t>
  </si>
  <si>
    <t>DT thông thủy
(m2)</t>
  </si>
  <si>
    <t>Đơn giá bán/m2 thông thủy (chưa VAT &amp; KPBT)</t>
  </si>
  <si>
    <t>VAT/m2 thông thủy
10%</t>
  </si>
  <si>
    <t>KPBT/m2 thông thủy
2%</t>
  </si>
  <si>
    <t>Đơn giá bán/m2 thông thủy (có VAT &amp; KPBT)</t>
  </si>
  <si>
    <t>Tổng giá bán CH (chưa VAT &amp; KPBT)</t>
  </si>
  <si>
    <t>Tổng giá bán CH 
(gồm VAT &amp; KBPT)</t>
  </si>
  <si>
    <t>71.6</t>
  </si>
  <si>
    <t>65.9</t>
  </si>
  <si>
    <t>5,026,039</t>
  </si>
  <si>
    <t>1,083,746</t>
  </si>
  <si>
    <t>60,297,066</t>
  </si>
  <si>
    <t>3,570,941,840</t>
  </si>
  <si>
    <t>3,973,576,662</t>
  </si>
  <si>
    <t>60.8</t>
  </si>
  <si>
    <t>56.4</t>
  </si>
  <si>
    <t>54,331,111</t>
  </si>
  <si>
    <t>5,040,422</t>
  </si>
  <si>
    <t>1,086,622</t>
  </si>
  <si>
    <t>60,458,155</t>
  </si>
  <si>
    <t>3,064,274,653</t>
  </si>
  <si>
    <t>3,409,839,958</t>
  </si>
  <si>
    <t>104.8</t>
  </si>
  <si>
    <t>97.1</t>
  </si>
  <si>
    <t>60,042,503</t>
  </si>
  <si>
    <t>5,611,561</t>
  </si>
  <si>
    <t>1,200,850</t>
  </si>
  <si>
    <t>66,854,915</t>
  </si>
  <si>
    <t>5,830,127,058</t>
  </si>
  <si>
    <t>6,491,612,213</t>
  </si>
  <si>
    <t>53,149,437</t>
  </si>
  <si>
    <t>4,922,255</t>
  </si>
  <si>
    <t>1,062,989</t>
  </si>
  <si>
    <t>59,134,680</t>
  </si>
  <si>
    <t>3,502,547,894</t>
  </si>
  <si>
    <t>3,896,975,443</t>
  </si>
  <si>
    <t>71.2</t>
  </si>
  <si>
    <t>64.2</t>
  </si>
  <si>
    <t>54,738,892</t>
  </si>
  <si>
    <t>5,081,200</t>
  </si>
  <si>
    <t>1,094,778</t>
  </si>
  <si>
    <t>60,914,870</t>
  </si>
  <si>
    <t>3,514,236,884</t>
  </si>
  <si>
    <t>3,910,734,682</t>
  </si>
  <si>
    <t>1PN+</t>
  </si>
  <si>
    <t>49.9</t>
  </si>
  <si>
    <t>53,793,820</t>
  </si>
  <si>
    <t>4,986,693</t>
  </si>
  <si>
    <t>1,075,876</t>
  </si>
  <si>
    <t>59,856,390</t>
  </si>
  <si>
    <t>2,684,311,621</t>
  </si>
  <si>
    <t>2,986,833,839</t>
  </si>
  <si>
    <t>52,642,455</t>
  </si>
  <si>
    <t>4,871,557</t>
  </si>
  <si>
    <t>1,052,849</t>
  </si>
  <si>
    <t>58,566,861</t>
  </si>
  <si>
    <t>3,379,645,626</t>
  </si>
  <si>
    <t>3,759,992,474</t>
  </si>
  <si>
    <t>53,668,143</t>
  </si>
  <si>
    <t>4,974,125</t>
  </si>
  <si>
    <t>1,073,363</t>
  </si>
  <si>
    <t>59,715,631</t>
  </si>
  <si>
    <t>3,536,730,624</t>
  </si>
  <si>
    <t>3,935,260,100</t>
  </si>
  <si>
    <t>60,724,330</t>
  </si>
  <si>
    <t>5,679,744</t>
  </si>
  <si>
    <t>1,214,487</t>
  </si>
  <si>
    <t>67,618,561</t>
  </si>
  <si>
    <t>5,896,332,448</t>
  </si>
  <si>
    <t>6,565,762,250</t>
  </si>
  <si>
    <t>51.7</t>
  </si>
  <si>
    <t>54,433,428</t>
  </si>
  <si>
    <t>5,050,654</t>
  </si>
  <si>
    <t>1,088,669</t>
  </si>
  <si>
    <t>60,572,750</t>
  </si>
  <si>
    <t>2,814,208,213</t>
  </si>
  <si>
    <t>3,131,611,183</t>
  </si>
  <si>
    <t>51.9</t>
  </si>
  <si>
    <t>2,825,094,899</t>
  </si>
  <si>
    <t>3,143,725,733</t>
  </si>
  <si>
    <t>50.7</t>
  </si>
  <si>
    <t>2,759,774,785</t>
  </si>
  <si>
    <t>3,071,038,432</t>
  </si>
  <si>
    <t>54,871,214</t>
  </si>
  <si>
    <t>5,094,432</t>
  </si>
  <si>
    <t>1,097,424</t>
  </si>
  <si>
    <t>61,063,070</t>
  </si>
  <si>
    <t>3,094,736,445</t>
  </si>
  <si>
    <t>3,443,957,165</t>
  </si>
  <si>
    <t>64.8</t>
  </si>
  <si>
    <t>55,833,278</t>
  </si>
  <si>
    <t>5,190,639</t>
  </si>
  <si>
    <t>1,116,666</t>
  </si>
  <si>
    <t>62,140,582</t>
  </si>
  <si>
    <t>3,617,996,401</t>
  </si>
  <si>
    <t>4,026,709,728</t>
  </si>
  <si>
    <t>50.9</t>
  </si>
  <si>
    <t>54,989,528</t>
  </si>
  <si>
    <t>5,106,264</t>
  </si>
  <si>
    <t>1,099,791</t>
  </si>
  <si>
    <t>61,195,583</t>
  </si>
  <si>
    <t>2,798,966,982</t>
  </si>
  <si>
    <t>3,114,855,155</t>
  </si>
  <si>
    <t>143.1</t>
  </si>
  <si>
    <t>134.8</t>
  </si>
  <si>
    <t>58,367,779</t>
  </si>
  <si>
    <t>5,444,089</t>
  </si>
  <si>
    <t>1,167,356</t>
  </si>
  <si>
    <t>64,979,224</t>
  </si>
  <si>
    <t>7,867,976,649</t>
  </si>
  <si>
    <t>8,759,199,383</t>
  </si>
  <si>
    <t>55,073,035</t>
  </si>
  <si>
    <t>5,114,615</t>
  </si>
  <si>
    <t>1,101,461</t>
  </si>
  <si>
    <t>61,289,111</t>
  </si>
  <si>
    <t>2,847,275,930</t>
  </si>
  <si>
    <t>3,168,647,025</t>
  </si>
  <si>
    <t>2,858,290,537</t>
  </si>
  <si>
    <t>3,180,904,847</t>
  </si>
  <si>
    <t>55,634,753</t>
  </si>
  <si>
    <t>5,170,786</t>
  </si>
  <si>
    <t>1,112,695</t>
  </si>
  <si>
    <t>61,918,234</t>
  </si>
  <si>
    <t>2,831,808,927</t>
  </si>
  <si>
    <t>3,151,638,133</t>
  </si>
  <si>
    <t>51.8</t>
  </si>
  <si>
    <t>2,852,783,233</t>
  </si>
  <si>
    <t>3,174,775,936</t>
  </si>
  <si>
    <t>54,078,045</t>
  </si>
  <si>
    <t>5,015,116</t>
  </si>
  <si>
    <t>1,081,561</t>
  </si>
  <si>
    <t>60,174,721</t>
  </si>
  <si>
    <t>2,795,834,920</t>
  </si>
  <si>
    <t>3,111,033,094</t>
  </si>
  <si>
    <t>2,806,650,529</t>
  </si>
  <si>
    <t>3,123,068,038</t>
  </si>
  <si>
    <t>57,990,604</t>
  </si>
  <si>
    <t>5,406,371</t>
  </si>
  <si>
    <t>1,159,812</t>
  </si>
  <si>
    <t>64,556,787</t>
  </si>
  <si>
    <t>7,817,133,367</t>
  </si>
  <si>
    <t>8,702,254,907</t>
  </si>
  <si>
    <t>54,622,911</t>
  </si>
  <si>
    <t>5,069,602</t>
  </si>
  <si>
    <t>1,092,458</t>
  </si>
  <si>
    <t>60,784,971</t>
  </si>
  <si>
    <t>2,829,466,786</t>
  </si>
  <si>
    <t>3,148,661,516</t>
  </si>
  <si>
    <t>55,807,385</t>
  </si>
  <si>
    <t>5,188,050</t>
  </si>
  <si>
    <t>1,116,148</t>
  </si>
  <si>
    <t>62,111,582</t>
  </si>
  <si>
    <t>2,896,403,264</t>
  </si>
  <si>
    <t>3,223,591,102</t>
  </si>
  <si>
    <t>2,890,822,526</t>
  </si>
  <si>
    <t>3,217,379,944</t>
  </si>
  <si>
    <t>56,897,117</t>
  </si>
  <si>
    <t>5,297,023</t>
  </si>
  <si>
    <t>1,137,942</t>
  </si>
  <si>
    <t>63,332,082</t>
  </si>
  <si>
    <t>2,941,580,938</t>
  </si>
  <si>
    <t>3,274,268,634</t>
  </si>
  <si>
    <t>2,952,960,361</t>
  </si>
  <si>
    <t>3,286,935,051</t>
  </si>
  <si>
    <t>2,947,270,650</t>
  </si>
  <si>
    <t>3,280,601,843</t>
  </si>
  <si>
    <t>57,441,983</t>
  </si>
  <si>
    <t>5,351,509</t>
  </si>
  <si>
    <t>1,148,840</t>
  </si>
  <si>
    <t>63,942,332</t>
  </si>
  <si>
    <t>2,969,750,513</t>
  </si>
  <si>
    <t>3,305,818,559</t>
  </si>
  <si>
    <t>2,981,238,910</t>
  </si>
  <si>
    <t>3,318,607,025</t>
  </si>
  <si>
    <t>57,986,849</t>
  </si>
  <si>
    <t>5,405,996</t>
  </si>
  <si>
    <t>1,159,737</t>
  </si>
  <si>
    <t>64,552,582</t>
  </si>
  <si>
    <t>2,997,920,089</t>
  </si>
  <si>
    <t>3,337,368,483</t>
  </si>
  <si>
    <t>3,009,517,458</t>
  </si>
  <si>
    <t>3,350,279,000</t>
  </si>
  <si>
    <t>58,531,715</t>
  </si>
  <si>
    <t>5,460,483</t>
  </si>
  <si>
    <t>1,170,634</t>
  </si>
  <si>
    <t>65,162,832</t>
  </si>
  <si>
    <t>3,026,089,664</t>
  </si>
  <si>
    <t>3,368,918,408</t>
  </si>
  <si>
    <t>3,037,796,007</t>
  </si>
  <si>
    <t>3,381,950,974</t>
  </si>
  <si>
    <t>2,967,557,949</t>
  </si>
  <si>
    <t>3,031,942,836</t>
  </si>
  <si>
    <t>3,375,434,691</t>
  </si>
  <si>
    <t>2,939,933,240</t>
  </si>
  <si>
    <t>3,272,815,901</t>
  </si>
  <si>
    <t>62,066,169</t>
  </si>
  <si>
    <t>5,813,928</t>
  </si>
  <si>
    <t>1,241,323</t>
  </si>
  <si>
    <t>69,121,420</t>
  </si>
  <si>
    <t>8,366,519,542</t>
  </si>
  <si>
    <t>9,317,567,423</t>
  </si>
  <si>
    <t>55.9</t>
  </si>
  <si>
    <t>51.3</t>
  </si>
  <si>
    <t>59,166,456</t>
  </si>
  <si>
    <t>5,523,957</t>
  </si>
  <si>
    <t>1,183,329</t>
  </si>
  <si>
    <t>65,873,742</t>
  </si>
  <si>
    <t>3,035,239,185</t>
  </si>
  <si>
    <t>3,379,322,947</t>
  </si>
  <si>
    <t>61,497,615</t>
  </si>
  <si>
    <t>5,757,073</t>
  </si>
  <si>
    <t>1,229,952</t>
  </si>
  <si>
    <t>68,484,640</t>
  </si>
  <si>
    <t>8,289,878,500</t>
  </si>
  <si>
    <t>9,231,729,456</t>
  </si>
  <si>
    <t>58,610,355</t>
  </si>
  <si>
    <t>5,468,347</t>
  </si>
  <si>
    <t>1,172,207</t>
  </si>
  <si>
    <t>65,250,909</t>
  </si>
  <si>
    <t>3,006,711,234</t>
  </si>
  <si>
    <t>3,347,371,641</t>
  </si>
  <si>
    <t>2,884,683,821</t>
  </si>
  <si>
    <t>3,210,936,552</t>
  </si>
  <si>
    <t>93.9</t>
  </si>
  <si>
    <t>87.6</t>
  </si>
  <si>
    <t>62,046,075</t>
  </si>
  <si>
    <t>5,811,919</t>
  </si>
  <si>
    <t>1,240,921</t>
  </si>
  <si>
    <t>69,098,915</t>
  </si>
  <si>
    <t>5,435,236,152</t>
  </si>
  <si>
    <t>6,053,064,942</t>
  </si>
  <si>
    <t>58,054,255</t>
  </si>
  <si>
    <t>5,412,737</t>
  </si>
  <si>
    <t>1,161,085</t>
  </si>
  <si>
    <t>64,628,077</t>
  </si>
  <si>
    <t>2,978,183,283</t>
  </si>
  <si>
    <t>3,315,420,336</t>
  </si>
  <si>
    <t>71.3</t>
  </si>
  <si>
    <t>65.6</t>
  </si>
  <si>
    <t>56,358,361</t>
  </si>
  <si>
    <t>5,243,147</t>
  </si>
  <si>
    <t>1,127,167</t>
  </si>
  <si>
    <t>62,728,675</t>
  </si>
  <si>
    <t>3,697,108,481</t>
  </si>
  <si>
    <t>4,115,001,107</t>
  </si>
  <si>
    <t>56,352,251</t>
  </si>
  <si>
    <t>5,242,536</t>
  </si>
  <si>
    <t>1,127,045</t>
  </si>
  <si>
    <t>62,721,832</t>
  </si>
  <si>
    <t>2,913,411,363</t>
  </si>
  <si>
    <t>3,242,718,710</t>
  </si>
  <si>
    <t>2,924,681,813</t>
  </si>
  <si>
    <t>3,255,263,076</t>
  </si>
  <si>
    <t>60,360,508</t>
  </si>
  <si>
    <t>5,643,362</t>
  </si>
  <si>
    <t>1,207,210</t>
  </si>
  <si>
    <t>67,211,080</t>
  </si>
  <si>
    <t>8,136,596,416</t>
  </si>
  <si>
    <t>9,060,053,522</t>
  </si>
  <si>
    <t>2,919,046,588</t>
  </si>
  <si>
    <t>3,248,990,893</t>
  </si>
  <si>
    <t>55,823,445</t>
  </si>
  <si>
    <t>5,189,656</t>
  </si>
  <si>
    <t>1,116,469</t>
  </si>
  <si>
    <t>62,129,570</t>
  </si>
  <si>
    <t>3,662,018,016</t>
  </si>
  <si>
    <t>2,885,241,787</t>
  </si>
  <si>
    <t>3,211,168,786</t>
  </si>
  <si>
    <t>2,829,434,403</t>
  </si>
  <si>
    <t>3,149,057,204</t>
  </si>
  <si>
    <t>55,262,519</t>
  </si>
  <si>
    <t>5,133,563</t>
  </si>
  <si>
    <t>1,105,250</t>
  </si>
  <si>
    <t>61,501,332</t>
  </si>
  <si>
    <t>2,868,124,716</t>
  </si>
  <si>
    <t>3,191,919,127</t>
  </si>
  <si>
    <t>2,862,598,464</t>
  </si>
  <si>
    <t>3,185,768,994</t>
  </si>
  <si>
    <t>66.4</t>
  </si>
  <si>
    <t>54,180,835</t>
  </si>
  <si>
    <t>5,025,395</t>
  </si>
  <si>
    <t>1,083,617</t>
  </si>
  <si>
    <t>60,289,847</t>
  </si>
  <si>
    <t>3,597,607,459</t>
  </si>
  <si>
    <t>4,003,245,811</t>
  </si>
  <si>
    <t>Dự kiến Quý IV/2023</t>
  </si>
  <si>
    <t>&gt;&gt; Thủ tục điền vào ô màu vàng</t>
  </si>
  <si>
    <t>KHÔNG TTS</t>
  </si>
  <si>
    <t>37.4</t>
  </si>
  <si>
    <t>34.2</t>
  </si>
  <si>
    <t>59,588,730</t>
  </si>
  <si>
    <t>5,566,184</t>
  </si>
  <si>
    <t>1,191,775</t>
  </si>
  <si>
    <t>66,346,689</t>
  </si>
  <si>
    <t>2,037,934,582</t>
  </si>
  <si>
    <t>2,269,056,771</t>
  </si>
  <si>
    <t>HTLS</t>
  </si>
  <si>
    <t>CSBH  15/09/2022</t>
  </si>
  <si>
    <t>SO-09</t>
  </si>
  <si>
    <t>Shopoffice</t>
  </si>
  <si>
    <t>Chương trình Quà tặng Kim Cương</t>
  </si>
  <si>
    <t>Đặt cọc - Ngay khi ký TTĐC</t>
  </si>
  <si>
    <r>
      <rPr>
        <b/>
        <sz val="12"/>
        <color theme="1"/>
        <rFont val="Times New Roman"/>
        <family val="1"/>
      </rPr>
      <t>Lần 1</t>
    </r>
    <r>
      <rPr>
        <sz val="12"/>
        <color theme="1"/>
        <rFont val="Times New Roman"/>
        <family val="1"/>
      </rPr>
      <t>: Ngay khi ký HĐMB (trong vòng 20 ngày kể từ ngày ký TTĐC)</t>
    </r>
  </si>
  <si>
    <r>
      <t xml:space="preserve">Lần 3: </t>
    </r>
    <r>
      <rPr>
        <sz val="12"/>
        <color theme="1"/>
        <rFont val="Times New Roman"/>
        <family val="1"/>
      </rPr>
      <t xml:space="preserve">Trong vòng 60 ngày kể từ ngày ký HĐMB </t>
    </r>
  </si>
  <si>
    <r>
      <t xml:space="preserve">Lần 4: </t>
    </r>
    <r>
      <rPr>
        <sz val="12"/>
        <color theme="1"/>
        <rFont val="Times New Roman"/>
        <family val="1"/>
      </rPr>
      <t xml:space="preserve">Trong vòng 90 ngày kể từ ngày ký HĐMB </t>
    </r>
  </si>
  <si>
    <r>
      <t xml:space="preserve">Lần 5: </t>
    </r>
    <r>
      <rPr>
        <sz val="12"/>
        <color theme="1"/>
        <rFont val="Times New Roman"/>
        <family val="1"/>
      </rPr>
      <t xml:space="preserve">Trong vòng 120 ngày kể từ ngày ký HĐMB </t>
    </r>
  </si>
  <si>
    <r>
      <t xml:space="preserve">Lần 6: </t>
    </r>
    <r>
      <rPr>
        <sz val="12"/>
        <color theme="1"/>
        <rFont val="Times New Roman"/>
        <family val="1"/>
      </rPr>
      <t xml:space="preserve">Trong vòng 180 ngày kể từ ngày ký HĐMB </t>
    </r>
  </si>
  <si>
    <r>
      <t xml:space="preserve">Lần 7: </t>
    </r>
    <r>
      <rPr>
        <sz val="12"/>
        <color theme="1"/>
        <rFont val="Times New Roman"/>
        <family val="1"/>
      </rPr>
      <t xml:space="preserve">Trong vòng 240 ngày kể từ ngày ký HĐMB </t>
    </r>
  </si>
  <si>
    <r>
      <rPr>
        <b/>
        <sz val="12"/>
        <color theme="1"/>
        <rFont val="Times New Roman"/>
        <family val="1"/>
      </rPr>
      <t>Lần 3</t>
    </r>
    <r>
      <rPr>
        <sz val="12"/>
        <color theme="1"/>
        <rFont val="Times New Roman"/>
        <family val="1"/>
      </rPr>
      <t>: Theo TB bàn giao nhà (gồm cả 2% KPBT và thuế GTGT của 5% giá bán 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</si>
</sst>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8">
    <numFmt numFmtId="41" formatCode="_-* #,##0_-;\-* #,##0_-;_-* &quot;-&quot;_-;_-@_-"/>
    <numFmt numFmtId="43" formatCode="_-* #,##0.00_-;\-* #,##0.00_-;_-* &quot;-&quot;??_-;_-@_-"/>
    <numFmt numFmtId="164" formatCode="&quot;$&quot;#,##0_);\(&quot;$&quot;#,##0\)"/>
    <numFmt numFmtId="165" formatCode="&quot;$&quot;#,##0_);[Red]\(&quot;$&quot;#,##0\)"/>
    <numFmt numFmtId="166" formatCode="&quot;$&quot;#,##0.00_);[Red]\(&quot;$&quot;#,##0.00\)"/>
    <numFmt numFmtId="167" formatCode="_(&quot;$&quot;* #,##0_);_(&quot;$&quot;* \(#,##0\);_(&quot;$&quot;* &quot;-&quot;_);_(@_)"/>
    <numFmt numFmtId="168" formatCode="_(* #,##0_);_(* \(#,##0\);_(* &quot;-&quot;_);_(@_)"/>
    <numFmt numFmtId="169" formatCode="_(&quot;$&quot;* #,##0.00_);_(&quot;$&quot;* \(#,##0.00\);_(&quot;$&quot;* &quot;-&quot;??_);_(@_)"/>
    <numFmt numFmtId="170" formatCode="_(* #,##0.00_);_(* \(#,##0.00\);_(* &quot;-&quot;??_);_(@_)"/>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0_-;\-&quot;£&quot;* #,##0_-;_-&quot;£&quot;* &quot;-&quot;_-;_-@_-"/>
    <numFmt numFmtId="176" formatCode="[$-1010000]d/m/yy;@"/>
    <numFmt numFmtId="177" formatCode="_-* #,##0_-;\-* #,##0_-;_-* &quot;-&quot;??_-;_-@_-"/>
    <numFmt numFmtId="178" formatCode="_(* #,##0_);_(* \(#,##0\);_(* &quot;-&quot;??_);_(@_)"/>
    <numFmt numFmtId="179" formatCode="&quot;$&quot;#,##0_);&quot;$&quot;* \(#,##0\)"/>
    <numFmt numFmtId="180" formatCode="&quot;£&quot;#,##0_);\(&quot;£&quot;#,##0\)"/>
    <numFmt numFmtId="181" formatCode="_-* #,##0.00\ _D_M_-;\-* #,##0.00\ _D_M_-;_-* &quot;-&quot;??\ _D_M_-;_-@_-"/>
    <numFmt numFmtId="182" formatCode="&quot;$&quot;* #,##0.0_);[Red]&quot;$&quot;* \(#,##0.0\)"/>
    <numFmt numFmtId="183" formatCode="#,##0.000000000_);\(#,##0.000000000\)"/>
    <numFmt numFmtId="184" formatCode="&quot;$&quot;* #,##0.000\ ;&quot;$&quot;* \(#,##0.000\)"/>
    <numFmt numFmtId="185" formatCode="_(* #,##0.0_);_(* \(#,##0.0\);_(* &quot;0.0&quot;_);_(@_)"/>
    <numFmt numFmtId="186" formatCode="#,##0.00000000000_);\(#,##0.00000000000\)"/>
    <numFmt numFmtId="187" formatCode="0.0\ %;\(0.0\)%"/>
    <numFmt numFmtId="188" formatCode="_(&quot;$&quot;* #,##0.0_);_(&quot;$&quot;* \(#,##0.0\);_(&quot;$&quot;* &quot;0.0&quot;_);_(@_)"/>
    <numFmt numFmtId="189" formatCode="00.000"/>
    <numFmt numFmtId="190" formatCode="&quot;?&quot;#,##0;&quot;?&quot;\-#,##0"/>
    <numFmt numFmtId="191" formatCode="&quot;$&quot;#,##0.0000000000_);[Red]\(&quot;$&quot;#,##0.0000000000\)"/>
    <numFmt numFmtId="192" formatCode="_(&quot;$&quot;* #,##0.000_);_(&quot;$&quot;* \(#,##0.000\);_(&quot;$&quot;* &quot;-&quot;??_);_(@_)"/>
    <numFmt numFmtId="193" formatCode="_-* #,##0\ _F_-;\-* #,##0\ _F_-;_-* &quot;-&quot;\ _F_-;_-@_-"/>
    <numFmt numFmtId="194" formatCode="_ &quot;\&quot;* #,##0_ ;_ &quot;\&quot;* \-#,##0_ ;_ &quot;\&quot;* &quot;-&quot;_ ;_ @_ "/>
    <numFmt numFmtId="195" formatCode="#,##0.000_);[Red]\(#,##0.000\)"/>
    <numFmt numFmtId="196" formatCode="0.00%;\(0.00%\);&quot;-&quot;"/>
    <numFmt numFmtId="197" formatCode="&quot;¥&quot;#,##0_);\(&quot;¥&quot;#,##0\)"/>
    <numFmt numFmtId="198" formatCode="0.0_)"/>
    <numFmt numFmtId="199" formatCode="_(&quot;¥&quot;* #,##0_);_(&quot;¥&quot;* \(#,##0\);_(&quot;¥&quot;* &quot;-&quot;_);_(@_)"/>
    <numFmt numFmtId="200" formatCode="#,##0.000_);\(#,##0.000\)"/>
    <numFmt numFmtId="201" formatCode="#,##0.0_);[Red]\(#,##0.0\)"/>
    <numFmt numFmtId="202" formatCode="_(* #,##0.000_);_(* \(#,##0.000\);_(* &quot;-&quot;_);_(@_)"/>
    <numFmt numFmtId="203" formatCode="#,##0_);[Red]\ \(#,##0\)"/>
    <numFmt numFmtId="204" formatCode="#,##0\ "/>
    <numFmt numFmtId="205" formatCode="_(* #,##0.0_);_(* \(#,##0.0\);_(* #,##0_);_(@_)"/>
    <numFmt numFmtId="206" formatCode="_ &quot;\&quot;* #,##0.00_ ;_ &quot;\&quot;* \-#,##0.00_ ;_ &quot;\&quot;* &quot;-&quot;??_ ;_ @_ "/>
    <numFmt numFmtId="207" formatCode="_ * #,##0_ ;_ * \-#,##0_ ;_ * &quot;-&quot;_ ;_ @_ "/>
    <numFmt numFmtId="208" formatCode="_ * #,##0.00_ ;_ * \-#,##0.00_ ;_ * &quot;-&quot;??_ ;_ @_ "/>
    <numFmt numFmtId="209" formatCode="#,##0.0_);\(#,##0.0\)"/>
    <numFmt numFmtId="210" formatCode="&quot;Bs.&quot;* #,##0.0_);&quot;Bs.&quot;* \(#,##0.0\)"/>
    <numFmt numFmtId="211" formatCode="0.000"/>
    <numFmt numFmtId="212" formatCode="###0.00_);[Red]\(###0.00\)"/>
    <numFmt numFmtId="213" formatCode="&quot;$&quot;* #,##0_);&quot;$&quot;* \(#,##0\)"/>
    <numFmt numFmtId="214" formatCode="d/mm/yyyy;@"/>
    <numFmt numFmtId="215" formatCode="&quot;C&quot;#,##0.00_);\(&quot;C&quot;#,##0.00\)"/>
    <numFmt numFmtId="216" formatCode="\$#,##0.00;[Red]\-\$#,##0.00"/>
    <numFmt numFmtId="217" formatCode="0.0000%"/>
    <numFmt numFmtId="218" formatCode="\$#,##0\ ;\(\$#,##0\)"/>
    <numFmt numFmtId="219" formatCode="&quot;C&quot;#,##0_);\(&quot;C&quot;#,##0\)"/>
    <numFmt numFmtId="220" formatCode="#,##0.0_);\(#,##0.0\);&quot;-&quot;__"/>
    <numFmt numFmtId="221" formatCode="&quot;$&quot;#,##0.0_);\(&quot;$&quot;#,##0.0\)"/>
    <numFmt numFmtId="222" formatCode="&quot;C&quot;#,##0_);[Red]\(&quot;C&quot;#,##0\)"/>
    <numFmt numFmtId="223" formatCode="_(&quot;$&quot;* #,##0.0_);_(&quot;$&quot;* \(#,##0.0\);_(&quot;$&quot;* &quot;-&quot;??_);_(@_)"/>
    <numFmt numFmtId="224" formatCode="0.000_)"/>
    <numFmt numFmtId="225" formatCode="#,##0.00000;[Red]\-#,##0.00000"/>
    <numFmt numFmtId="226" formatCode="&quot;¥&quot;#,###.00"/>
    <numFmt numFmtId="227" formatCode="&quot;£&quot;#,##0.0_);\(&quot;£&quot;#,##0.0\)"/>
    <numFmt numFmtId="228" formatCode="_(&quot;£&quot;* #,##0.0_);_(&quot;£&quot;* \(#,##0.0\);_(&quot;£&quot;* &quot;-&quot;??_);_(@_)"/>
    <numFmt numFmtId="229" formatCode="#,##0\ &quot;$&quot;_);[Red]\(#,##0\ &quot;$&quot;\)"/>
    <numFmt numFmtId="230" formatCode="&quot;$&quot;###,0&quot;.&quot;00_);[Red]\(&quot;$&quot;###,0&quot;.&quot;00\)"/>
    <numFmt numFmtId="231" formatCode="&quot;VND&quot;#,##0_);[Red]\(&quot;VND&quot;#,##0\)"/>
    <numFmt numFmtId="232" formatCode="_(* #,##0.0_);_(* \(#,##0.0\);_(* &quot;-&quot;_);_(@_)"/>
    <numFmt numFmtId="233" formatCode="#,##0.0_)&quot;Pts.&quot;;\(#,##0.0\)&quot;Pts.&quot;"/>
    <numFmt numFmtId="234" formatCode="#,##0.0_)_P_t_s_.;\(#,##0.0\)_P_t_s_."/>
    <numFmt numFmtId="235" formatCode="###0;[Red]\-###0"/>
    <numFmt numFmtId="236" formatCode="_(* #,##0_);_(* \(#,##0\);_(* &quot;0&quot;_);_(@_)"/>
    <numFmt numFmtId="237" formatCode="#,##0.0_)_%;\(#,##0.0\)_%"/>
    <numFmt numFmtId="238" formatCode="#,##0.0_)&quot;%&quot;;\(#,##0.0\)&quot;%&quot;"/>
    <numFmt numFmtId="239" formatCode="0.0%;\(0.0%\)"/>
    <numFmt numFmtId="240" formatCode="#,##0.00\ &quot;F&quot;;[Red]\-#,##0.00\ &quot;F&quot;"/>
    <numFmt numFmtId="241" formatCode="#,##0.000000;[Red]\-#,##0.000000"/>
    <numFmt numFmtId="242" formatCode="_-* #,##0\ &quot;F&quot;_-;\-* #,##0\ &quot;F&quot;_-;_-* &quot;-&quot;\ &quot;F&quot;_-;_-@_-"/>
    <numFmt numFmtId="243" formatCode=";;*__)"/>
    <numFmt numFmtId="244" formatCode="#,##0\ &quot;F&quot;;[Red]\-#,##0\ &quot;F&quot;"/>
    <numFmt numFmtId="245" formatCode="#,##0.00\ &quot;F&quot;;\-#,##0.00\ &quot;F&quot;"/>
    <numFmt numFmtId="246" formatCode="_(&quot;¥&quot;* #,##0.0_);_(&quot;¥&quot;* \(#,##0.0\);_(&quot;¥&quot;* &quot;-&quot;??_);_(@_)"/>
    <numFmt numFmtId="247" formatCode="&quot;\&quot;#,##0;[Red]&quot;\&quot;&quot;\&quot;\-#,##0"/>
    <numFmt numFmtId="248" formatCode="&quot;\&quot;#,##0.00;[Red]&quot;\&quot;&quot;\&quot;&quot;\&quot;&quot;\&quot;&quot;\&quot;&quot;\&quot;\-#,##0.00"/>
    <numFmt numFmtId="249" formatCode="&quot;\&quot;#,##0.00;[Red]&quot;\&quot;\-#,##0.00"/>
    <numFmt numFmtId="250" formatCode="&quot;\&quot;#,##0;[Red]&quot;\&quot;\-#,##0"/>
    <numFmt numFmtId="251" formatCode="&quot;$&quot;#,##0.00;[Red]&quot;$&quot;\-#,##0.00"/>
    <numFmt numFmtId="252" formatCode="0.0"/>
    <numFmt numFmtId="253" formatCode="0_ ;\-0\ "/>
    <numFmt numFmtId="254" formatCode="_-* #,##0.0_-;\-* #,##0.0_-;_-* &quot;-&quot;??_-;_-@_-"/>
    <numFmt numFmtId="255" formatCode="[$-1010000]d/m/yyyy;@"/>
    <numFmt numFmtId="256" formatCode="_(* #,##0_);_(* \(#,##0\);_(* &quot;-&quot;?_);_(@_)"/>
    <numFmt numFmtId="257" formatCode="0.0%"/>
    <numFmt numFmtId="258" formatCode="_-* #,##0.000_-;\-* #,##0.000_-;_-* &quot;-&quot;_-;_-@_-"/>
    <numFmt numFmtId="259" formatCode="_-* #,##0.0\ _₫_-;\-* #,##0.0\ _₫_-;_-* &quot;-&quot;?\ _₫_-;_-@_-"/>
  </numFmts>
  <fonts count="159">
    <font>
      <sz val="11"/>
      <color theme="1"/>
      <name val="Calibri"/>
      <family val="2"/>
      <scheme val="minor"/>
    </font>
    <font>
      <sz val="12"/>
      <name val="新細明體"/>
      <charset val="136"/>
    </font>
    <font>
      <sz val="10"/>
      <name val="Courier"/>
      <family val="3"/>
    </font>
    <font>
      <sz val="10"/>
      <name val="Times New Roman"/>
      <family val="1"/>
    </font>
    <font>
      <b/>
      <sz val="8.5"/>
      <name val="LinePrinter"/>
      <family val="2"/>
    </font>
    <font>
      <sz val="8"/>
      <name val="Arial"/>
      <family val="2"/>
    </font>
    <font>
      <sz val="10"/>
      <name val="Arial"/>
      <family val="2"/>
    </font>
    <font>
      <sz val="9"/>
      <name val="Times New Roman"/>
      <family val="1"/>
    </font>
    <font>
      <sz val="11"/>
      <name val="??"/>
      <family val="3"/>
    </font>
    <font>
      <sz val="10"/>
      <name val="?? ??"/>
      <family val="1"/>
      <charset val="136"/>
    </font>
    <font>
      <sz val="14"/>
      <name val="??"/>
      <family val="3"/>
    </font>
    <font>
      <sz val="12"/>
      <name val="????"/>
      <family val="1"/>
      <charset val="136"/>
    </font>
    <font>
      <sz val="12"/>
      <name val="Courier"/>
      <family val="3"/>
    </font>
    <font>
      <sz val="12"/>
      <name val="Times New Roman"/>
      <family val="1"/>
    </font>
    <font>
      <sz val="8"/>
      <name val="MS Sans Serif"/>
      <family val="2"/>
    </font>
    <font>
      <sz val="11"/>
      <name val="?? ??"/>
      <family val="1"/>
      <charset val="136"/>
    </font>
    <font>
      <sz val="10"/>
      <name val="MS Sans Serif"/>
      <family val="2"/>
    </font>
    <font>
      <sz val="9"/>
      <name val="MS Sans Serif"/>
      <family val="2"/>
    </font>
    <font>
      <sz val="12"/>
      <name val="|??¢¥¢¬¨Ï"/>
      <family val="1"/>
      <charset val="129"/>
    </font>
    <font>
      <sz val="11"/>
      <name val=" "/>
      <family val="1"/>
      <charset val="136"/>
    </font>
    <font>
      <sz val="12"/>
      <name val=".VnTime"/>
      <family val="2"/>
    </font>
    <font>
      <sz val="10"/>
      <name val=".VnTime"/>
      <family val="2"/>
    </font>
    <font>
      <sz val="12"/>
      <name val="???"/>
    </font>
    <font>
      <i/>
      <sz val="12"/>
      <color indexed="8"/>
      <name val=".VnBook-AntiquaH"/>
      <family val="2"/>
    </font>
    <font>
      <b/>
      <sz val="12"/>
      <color indexed="8"/>
      <name val=".VnBook-Antiqua"/>
      <family val="2"/>
    </font>
    <font>
      <sz val="12"/>
      <name val="·s²Ó©úÅé"/>
      <charset val="136"/>
    </font>
    <font>
      <i/>
      <sz val="12"/>
      <color indexed="8"/>
      <name val=".VnBook-Antiqua"/>
      <family val="2"/>
    </font>
    <font>
      <sz val="12"/>
      <name val="Helv"/>
    </font>
    <font>
      <b/>
      <sz val="12"/>
      <name val="MS Sans Serif"/>
      <family val="2"/>
    </font>
    <font>
      <sz val="12"/>
      <name val="±¼¸²Ã¼"/>
      <family val="3"/>
      <charset val="129"/>
    </font>
    <font>
      <sz val="12"/>
      <name val="¹UAAA¼"/>
      <family val="3"/>
      <charset val="129"/>
    </font>
    <font>
      <sz val="11"/>
      <name val="±¼¸²Ã¼"/>
      <family val="3"/>
      <charset val="129"/>
    </font>
    <font>
      <sz val="8"/>
      <name val="Times New Roman"/>
      <family val="1"/>
    </font>
    <font>
      <sz val="11"/>
      <name val="Arial"/>
      <family val="2"/>
    </font>
    <font>
      <sz val="7"/>
      <color indexed="12"/>
      <name val="MS Sans Serif"/>
      <family val="2"/>
    </font>
    <font>
      <sz val="12"/>
      <name val="µ¸¿òÃ¼"/>
      <family val="3"/>
      <charset val="129"/>
    </font>
    <font>
      <sz val="10"/>
      <name val="±¼¸²A¼"/>
      <family val="3"/>
      <charset val="129"/>
    </font>
    <font>
      <b/>
      <sz val="10"/>
      <name val="Helv"/>
    </font>
    <font>
      <sz val="10"/>
      <name val=".VnArial"/>
      <family val="2"/>
    </font>
    <font>
      <sz val="8"/>
      <color indexed="12"/>
      <name val="MS Sans Serif"/>
      <family val="2"/>
    </font>
    <font>
      <sz val="10"/>
      <color indexed="8"/>
      <name val="VNI-Times"/>
      <family val="2"/>
    </font>
    <font>
      <sz val="11"/>
      <color indexed="8"/>
      <name val="Calibri"/>
      <family val="2"/>
    </font>
    <font>
      <sz val="10"/>
      <color indexed="8"/>
      <name val="Arial"/>
      <family val="2"/>
    </font>
    <font>
      <sz val="10"/>
      <name val="Arial CE"/>
      <charset val="238"/>
    </font>
    <font>
      <sz val="11"/>
      <name val="‚l‚r –¾’©"/>
      <family val="3"/>
      <charset val="136"/>
    </font>
    <font>
      <b/>
      <sz val="12"/>
      <name val="Helv"/>
    </font>
    <font>
      <b/>
      <sz val="12"/>
      <name val="Arial"/>
      <family val="2"/>
    </font>
    <font>
      <b/>
      <sz val="18"/>
      <name val="Arial"/>
      <family val="2"/>
    </font>
    <font>
      <b/>
      <sz val="10"/>
      <name val=".VnTime"/>
      <family val="2"/>
    </font>
    <font>
      <b/>
      <sz val="14"/>
      <name val=".VnTimeH"/>
      <family val="2"/>
    </font>
    <font>
      <b/>
      <sz val="11"/>
      <name val="Helv"/>
    </font>
    <font>
      <sz val="12"/>
      <name val="Arial"/>
      <family val="2"/>
    </font>
    <font>
      <sz val="7"/>
      <name val="Small Fonts"/>
      <family val="2"/>
    </font>
    <font>
      <sz val="10"/>
      <name val="VNtimes new roman"/>
    </font>
    <font>
      <sz val="10"/>
      <name val="Microsoft Sans Serif"/>
      <family val="2"/>
    </font>
    <font>
      <sz val="11"/>
      <name val="‚l‚r –¾’©"/>
      <charset val="128"/>
    </font>
    <font>
      <b/>
      <sz val="10"/>
      <name val="MS Sans Serif"/>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3"/>
      <name val=".VnTime"/>
      <family val="2"/>
    </font>
    <font>
      <b/>
      <sz val="8"/>
      <name val="VN Helvetica"/>
    </font>
    <font>
      <b/>
      <sz val="12"/>
      <name val=".VnTime"/>
      <family val="2"/>
    </font>
    <font>
      <b/>
      <sz val="10"/>
      <name val="VN AvantGBook"/>
    </font>
    <font>
      <b/>
      <sz val="16"/>
      <name val=".VnTime"/>
      <family val="2"/>
    </font>
    <font>
      <sz val="9"/>
      <name val=".VnTime"/>
      <family val="2"/>
    </font>
    <font>
      <b/>
      <sz val="10"/>
      <name val="Arial"/>
      <family val="2"/>
    </font>
    <font>
      <sz val="14"/>
      <name val=".VnArial"/>
      <family val="2"/>
    </font>
    <font>
      <sz val="10"/>
      <name val=" "/>
      <family val="1"/>
      <charset val="136"/>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sz val="11"/>
      <color theme="1"/>
      <name val="Calibri"/>
      <family val="2"/>
      <scheme val="minor"/>
    </font>
    <font>
      <sz val="11"/>
      <color theme="1"/>
      <name val="Times New Roman"/>
      <family val="2"/>
    </font>
    <font>
      <sz val="10"/>
      <color theme="1"/>
      <name val="VNI-Times"/>
      <family val="2"/>
    </font>
    <font>
      <sz val="11"/>
      <color theme="0"/>
      <name val="Calibri"/>
      <family val="2"/>
      <scheme val="minor"/>
    </font>
    <font>
      <sz val="10"/>
      <color theme="0"/>
      <name val="VNI-Times"/>
      <family val="2"/>
    </font>
    <font>
      <sz val="11"/>
      <color rgb="FF9C0006"/>
      <name val="Calibri"/>
      <family val="2"/>
      <scheme val="minor"/>
    </font>
    <font>
      <sz val="10"/>
      <color rgb="FF9C0006"/>
      <name val="VNI-Times"/>
      <family val="2"/>
    </font>
    <font>
      <b/>
      <sz val="11"/>
      <color rgb="FFFA7D00"/>
      <name val="Calibri"/>
      <family val="2"/>
      <scheme val="minor"/>
    </font>
    <font>
      <b/>
      <sz val="10"/>
      <color rgb="FFFA7D00"/>
      <name val="VNI-Times"/>
      <family val="2"/>
    </font>
    <font>
      <b/>
      <sz val="11"/>
      <color theme="0"/>
      <name val="Calibri"/>
      <family val="2"/>
      <scheme val="minor"/>
    </font>
    <font>
      <b/>
      <sz val="10"/>
      <color theme="0"/>
      <name val="VNI-Times"/>
      <family val="2"/>
    </font>
    <font>
      <i/>
      <sz val="11"/>
      <color rgb="FF7F7F7F"/>
      <name val="Calibri"/>
      <family val="2"/>
      <scheme val="minor"/>
    </font>
    <font>
      <i/>
      <sz val="10"/>
      <color rgb="FF7F7F7F"/>
      <name val="VNI-Times"/>
      <family val="2"/>
    </font>
    <font>
      <sz val="11"/>
      <color rgb="FF006100"/>
      <name val="Calibri"/>
      <family val="2"/>
      <scheme val="minor"/>
    </font>
    <font>
      <sz val="10"/>
      <color rgb="FF006100"/>
      <name val="VNI-Times"/>
      <family val="2"/>
    </font>
    <font>
      <b/>
      <sz val="15"/>
      <color theme="3"/>
      <name val="Calibri"/>
      <family val="2"/>
      <scheme val="minor"/>
    </font>
    <font>
      <b/>
      <sz val="15"/>
      <color theme="3"/>
      <name val="VNI-Times"/>
      <family val="2"/>
    </font>
    <font>
      <b/>
      <sz val="13"/>
      <color theme="3"/>
      <name val="Calibri"/>
      <family val="2"/>
      <scheme val="minor"/>
    </font>
    <font>
      <b/>
      <sz val="13"/>
      <color theme="3"/>
      <name val="VNI-Times"/>
      <family val="2"/>
    </font>
    <font>
      <b/>
      <sz val="11"/>
      <color theme="3"/>
      <name val="Calibri"/>
      <family val="2"/>
      <scheme val="minor"/>
    </font>
    <font>
      <b/>
      <sz val="11"/>
      <color theme="3"/>
      <name val="VNI-Times"/>
      <family val="2"/>
    </font>
    <font>
      <sz val="11"/>
      <color rgb="FF3F3F76"/>
      <name val="Calibri"/>
      <family val="2"/>
      <scheme val="minor"/>
    </font>
    <font>
      <sz val="10"/>
      <color rgb="FF3F3F76"/>
      <name val="VNI-Times"/>
      <family val="2"/>
    </font>
    <font>
      <sz val="11"/>
      <color rgb="FFFA7D00"/>
      <name val="Calibri"/>
      <family val="2"/>
      <scheme val="minor"/>
    </font>
    <font>
      <sz val="10"/>
      <color rgb="FFFA7D00"/>
      <name val="VNI-Times"/>
      <family val="2"/>
    </font>
    <font>
      <sz val="11"/>
      <color rgb="FF9C6500"/>
      <name val="Calibri"/>
      <family val="2"/>
      <scheme val="minor"/>
    </font>
    <font>
      <sz val="10"/>
      <color rgb="FF9C6500"/>
      <name val="VNI-Times"/>
      <family val="2"/>
    </font>
    <font>
      <sz val="11"/>
      <color theme="1"/>
      <name val="Calibri"/>
      <family val="2"/>
      <charset val="163"/>
      <scheme val="minor"/>
    </font>
    <font>
      <b/>
      <sz val="11"/>
      <color rgb="FF3F3F3F"/>
      <name val="Calibri"/>
      <family val="2"/>
      <scheme val="minor"/>
    </font>
    <font>
      <b/>
      <sz val="10"/>
      <color rgb="FF3F3F3F"/>
      <name val="VNI-Times"/>
      <family val="2"/>
    </font>
    <font>
      <b/>
      <sz val="11"/>
      <color theme="1"/>
      <name val="Calibri"/>
      <family val="2"/>
      <scheme val="minor"/>
    </font>
    <font>
      <b/>
      <sz val="10"/>
      <color theme="1"/>
      <name val="VNI-Times"/>
      <family val="2"/>
    </font>
    <font>
      <sz val="11"/>
      <color rgb="FFFF0000"/>
      <name val="Calibri"/>
      <family val="2"/>
      <scheme val="minor"/>
    </font>
    <font>
      <sz val="10"/>
      <color rgb="FFFF0000"/>
      <name val="VNI-Times"/>
      <family val="2"/>
    </font>
    <font>
      <sz val="12"/>
      <color theme="1"/>
      <name val="Times New Roman"/>
      <family val="2"/>
    </font>
    <font>
      <b/>
      <sz val="12"/>
      <name val="Times New Roman"/>
      <family val="1"/>
    </font>
    <font>
      <sz val="12"/>
      <color theme="1"/>
      <name val="Times New Roman"/>
      <family val="1"/>
    </font>
    <font>
      <b/>
      <sz val="12"/>
      <color theme="1"/>
      <name val="Times New Roman"/>
      <family val="1"/>
    </font>
    <font>
      <b/>
      <sz val="12"/>
      <color rgb="FF0070C0"/>
      <name val="Times New Roman"/>
      <family val="1"/>
    </font>
    <font>
      <b/>
      <sz val="12"/>
      <color rgb="FFFF0000"/>
      <name val="Times New Roman"/>
      <family val="1"/>
    </font>
    <font>
      <b/>
      <u/>
      <sz val="12"/>
      <color theme="1"/>
      <name val="Times New Roman"/>
      <family val="1"/>
    </font>
    <font>
      <sz val="12"/>
      <color rgb="FFFF0000"/>
      <name val="Times New Roman"/>
      <family val="1"/>
    </font>
    <font>
      <sz val="12"/>
      <color indexed="8"/>
      <name val="Times New Roman"/>
      <family val="1"/>
    </font>
    <font>
      <i/>
      <sz val="12"/>
      <name val="Times New Roman"/>
      <family val="1"/>
    </font>
    <font>
      <i/>
      <sz val="12"/>
      <color theme="1"/>
      <name val="Times New Roman"/>
      <family val="1"/>
    </font>
    <font>
      <b/>
      <sz val="12"/>
      <color indexed="9"/>
      <name val="Times New Roman"/>
      <family val="1"/>
    </font>
    <font>
      <b/>
      <u/>
      <sz val="12"/>
      <color indexed="8"/>
      <name val="Times New Roman"/>
      <family val="1"/>
    </font>
    <font>
      <b/>
      <sz val="12"/>
      <color indexed="8"/>
      <name val="Times New Roman"/>
      <family val="1"/>
    </font>
    <font>
      <b/>
      <sz val="10"/>
      <color indexed="8"/>
      <name val="Times New Roman"/>
      <family val="1"/>
    </font>
    <font>
      <b/>
      <sz val="10"/>
      <color indexed="10"/>
      <name val="Times New Roman"/>
      <family val="1"/>
    </font>
    <font>
      <sz val="10"/>
      <color indexed="10"/>
      <name val="Times New Roman"/>
      <family val="1"/>
    </font>
    <font>
      <b/>
      <sz val="10"/>
      <name val="Times New Roman"/>
      <family val="1"/>
    </font>
    <font>
      <b/>
      <sz val="9"/>
      <color indexed="81"/>
      <name val="Tahoma"/>
      <family val="2"/>
    </font>
    <font>
      <sz val="9"/>
      <color indexed="81"/>
      <name val="Tahoma"/>
      <family val="2"/>
    </font>
    <font>
      <sz val="11"/>
      <color rgb="FF000000"/>
      <name val="Times New Roman"/>
      <family val="1"/>
    </font>
    <font>
      <sz val="8"/>
      <name val="Calibri"/>
      <family val="2"/>
      <scheme val="minor"/>
    </font>
    <font>
      <sz val="12"/>
      <color theme="0"/>
      <name val="Times New Roman"/>
      <family val="1"/>
    </font>
    <font>
      <b/>
      <sz val="9"/>
      <color theme="1"/>
      <name val="Times New Roman"/>
      <family val="1"/>
    </font>
    <font>
      <sz val="9"/>
      <color theme="1"/>
      <name val="Times New Roman"/>
      <family val="1"/>
    </font>
    <font>
      <b/>
      <sz val="9"/>
      <name val="Times New Roman"/>
      <family val="1"/>
    </font>
    <font>
      <sz val="9"/>
      <color rgb="FFFF0000"/>
      <name val="Times New Roman"/>
      <family val="1"/>
    </font>
    <font>
      <sz val="11"/>
      <color theme="1"/>
      <name val="Arial"/>
      <family val="2"/>
    </font>
    <font>
      <i/>
      <sz val="12"/>
      <color rgb="FFFF0000"/>
      <name val="Times New Roman"/>
      <family val="1"/>
    </font>
    <font>
      <b/>
      <sz val="11"/>
      <color indexed="8"/>
      <name val="Arial"/>
      <family val="2"/>
    </font>
    <font>
      <sz val="11"/>
      <color indexed="8"/>
      <name val="Arial"/>
      <family val="2"/>
    </font>
    <font>
      <sz val="11"/>
      <color rgb="FFFF0000"/>
      <name val="Arial"/>
      <family val="2"/>
    </font>
    <font>
      <b/>
      <sz val="11"/>
      <color theme="1"/>
      <name val="Times New Roman"/>
      <family val="1"/>
    </font>
    <font>
      <b/>
      <sz val="11"/>
      <color rgb="FFFF0000"/>
      <name val="Arial"/>
      <family val="2"/>
    </font>
    <font>
      <b/>
      <sz val="11"/>
      <color theme="1"/>
      <name val="Arial"/>
      <family val="2"/>
    </font>
    <font>
      <sz val="11"/>
      <color theme="0"/>
      <name val="Arial"/>
      <family val="2"/>
    </font>
    <font>
      <b/>
      <sz val="11"/>
      <color rgb="FFFF0000"/>
      <name val="Calibri"/>
      <family val="2"/>
      <scheme val="minor"/>
    </font>
    <font>
      <b/>
      <sz val="11"/>
      <name val="Arial"/>
      <family val="2"/>
    </font>
    <font>
      <b/>
      <sz val="12"/>
      <color theme="0"/>
      <name val="Times New Roman"/>
      <family val="1"/>
    </font>
    <font>
      <i/>
      <sz val="12"/>
      <color theme="0"/>
      <name val="Times New Roman"/>
      <family val="1"/>
    </font>
    <font>
      <sz val="10"/>
      <color theme="0"/>
      <name val="Times New Roman"/>
      <family val="1"/>
    </font>
    <font>
      <b/>
      <sz val="10"/>
      <color theme="0"/>
      <name val="Times New Roman"/>
      <family val="1"/>
    </font>
    <font>
      <i/>
      <sz val="11"/>
      <color theme="1"/>
      <name val="Arial"/>
      <family val="2"/>
    </font>
    <font>
      <b/>
      <sz val="10"/>
      <color rgb="FFFF0000"/>
      <name val="Times New Roman"/>
      <family val="1"/>
    </font>
    <font>
      <sz val="10"/>
      <color rgb="FFFF0000"/>
      <name val="Times New Roman"/>
      <family val="1"/>
    </font>
    <font>
      <sz val="11"/>
      <color theme="1"/>
      <name val="Times New Roman"/>
      <family val="1"/>
    </font>
    <font>
      <b/>
      <sz val="11"/>
      <color rgb="FFFF0000"/>
      <name val="Times New Roman"/>
      <family val="1"/>
    </font>
  </fonts>
  <fills count="71">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0"/>
        <bgColor indexed="64"/>
      </patternFill>
    </fill>
    <fill>
      <patternFill patternType="mediumGray">
        <fgColor indexed="22"/>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00"/>
        <bgColor indexed="64"/>
      </patternFill>
    </fill>
    <fill>
      <patternFill patternType="solid">
        <fgColor theme="4"/>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indexed="13"/>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rgb="FF92D050"/>
        <bgColor indexed="64"/>
      </patternFill>
    </fill>
    <fill>
      <patternFill patternType="solid">
        <fgColor indexed="31"/>
        <bgColor indexed="64"/>
      </patternFill>
    </fill>
    <fill>
      <patternFill patternType="solid">
        <fgColor rgb="FFFFC000"/>
        <bgColor indexed="64"/>
      </patternFill>
    </fill>
    <fill>
      <patternFill patternType="solid">
        <fgColor rgb="FFFFFFFF"/>
        <bgColor indexed="64"/>
      </patternFill>
    </fill>
    <fill>
      <patternFill patternType="solid">
        <fgColor rgb="FFF7B4AE"/>
        <bgColor indexed="64"/>
      </patternFill>
    </fill>
    <fill>
      <patternFill patternType="solid">
        <fgColor rgb="FFBDD7EE"/>
        <bgColor indexed="64"/>
      </patternFill>
    </fill>
    <fill>
      <patternFill patternType="solid">
        <fgColor rgb="FFFF0000"/>
        <bgColor indexed="64"/>
      </patternFill>
    </fill>
  </fills>
  <borders count="72">
    <border>
      <left/>
      <right/>
      <top/>
      <bottom/>
      <diagonal/>
    </border>
    <border>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top style="hair">
        <color indexed="64"/>
      </top>
      <bottom/>
      <diagonal/>
    </border>
    <border>
      <left/>
      <right/>
      <top style="hair">
        <color indexed="64"/>
      </top>
      <bottom/>
      <diagonal/>
    </border>
    <border>
      <left style="double">
        <color indexed="64"/>
      </left>
      <right/>
      <top style="thin">
        <color indexed="64"/>
      </top>
      <bottom style="thin">
        <color indexed="64"/>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double">
        <color indexed="64"/>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top style="thin">
        <color indexed="64"/>
      </top>
      <bottom style="thin">
        <color indexed="64"/>
      </bottom>
      <diagonal/>
    </border>
    <border>
      <left style="thin">
        <color indexed="23"/>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style="double">
        <color indexed="64"/>
      </left>
      <right/>
      <top/>
      <bottom style="thin">
        <color indexed="64"/>
      </bottom>
      <diagonal/>
    </border>
    <border>
      <left/>
      <right style="thin">
        <color auto="1"/>
      </right>
      <top/>
      <bottom/>
      <diagonal/>
    </border>
    <border>
      <left/>
      <right style="medium">
        <color rgb="FFFFFFFF"/>
      </right>
      <top/>
      <bottom/>
      <diagonal/>
    </border>
    <border>
      <left style="thin">
        <color auto="1"/>
      </left>
      <right style="double">
        <color indexed="64"/>
      </right>
      <top style="thin">
        <color auto="1"/>
      </top>
      <bottom style="thin">
        <color auto="1"/>
      </bottom>
      <diagonal/>
    </border>
    <border>
      <left/>
      <right style="double">
        <color indexed="64"/>
      </right>
      <top style="thin">
        <color auto="1"/>
      </top>
      <bottom style="hair">
        <color indexed="64"/>
      </bottom>
      <diagonal/>
    </border>
    <border>
      <left/>
      <right style="double">
        <color indexed="64"/>
      </right>
      <top/>
      <bottom style="hair">
        <color indexed="64"/>
      </bottom>
      <diagonal/>
    </border>
    <border>
      <left/>
      <right style="double">
        <color indexed="64"/>
      </right>
      <top style="hair">
        <color indexed="64"/>
      </top>
      <bottom style="hair">
        <color indexed="64"/>
      </bottom>
      <diagonal/>
    </border>
    <border>
      <left/>
      <right style="double">
        <color indexed="64"/>
      </right>
      <top/>
      <bottom style="thin">
        <color indexed="64"/>
      </bottom>
      <diagonal/>
    </border>
    <border>
      <left/>
      <right style="double">
        <color indexed="64"/>
      </right>
      <top style="hair">
        <color indexed="64"/>
      </top>
      <bottom/>
      <diagonal/>
    </border>
    <border>
      <left/>
      <right style="thin">
        <color indexed="64"/>
      </right>
      <top style="hair">
        <color indexed="64"/>
      </top>
      <bottom/>
      <diagonal/>
    </border>
    <border>
      <left/>
      <right style="thin">
        <color indexed="64"/>
      </right>
      <top style="double">
        <color indexed="64"/>
      </top>
      <bottom style="thin">
        <color indexed="64"/>
      </bottom>
      <diagonal/>
    </border>
    <border>
      <left style="thin">
        <color indexed="64"/>
      </left>
      <right style="double">
        <color indexed="64"/>
      </right>
      <top style="hair">
        <color indexed="64"/>
      </top>
      <bottom style="thin">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style="hair">
        <color indexed="64"/>
      </top>
      <bottom/>
      <diagonal/>
    </border>
  </borders>
  <cellStyleXfs count="2973">
    <xf numFmtId="0" fontId="0" fillId="0" borderId="0"/>
    <xf numFmtId="179" fontId="1" fillId="0" borderId="0" applyFill="0" applyBorder="0" applyAlignment="0" applyProtection="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1" fontId="2"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4" fillId="0" borderId="0" applyFont="0" applyFill="0" applyBorder="0" applyAlignment="0" applyProtection="0"/>
    <xf numFmtId="182" fontId="5" fillId="0" borderId="0" applyFont="0" applyFill="0" applyBorder="0" applyAlignment="0" applyProtection="0"/>
    <xf numFmtId="183" fontId="2" fillId="0" borderId="0" applyFont="0" applyFill="0" applyBorder="0" applyAlignment="0" applyProtection="0"/>
    <xf numFmtId="184" fontId="2" fillId="0" borderId="0" applyFont="0" applyFill="0" applyBorder="0" applyAlignment="0" applyProtection="0"/>
    <xf numFmtId="185" fontId="6" fillId="0" borderId="0" applyFont="0" applyFill="0" applyBorder="0" applyAlignment="0" applyProtection="0"/>
    <xf numFmtId="186" fontId="2" fillId="0" borderId="0" applyFont="0" applyFill="0" applyBorder="0" applyAlignment="0" applyProtection="0"/>
    <xf numFmtId="187" fontId="4" fillId="0" borderId="0" applyFont="0" applyFill="0" applyBorder="0" applyAlignment="0" applyProtection="0"/>
    <xf numFmtId="188" fontId="2" fillId="0" borderId="0" applyFont="0" applyFill="0" applyBorder="0" applyAlignment="0" applyProtection="0"/>
    <xf numFmtId="0" fontId="7" fillId="0" borderId="0" applyFill="0" applyBorder="0" applyAlignment="0" applyProtection="0"/>
    <xf numFmtId="189" fontId="8" fillId="0" borderId="0" applyFont="0" applyFill="0" applyBorder="0" applyAlignment="0" applyProtection="0"/>
    <xf numFmtId="0" fontId="9" fillId="0" borderId="0" applyFont="0" applyFill="0" applyBorder="0" applyAlignment="0" applyProtection="0"/>
    <xf numFmtId="190" fontId="8" fillId="0" borderId="0" applyFont="0" applyFill="0" applyBorder="0" applyAlignment="0" applyProtection="0"/>
    <xf numFmtId="0" fontId="6" fillId="0" borderId="0" applyNumberFormat="0" applyFill="0" applyBorder="0" applyAlignment="0" applyProtection="0"/>
    <xf numFmtId="40" fontId="10" fillId="0" borderId="0" applyFont="0" applyFill="0" applyBorder="0" applyAlignment="0" applyProtection="0"/>
    <xf numFmtId="191" fontId="6" fillId="0" borderId="0" applyFont="0" applyFill="0" applyBorder="0" applyAlignment="0" applyProtection="0"/>
    <xf numFmtId="38" fontId="10"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165" fontId="12" fillId="0" borderId="0" applyFont="0" applyFill="0" applyBorder="0" applyAlignment="0" applyProtection="0"/>
    <xf numFmtId="0" fontId="13" fillId="0" borderId="0">
      <alignment vertical="center"/>
    </xf>
    <xf numFmtId="0" fontId="6" fillId="0" borderId="0" applyFont="0" applyFill="0" applyBorder="0" applyAlignment="0" applyProtection="0"/>
    <xf numFmtId="0" fontId="6" fillId="0" borderId="0" applyFont="0" applyFill="0" applyBorder="0" applyAlignment="0" applyProtection="0"/>
    <xf numFmtId="0" fontId="7" fillId="0" borderId="0" applyFill="0" applyBorder="0" applyAlignment="0" applyProtection="0"/>
    <xf numFmtId="192" fontId="3" fillId="0" borderId="0"/>
    <xf numFmtId="192" fontId="3" fillId="0" borderId="0"/>
    <xf numFmtId="192" fontId="3" fillId="0" borderId="0"/>
    <xf numFmtId="0" fontId="14" fillId="0" borderId="0" applyFill="0" applyBorder="0" applyAlignment="0" applyProtection="0"/>
    <xf numFmtId="0" fontId="14" fillId="0" borderId="0" applyFill="0" applyBorder="0" applyAlignment="0" applyProtection="0"/>
    <xf numFmtId="0" fontId="3" fillId="0" borderId="0" applyFill="0" applyBorder="0" applyAlignment="0" applyProtection="0"/>
    <xf numFmtId="0" fontId="15" fillId="0" borderId="0"/>
    <xf numFmtId="0" fontId="3" fillId="0" borderId="0" applyFill="0" applyBorder="0" applyAlignment="0" applyProtection="0"/>
    <xf numFmtId="0" fontId="15" fillId="0" borderId="0"/>
    <xf numFmtId="0" fontId="3" fillId="0" borderId="0" applyFill="0" applyBorder="0" applyAlignment="0" applyProtection="0"/>
    <xf numFmtId="0" fontId="15" fillId="0" borderId="0"/>
    <xf numFmtId="0" fontId="3" fillId="0" borderId="0" applyFill="0" applyBorder="0" applyAlignment="0" applyProtection="0"/>
    <xf numFmtId="0" fontId="15" fillId="0" borderId="0"/>
    <xf numFmtId="0" fontId="3" fillId="0" borderId="0" applyFill="0" applyBorder="0" applyAlignment="0" applyProtection="0"/>
    <xf numFmtId="0" fontId="15"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40" fontId="16" fillId="0" borderId="0">
      <alignment horizontal="right"/>
    </xf>
    <xf numFmtId="0" fontId="17" fillId="0" borderId="0" applyFill="0" applyBorder="0" applyAlignment="0" applyProtection="0"/>
    <xf numFmtId="192" fontId="3" fillId="0" borderId="0"/>
    <xf numFmtId="192" fontId="3" fillId="0" borderId="0"/>
    <xf numFmtId="192"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0" fontId="6" fillId="0" borderId="0"/>
    <xf numFmtId="0" fontId="6" fillId="0" borderId="0"/>
    <xf numFmtId="0" fontId="6" fillId="0" borderId="0"/>
    <xf numFmtId="0" fontId="7" fillId="0" borderId="0" applyFill="0" applyBorder="0" applyAlignment="0" applyProtection="0"/>
    <xf numFmtId="0" fontId="3" fillId="0" borderId="0" applyFill="0" applyBorder="0" applyAlignment="0" applyProtection="0"/>
    <xf numFmtId="0" fontId="15" fillId="0" borderId="0"/>
    <xf numFmtId="0" fontId="6" fillId="0" borderId="0"/>
    <xf numFmtId="0" fontId="6" fillId="0" borderId="0"/>
    <xf numFmtId="0" fontId="6" fillId="0" borderId="0"/>
    <xf numFmtId="0" fontId="18" fillId="0" borderId="0"/>
    <xf numFmtId="0" fontId="7" fillId="0" borderId="0"/>
    <xf numFmtId="0" fontId="6" fillId="0" borderId="0" applyNumberFormat="0" applyFill="0" applyBorder="0" applyAlignment="0" applyProtection="0"/>
    <xf numFmtId="40" fontId="19" fillId="0" borderId="0" applyFont="0" applyFill="0" applyBorder="0" applyAlignment="0" applyProtection="0"/>
    <xf numFmtId="38" fontId="19" fillId="0" borderId="0" applyFont="0" applyFill="0" applyBorder="0" applyAlignment="0" applyProtection="0"/>
    <xf numFmtId="193" fontId="20" fillId="0" borderId="0" applyFont="0" applyFill="0" applyBorder="0" applyAlignment="0" applyProtection="0"/>
    <xf numFmtId="0" fontId="21" fillId="0" borderId="0" applyNumberFormat="0" applyFill="0" applyBorder="0" applyAlignment="0" applyProtection="0"/>
    <xf numFmtId="194" fontId="22" fillId="0" borderId="0" applyFont="0" applyFill="0" applyBorder="0" applyAlignment="0" applyProtection="0"/>
    <xf numFmtId="195" fontId="2" fillId="0" borderId="0" applyFont="0" applyFill="0" applyBorder="0" applyAlignment="0" applyProtection="0"/>
    <xf numFmtId="196" fontId="2" fillId="0" borderId="0" applyFont="0" applyFill="0" applyBorder="0" applyAlignment="0" applyProtection="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1" fontId="2" fillId="0" borderId="0"/>
    <xf numFmtId="0" fontId="16" fillId="0" borderId="0"/>
    <xf numFmtId="0" fontId="16" fillId="0" borderId="0"/>
    <xf numFmtId="38" fontId="16" fillId="0" borderId="0" applyFont="0" applyFill="0" applyBorder="0" applyAlignment="0" applyProtection="0"/>
    <xf numFmtId="40" fontId="16" fillId="0" borderId="0" applyFont="0" applyFill="0" applyBorder="0" applyAlignment="0" applyProtection="0"/>
    <xf numFmtId="197" fontId="3" fillId="0" borderId="0" applyFill="0" applyBorder="0" applyAlignment="0" applyProtection="0"/>
    <xf numFmtId="197" fontId="3" fillId="0" borderId="0" applyFill="0" applyBorder="0" applyAlignment="0" applyProtection="0"/>
    <xf numFmtId="197" fontId="3" fillId="0" borderId="0"/>
    <xf numFmtId="198" fontId="2" fillId="0" borderId="0"/>
    <xf numFmtId="197" fontId="3" fillId="0" borderId="0"/>
    <xf numFmtId="197" fontId="3" fillId="0" borderId="0" applyFill="0" applyBorder="0" applyAlignment="0" applyProtection="0"/>
    <xf numFmtId="198" fontId="2" fillId="0" borderId="0" applyFill="0" applyBorder="0" applyAlignment="0" applyProtection="0"/>
    <xf numFmtId="198" fontId="2" fillId="0" borderId="0" applyFill="0" applyBorder="0" applyAlignment="0" applyProtection="0"/>
    <xf numFmtId="199" fontId="3" fillId="0" borderId="0"/>
    <xf numFmtId="0" fontId="6" fillId="0" borderId="0"/>
    <xf numFmtId="0" fontId="6" fillId="0" borderId="0"/>
    <xf numFmtId="200" fontId="2" fillId="0" borderId="0" applyFont="0" applyFill="0" applyBorder="0" applyAlignment="0" applyProtection="0"/>
    <xf numFmtId="201" fontId="5" fillId="0" borderId="0" applyFont="0" applyFill="0" applyBorder="0" applyAlignment="0" applyProtection="0"/>
    <xf numFmtId="40" fontId="4" fillId="0" borderId="0" applyFont="0" applyFill="0" applyBorder="0" applyAlignment="0" applyProtection="0"/>
    <xf numFmtId="202" fontId="6"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204" fontId="1" fillId="0" borderId="0" applyFont="0" applyFill="0" applyBorder="0" applyAlignment="0" applyProtection="0"/>
    <xf numFmtId="203"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200" fontId="2"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0" fontId="2"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0" fontId="5" fillId="0" borderId="0" applyFont="0" applyFill="0" applyBorder="0" applyAlignment="0" applyProtection="0"/>
    <xf numFmtId="200" fontId="2"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194" fontId="22" fillId="0" borderId="0" applyFont="0" applyFill="0" applyBorder="0" applyAlignment="0" applyProtection="0"/>
    <xf numFmtId="0" fontId="23" fillId="2" borderId="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8"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8"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8" fillId="25" borderId="0" applyNumberFormat="0" applyBorder="0" applyAlignment="0" applyProtection="0"/>
    <xf numFmtId="0" fontId="80" fillId="25" borderId="0" applyNumberFormat="0" applyBorder="0" applyAlignment="0" applyProtection="0"/>
    <xf numFmtId="0" fontId="80" fillId="25" borderId="0" applyNumberFormat="0" applyBorder="0" applyAlignment="0" applyProtection="0"/>
    <xf numFmtId="0" fontId="80" fillId="25" borderId="0" applyNumberFormat="0" applyBorder="0" applyAlignment="0" applyProtection="0"/>
    <xf numFmtId="0" fontId="80" fillId="25" borderId="0" applyNumberFormat="0" applyBorder="0" applyAlignment="0" applyProtection="0"/>
    <xf numFmtId="0" fontId="80"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8"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8" fillId="26" borderId="0" applyNumberFormat="0" applyBorder="0" applyAlignment="0" applyProtection="0"/>
    <xf numFmtId="0" fontId="80" fillId="26" borderId="0" applyNumberFormat="0" applyBorder="0" applyAlignment="0" applyProtection="0"/>
    <xf numFmtId="0" fontId="80" fillId="26" borderId="0" applyNumberFormat="0" applyBorder="0" applyAlignment="0" applyProtection="0"/>
    <xf numFmtId="0" fontId="80" fillId="26" borderId="0" applyNumberFormat="0" applyBorder="0" applyAlignment="0" applyProtection="0"/>
    <xf numFmtId="0" fontId="80" fillId="26" borderId="0" applyNumberFormat="0" applyBorder="0" applyAlignment="0" applyProtection="0"/>
    <xf numFmtId="0" fontId="80"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8"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8"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8"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8" fillId="28"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8"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8"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8"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24" fillId="2" borderId="0"/>
    <xf numFmtId="171" fontId="25" fillId="0" borderId="0" applyFont="0" applyFill="0" applyBorder="0" applyAlignment="0" applyProtection="0"/>
    <xf numFmtId="165" fontId="16" fillId="0" borderId="0" applyFont="0" applyFill="0" applyBorder="0" applyAlignment="0" applyProtection="0"/>
    <xf numFmtId="166" fontId="16" fillId="0" borderId="0" applyFont="0" applyFill="0" applyBorder="0" applyAlignment="0" applyProtection="0"/>
    <xf numFmtId="0" fontId="26" fillId="0" borderId="0">
      <alignment wrapText="1"/>
    </xf>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8"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8"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8"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8"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8"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8"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8" fillId="33" borderId="0" applyNumberFormat="0" applyBorder="0" applyAlignment="0" applyProtection="0"/>
    <xf numFmtId="0" fontId="80" fillId="33" borderId="0" applyNumberFormat="0" applyBorder="0" applyAlignment="0" applyProtection="0"/>
    <xf numFmtId="0" fontId="80" fillId="33" borderId="0" applyNumberFormat="0" applyBorder="0" applyAlignment="0" applyProtection="0"/>
    <xf numFmtId="0" fontId="80" fillId="33" borderId="0" applyNumberFormat="0" applyBorder="0" applyAlignment="0" applyProtection="0"/>
    <xf numFmtId="0" fontId="80" fillId="33" borderId="0" applyNumberFormat="0" applyBorder="0" applyAlignment="0" applyProtection="0"/>
    <xf numFmtId="0" fontId="80"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8"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8" fillId="34" borderId="0" applyNumberFormat="0" applyBorder="0" applyAlignment="0" applyProtection="0"/>
    <xf numFmtId="0" fontId="80" fillId="34" borderId="0" applyNumberFormat="0" applyBorder="0" applyAlignment="0" applyProtection="0"/>
    <xf numFmtId="0" fontId="80" fillId="34" borderId="0" applyNumberFormat="0" applyBorder="0" applyAlignment="0" applyProtection="0"/>
    <xf numFmtId="0" fontId="80" fillId="34" borderId="0" applyNumberFormat="0" applyBorder="0" applyAlignment="0" applyProtection="0"/>
    <xf numFmtId="0" fontId="80" fillId="34" borderId="0" applyNumberFormat="0" applyBorder="0" applyAlignment="0" applyProtection="0"/>
    <xf numFmtId="0" fontId="80"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8"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8"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8"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2"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2"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2"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2"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2"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2"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27" fillId="0" borderId="1" applyBorder="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2"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2"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2"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2"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2"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2"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205" fontId="28" fillId="0" borderId="0" applyFont="0" applyFill="0" applyBorder="0" applyAlignment="0" applyProtection="0"/>
    <xf numFmtId="194" fontId="29" fillId="0" borderId="0" applyFont="0" applyFill="0" applyBorder="0" applyAlignment="0" applyProtection="0"/>
    <xf numFmtId="0" fontId="30" fillId="0" borderId="0" applyFont="0" applyFill="0" applyBorder="0" applyAlignment="0" applyProtection="0"/>
    <xf numFmtId="194" fontId="31" fillId="0" borderId="0" applyFont="0" applyFill="0" applyBorder="0" applyAlignment="0" applyProtection="0"/>
    <xf numFmtId="206" fontId="29" fillId="0" borderId="0" applyFont="0" applyFill="0" applyBorder="0" applyAlignment="0" applyProtection="0"/>
    <xf numFmtId="0" fontId="30" fillId="0" borderId="0" applyFont="0" applyFill="0" applyBorder="0" applyAlignment="0" applyProtection="0"/>
    <xf numFmtId="206" fontId="31" fillId="0" borderId="0" applyFont="0" applyFill="0" applyBorder="0" applyAlignment="0" applyProtection="0"/>
    <xf numFmtId="0" fontId="32" fillId="0" borderId="0">
      <alignment horizontal="center" wrapText="1"/>
      <protection locked="0"/>
    </xf>
    <xf numFmtId="0" fontId="33" fillId="0" borderId="0" applyFont="0"/>
    <xf numFmtId="207" fontId="29" fillId="0" borderId="0" applyFont="0" applyFill="0" applyBorder="0" applyAlignment="0" applyProtection="0"/>
    <xf numFmtId="0" fontId="30" fillId="0" borderId="0" applyFont="0" applyFill="0" applyBorder="0" applyAlignment="0" applyProtection="0"/>
    <xf numFmtId="207" fontId="31" fillId="0" borderId="0" applyFont="0" applyFill="0" applyBorder="0" applyAlignment="0" applyProtection="0"/>
    <xf numFmtId="208" fontId="29" fillId="0" borderId="0" applyFont="0" applyFill="0" applyBorder="0" applyAlignment="0" applyProtection="0"/>
    <xf numFmtId="0" fontId="30" fillId="0" borderId="0" applyFont="0" applyFill="0" applyBorder="0" applyAlignment="0" applyProtection="0"/>
    <xf numFmtId="208" fontId="31" fillId="0" borderId="0" applyFont="0" applyFill="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4"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209" fontId="34" fillId="0" borderId="0"/>
    <xf numFmtId="210" fontId="16" fillId="0" borderId="0" applyFont="0" applyFill="0" applyBorder="0" applyAlignment="0" applyProtection="0"/>
    <xf numFmtId="0" fontId="30" fillId="0" borderId="0"/>
    <xf numFmtId="0" fontId="35" fillId="0" borderId="0"/>
    <xf numFmtId="0" fontId="30" fillId="0" borderId="0"/>
    <xf numFmtId="0" fontId="35" fillId="0" borderId="0"/>
    <xf numFmtId="0" fontId="36" fillId="0" borderId="0"/>
    <xf numFmtId="211" fontId="6" fillId="0" borderId="0" applyFill="0" applyBorder="0" applyAlignment="0"/>
    <xf numFmtId="212" fontId="16" fillId="0" borderId="0" applyFill="0" applyBorder="0" applyAlignment="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6"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37" fillId="0" borderId="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8"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178" fontId="38" fillId="0" borderId="0" applyFont="0" applyFill="0" applyBorder="0" applyAlignment="0" applyProtection="0"/>
    <xf numFmtId="209" fontId="39" fillId="0" borderId="0"/>
    <xf numFmtId="170" fontId="78" fillId="0" borderId="0" applyFont="0" applyFill="0" applyBorder="0" applyAlignment="0" applyProtection="0"/>
    <xf numFmtId="213" fontId="16" fillId="0" borderId="0" applyFont="0" applyFill="0" applyBorder="0" applyAlignment="0" applyProtection="0"/>
    <xf numFmtId="177" fontId="40" fillId="0" borderId="0" applyFont="0" applyFill="0" applyBorder="0" applyAlignment="0" applyProtection="0"/>
    <xf numFmtId="177" fontId="40" fillId="0" borderId="0" applyFont="0" applyFill="0" applyBorder="0" applyAlignment="0" applyProtection="0"/>
    <xf numFmtId="177" fontId="40" fillId="0" borderId="0" applyFont="0" applyFill="0" applyBorder="0" applyAlignment="0" applyProtection="0"/>
    <xf numFmtId="177" fontId="40" fillId="0" borderId="0" applyFont="0" applyFill="0" applyBorder="0" applyAlignment="0" applyProtection="0"/>
    <xf numFmtId="178" fontId="80" fillId="0" borderId="0" applyFont="0" applyFill="0" applyBorder="0" applyAlignment="0" applyProtection="0"/>
    <xf numFmtId="178" fontId="80" fillId="0" borderId="0" applyFont="0" applyFill="0" applyBorder="0" applyAlignment="0" applyProtection="0"/>
    <xf numFmtId="179" fontId="40" fillId="0" borderId="0" applyFont="0" applyFill="0" applyBorder="0" applyAlignment="0" applyProtection="0"/>
    <xf numFmtId="179" fontId="40"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78"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0" fontId="6" fillId="0" borderId="0" applyFill="0" applyBorder="0" applyAlignment="0" applyProtection="0"/>
    <xf numFmtId="252" fontId="78" fillId="0" borderId="0" applyFont="0" applyFill="0" applyBorder="0" applyAlignment="0" applyProtection="0"/>
    <xf numFmtId="214" fontId="6" fillId="0" borderId="0" applyFont="0" applyFill="0" applyBorder="0" applyAlignment="0" applyProtection="0"/>
    <xf numFmtId="178" fontId="78" fillId="0" borderId="0" applyFont="0" applyFill="0" applyBorder="0" applyAlignment="0" applyProtection="0"/>
    <xf numFmtId="170" fontId="6"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0" fontId="41" fillId="0" borderId="0" applyFont="0" applyFill="0" applyBorder="0" applyAlignment="0" applyProtection="0"/>
    <xf numFmtId="170" fontId="78" fillId="0" borderId="0" applyFont="0" applyFill="0" applyBorder="0" applyAlignment="0" applyProtection="0"/>
    <xf numFmtId="0" fontId="41" fillId="0" borderId="0" applyFont="0" applyFill="0" applyBorder="0" applyAlignment="0" applyProtection="0"/>
    <xf numFmtId="253" fontId="41" fillId="0" borderId="0" applyFont="0" applyFill="0" applyBorder="0" applyAlignment="0" applyProtection="0"/>
    <xf numFmtId="254" fontId="41" fillId="0" borderId="0" applyFont="0" applyFill="0" applyBorder="0" applyAlignment="0" applyProtection="0"/>
    <xf numFmtId="43" fontId="78" fillId="0" borderId="0" applyFont="0" applyFill="0" applyBorder="0" applyAlignment="0" applyProtection="0"/>
    <xf numFmtId="174" fontId="41" fillId="0" borderId="0" applyFont="0" applyFill="0" applyBorder="0" applyAlignment="0" applyProtection="0"/>
    <xf numFmtId="174" fontId="41" fillId="0" borderId="0" applyFont="0" applyFill="0" applyBorder="0" applyAlignment="0" applyProtection="0"/>
    <xf numFmtId="174" fontId="41" fillId="0" borderId="0" applyFont="0" applyFill="0" applyBorder="0" applyAlignment="0" applyProtection="0"/>
    <xf numFmtId="178" fontId="78" fillId="0" borderId="0" applyFont="0" applyFill="0" applyBorder="0" applyAlignment="0" applyProtection="0"/>
    <xf numFmtId="178" fontId="78" fillId="0" borderId="0" applyFont="0" applyFill="0" applyBorder="0" applyAlignment="0" applyProtection="0"/>
    <xf numFmtId="170" fontId="80"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177" fontId="40" fillId="0" borderId="0" applyFont="0" applyFill="0" applyBorder="0" applyAlignment="0" applyProtection="0"/>
    <xf numFmtId="174" fontId="41" fillId="0" borderId="0" applyFont="0" applyFill="0" applyBorder="0" applyAlignment="0" applyProtection="0"/>
    <xf numFmtId="177" fontId="40" fillId="0" borderId="0" applyFont="0" applyFill="0" applyBorder="0" applyAlignment="0" applyProtection="0"/>
    <xf numFmtId="177" fontId="40" fillId="0" borderId="0" applyFont="0" applyFill="0" applyBorder="0" applyAlignment="0" applyProtection="0"/>
    <xf numFmtId="177" fontId="40" fillId="0" borderId="0" applyFont="0" applyFill="0" applyBorder="0" applyAlignment="0" applyProtection="0"/>
    <xf numFmtId="215" fontId="16" fillId="0" borderId="0"/>
    <xf numFmtId="40" fontId="16" fillId="0" borderId="0" applyFont="0" applyFill="0" applyBorder="0" applyAlignment="0" applyProtection="0"/>
    <xf numFmtId="3" fontId="6" fillId="0" borderId="0" applyFont="0" applyFill="0" applyBorder="0" applyAlignment="0" applyProtection="0"/>
    <xf numFmtId="216" fontId="3" fillId="0" borderId="0">
      <alignment horizontal="center"/>
    </xf>
    <xf numFmtId="170" fontId="6" fillId="0" borderId="0" applyFont="0" applyFill="0" applyBorder="0" applyAlignment="0" applyProtection="0"/>
    <xf numFmtId="212" fontId="16" fillId="0" borderId="0" applyFont="0" applyFill="0" applyBorder="0" applyAlignment="0" applyProtection="0"/>
    <xf numFmtId="170" fontId="6" fillId="0" borderId="0" applyFont="0" applyFill="0" applyBorder="0" applyAlignment="0" applyProtection="0"/>
    <xf numFmtId="217" fontId="6" fillId="0" borderId="0" applyFont="0" applyFill="0" applyBorder="0" applyAlignment="0" applyProtection="0"/>
    <xf numFmtId="218" fontId="6" fillId="0" borderId="0" applyFont="0" applyFill="0" applyBorder="0" applyAlignment="0" applyProtection="0"/>
    <xf numFmtId="219" fontId="16" fillId="0" borderId="0"/>
    <xf numFmtId="220" fontId="16" fillId="2" borderId="0" applyFont="0" applyBorder="0"/>
    <xf numFmtId="0" fontId="6" fillId="0" borderId="0" applyFont="0" applyFill="0" applyBorder="0" applyAlignment="0" applyProtection="0"/>
    <xf numFmtId="14" fontId="42" fillId="0" borderId="0" applyFill="0" applyBorder="0" applyAlignment="0"/>
    <xf numFmtId="15" fontId="16" fillId="0" borderId="0"/>
    <xf numFmtId="221" fontId="34" fillId="0" borderId="0"/>
    <xf numFmtId="221" fontId="39" fillId="0" borderId="0">
      <alignment horizontal="right"/>
    </xf>
    <xf numFmtId="222" fontId="16" fillId="0" borderId="0"/>
    <xf numFmtId="223" fontId="17" fillId="0" borderId="0"/>
    <xf numFmtId="167" fontId="3" fillId="0" borderId="0"/>
    <xf numFmtId="224" fontId="6" fillId="0" borderId="0" applyFont="0" applyFill="0" applyBorder="0" applyAlignment="0" applyProtection="0"/>
    <xf numFmtId="41" fontId="43" fillId="0" borderId="0" applyFont="0" applyFill="0" applyBorder="0" applyAlignment="0" applyProtection="0"/>
    <xf numFmtId="43" fontId="43" fillId="0" borderId="0" applyFont="0" applyFill="0" applyBorder="0" applyAlignment="0" applyProtection="0"/>
    <xf numFmtId="41" fontId="43" fillId="0" borderId="0" applyFont="0" applyFill="0" applyBorder="0" applyAlignment="0" applyProtection="0"/>
    <xf numFmtId="168"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173" fontId="43" fillId="0" borderId="0" applyFont="0" applyFill="0" applyBorder="0" applyAlignment="0" applyProtection="0"/>
    <xf numFmtId="173" fontId="43" fillId="0" borderId="0" applyFont="0" applyFill="0" applyBorder="0" applyAlignment="0" applyProtection="0"/>
    <xf numFmtId="168" fontId="43" fillId="0" borderId="0" applyFont="0" applyFill="0" applyBorder="0" applyAlignment="0" applyProtection="0"/>
    <xf numFmtId="43" fontId="43" fillId="0" borderId="0" applyFont="0" applyFill="0" applyBorder="0" applyAlignment="0" applyProtection="0"/>
    <xf numFmtId="170"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4" fontId="43" fillId="0" borderId="0" applyFont="0" applyFill="0" applyBorder="0" applyAlignment="0" applyProtection="0"/>
    <xf numFmtId="174" fontId="43" fillId="0" borderId="0" applyFont="0" applyFill="0" applyBorder="0" applyAlignment="0" applyProtection="0"/>
    <xf numFmtId="170" fontId="43" fillId="0" borderId="0" applyFont="0" applyFill="0" applyBorder="0" applyAlignment="0" applyProtection="0"/>
    <xf numFmtId="213" fontId="16" fillId="0" borderId="0" applyFill="0" applyBorder="0" applyAlignment="0"/>
    <xf numFmtId="212" fontId="16" fillId="0" borderId="0" applyFill="0" applyBorder="0" applyAlignment="0"/>
    <xf numFmtId="213" fontId="16" fillId="0" borderId="0" applyFill="0" applyBorder="0" applyAlignment="0"/>
    <xf numFmtId="225" fontId="16" fillId="0" borderId="0" applyFill="0" applyBorder="0" applyAlignment="0"/>
    <xf numFmtId="212" fontId="16" fillId="0" borderId="0" applyFill="0" applyBorder="0" applyAlignment="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209" fontId="16" fillId="0" borderId="0" applyNumberFormat="0" applyFont="0" applyFill="0" applyBorder="0" applyProtection="0">
      <alignment horizontal="fill"/>
    </xf>
    <xf numFmtId="2" fontId="6" fillId="0" borderId="0" applyFont="0" applyFill="0" applyBorder="0" applyAlignment="0" applyProtection="0"/>
    <xf numFmtId="9" fontId="44" fillId="0" borderId="0" applyFont="0" applyFill="0" applyBorder="0" applyAlignment="0" applyProtection="0"/>
    <xf numFmtId="226" fontId="6" fillId="0" borderId="0"/>
    <xf numFmtId="195" fontId="6" fillId="0" borderId="0"/>
    <xf numFmtId="227" fontId="17" fillId="0" borderId="0"/>
    <xf numFmtId="228" fontId="17" fillId="0" borderId="0"/>
    <xf numFmtId="0" fontId="16" fillId="0" borderId="0" applyFont="0" applyFill="0" applyBorder="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2"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38" fontId="5" fillId="3" borderId="0" applyNumberFormat="0" applyBorder="0" applyAlignment="0" applyProtection="0"/>
    <xf numFmtId="0" fontId="45" fillId="0" borderId="0">
      <alignment horizontal="left"/>
    </xf>
    <xf numFmtId="0" fontId="46" fillId="0" borderId="2" applyNumberFormat="0" applyAlignment="0" applyProtection="0">
      <alignment horizontal="left" vertical="center"/>
    </xf>
    <xf numFmtId="0" fontId="46" fillId="0" borderId="3">
      <alignment horizontal="left" vertical="center"/>
    </xf>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4"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6"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8"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8"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7" fillId="0" borderId="0" applyProtection="0"/>
    <xf numFmtId="0" fontId="46" fillId="0" borderId="0" applyProtection="0"/>
    <xf numFmtId="164" fontId="48" fillId="4" borderId="4" applyNumberFormat="0" applyAlignment="0">
      <alignment horizontal="left" vertical="top"/>
    </xf>
    <xf numFmtId="49" fontId="49" fillId="0" borderId="4">
      <alignment vertical="center"/>
    </xf>
    <xf numFmtId="10" fontId="5" fillId="3" borderId="4" applyNumberFormat="0" applyBorder="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100"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20" fillId="0" borderId="0"/>
    <xf numFmtId="213" fontId="16" fillId="0" borderId="0" applyFill="0" applyBorder="0" applyAlignment="0"/>
    <xf numFmtId="212" fontId="16" fillId="0" borderId="0" applyFill="0" applyBorder="0" applyAlignment="0"/>
    <xf numFmtId="213" fontId="16" fillId="0" borderId="0" applyFill="0" applyBorder="0" applyAlignment="0"/>
    <xf numFmtId="225" fontId="16" fillId="0" borderId="0" applyFill="0" applyBorder="0" applyAlignment="0"/>
    <xf numFmtId="212" fontId="16" fillId="0" borderId="0" applyFill="0" applyBorder="0" applyAlignment="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2"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38" fontId="16" fillId="0" borderId="0" applyFont="0" applyFill="0" applyBorder="0" applyAlignment="0" applyProtection="0"/>
    <xf numFmtId="40" fontId="16" fillId="0" borderId="0" applyFont="0" applyFill="0" applyBorder="0" applyAlignment="0" applyProtection="0"/>
    <xf numFmtId="168" fontId="6" fillId="0" borderId="0" applyFont="0" applyFill="0" applyBorder="0" applyAlignment="0" applyProtection="0"/>
    <xf numFmtId="170" fontId="6" fillId="0" borderId="0" applyFont="0" applyFill="0" applyBorder="0" applyAlignment="0" applyProtection="0"/>
    <xf numFmtId="0" fontId="50" fillId="0" borderId="5"/>
    <xf numFmtId="175" fontId="6" fillId="0" borderId="6"/>
    <xf numFmtId="229" fontId="16" fillId="0" borderId="0" applyFont="0" applyFill="0" applyBorder="0" applyAlignment="0" applyProtection="0"/>
    <xf numFmtId="230" fontId="16" fillId="0" borderId="0" applyFont="0" applyFill="0" applyBorder="0" applyAlignment="0" applyProtection="0"/>
    <xf numFmtId="167" fontId="6" fillId="0" borderId="0" applyFont="0" applyFill="0" applyBorder="0" applyAlignment="0" applyProtection="0"/>
    <xf numFmtId="169" fontId="6" fillId="0" borderId="0" applyFont="0" applyFill="0" applyBorder="0" applyAlignment="0" applyProtection="0"/>
    <xf numFmtId="167" fontId="6" fillId="0" borderId="0" applyFont="0" applyFill="0" applyBorder="0" applyAlignment="0" applyProtection="0"/>
    <xf numFmtId="169" fontId="6" fillId="0" borderId="0" applyFont="0" applyFill="0" applyBorder="0" applyAlignment="0" applyProtection="0"/>
    <xf numFmtId="0" fontId="51" fillId="0" borderId="0" applyNumberFormat="0" applyFont="0" applyFill="0" applyAlignment="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4"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3" fillId="0" borderId="0"/>
    <xf numFmtId="37" fontId="52" fillId="0" borderId="0"/>
    <xf numFmtId="231" fontId="53" fillId="0" borderId="0"/>
    <xf numFmtId="0" fontId="54" fillId="0" borderId="0">
      <alignment vertical="top"/>
    </xf>
    <xf numFmtId="0" fontId="6" fillId="0" borderId="0"/>
    <xf numFmtId="0" fontId="6" fillId="0" borderId="0"/>
    <xf numFmtId="0" fontId="6" fillId="0" borderId="0"/>
    <xf numFmtId="0" fontId="6" fillId="0" borderId="0"/>
    <xf numFmtId="0" fontId="7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8" fillId="0" borderId="0"/>
    <xf numFmtId="0" fontId="6" fillId="0" borderId="0"/>
    <xf numFmtId="0" fontId="6" fillId="0" borderId="0"/>
    <xf numFmtId="0" fontId="78" fillId="0" borderId="0"/>
    <xf numFmtId="0" fontId="6" fillId="0" borderId="0"/>
    <xf numFmtId="0" fontId="13" fillId="0" borderId="0"/>
    <xf numFmtId="178" fontId="78"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6" fillId="0" borderId="0"/>
    <xf numFmtId="0" fontId="6" fillId="0" borderId="0"/>
    <xf numFmtId="0" fontId="6" fillId="0" borderId="0"/>
    <xf numFmtId="177"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6" fillId="0" borderId="0"/>
    <xf numFmtId="0" fontId="6" fillId="0" borderId="0"/>
    <xf numFmtId="177" fontId="80" fillId="0" borderId="0"/>
    <xf numFmtId="177" fontId="8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0" borderId="0"/>
    <xf numFmtId="0" fontId="6" fillId="0" borderId="0"/>
    <xf numFmtId="0" fontId="6" fillId="0" borderId="0"/>
    <xf numFmtId="0" fontId="6" fillId="0" borderId="0"/>
    <xf numFmtId="0" fontId="78" fillId="0" borderId="0"/>
    <xf numFmtId="0" fontId="78" fillId="0" borderId="0"/>
    <xf numFmtId="0" fontId="6" fillId="0" borderId="0"/>
    <xf numFmtId="0" fontId="20" fillId="0" borderId="0"/>
    <xf numFmtId="0" fontId="43" fillId="0" borderId="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8" fillId="54" borderId="19" applyNumberFormat="0" applyFont="0" applyAlignment="0" applyProtection="0"/>
    <xf numFmtId="0" fontId="80" fillId="54" borderId="19" applyNumberFormat="0" applyFont="0" applyAlignment="0" applyProtection="0"/>
    <xf numFmtId="0" fontId="80" fillId="54" borderId="19" applyNumberFormat="0" applyFont="0" applyAlignment="0" applyProtection="0"/>
    <xf numFmtId="0" fontId="80" fillId="54" borderId="19" applyNumberFormat="0" applyFont="0" applyAlignment="0" applyProtection="0"/>
    <xf numFmtId="0" fontId="80" fillId="54" borderId="19" applyNumberFormat="0" applyFont="0" applyAlignment="0" applyProtection="0"/>
    <xf numFmtId="0" fontId="80" fillId="54" borderId="19" applyNumberFormat="0" applyFont="0" applyAlignment="0" applyProtection="0"/>
    <xf numFmtId="0" fontId="80"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8"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37" fontId="3" fillId="0" borderId="0"/>
    <xf numFmtId="232" fontId="17" fillId="0" borderId="0"/>
    <xf numFmtId="168" fontId="3" fillId="0" borderId="0"/>
    <xf numFmtId="40" fontId="55" fillId="0" borderId="0" applyFont="0" applyFill="0" applyBorder="0" applyAlignment="0" applyProtection="0"/>
    <xf numFmtId="38" fontId="55" fillId="0" borderId="0" applyFont="0" applyFill="0" applyBorder="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7"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233" fontId="16" fillId="0" borderId="0" applyFont="0" applyFill="0" applyBorder="0" applyAlignment="0" applyProtection="0"/>
    <xf numFmtId="234" fontId="16" fillId="0" borderId="0" applyFont="0" applyFill="0" applyBorder="0" applyAlignment="0" applyProtection="0"/>
    <xf numFmtId="14" fontId="32" fillId="0" borderId="0">
      <alignment horizontal="center" wrapText="1"/>
      <protection locked="0"/>
    </xf>
    <xf numFmtId="9" fontId="78" fillId="0" borderId="0" applyFont="0" applyFill="0" applyBorder="0" applyAlignment="0" applyProtection="0"/>
    <xf numFmtId="235" fontId="16" fillId="0" borderId="0" applyFont="0" applyFill="0" applyBorder="0" applyAlignment="0" applyProtection="0"/>
    <xf numFmtId="236" fontId="16" fillId="0" borderId="0" applyFont="0" applyFill="0" applyBorder="0" applyAlignment="0" applyProtection="0"/>
    <xf numFmtId="10" fontId="6" fillId="0" borderId="0" applyFont="0" applyFill="0" applyBorder="0" applyAlignment="0" applyProtection="0"/>
    <xf numFmtId="9" fontId="80" fillId="0" borderId="0" applyFont="0" applyFill="0" applyBorder="0" applyAlignment="0" applyProtection="0"/>
    <xf numFmtId="170" fontId="6" fillId="0" borderId="0" applyFont="0" applyFill="0" applyBorder="0" applyAlignment="0" applyProtection="0"/>
    <xf numFmtId="9" fontId="80" fillId="0" borderId="0" applyFont="0" applyFill="0" applyBorder="0" applyAlignment="0" applyProtection="0"/>
    <xf numFmtId="9" fontId="78" fillId="0" borderId="0" applyFont="0" applyFill="0" applyBorder="0" applyAlignment="0" applyProtection="0"/>
    <xf numFmtId="237" fontId="16" fillId="0" borderId="0" applyFont="0" applyFill="0" applyBorder="0" applyAlignment="0" applyProtection="0"/>
    <xf numFmtId="238" fontId="16" fillId="0" borderId="0" applyFont="0" applyFill="0" applyBorder="0" applyAlignment="0" applyProtection="0"/>
    <xf numFmtId="9" fontId="16" fillId="0" borderId="0" applyFont="0" applyFill="0" applyBorder="0" applyAlignment="0" applyProtection="0"/>
    <xf numFmtId="10" fontId="16" fillId="0" borderId="0" applyFont="0" applyFill="0" applyBorder="0" applyAlignment="0" applyProtection="0"/>
    <xf numFmtId="239" fontId="3" fillId="0" borderId="0"/>
    <xf numFmtId="239" fontId="17" fillId="0" borderId="0"/>
    <xf numFmtId="213" fontId="16" fillId="0" borderId="0" applyFill="0" applyBorder="0" applyAlignment="0"/>
    <xf numFmtId="212" fontId="16" fillId="0" borderId="0" applyFill="0" applyBorder="0" applyAlignment="0"/>
    <xf numFmtId="213" fontId="16" fillId="0" borderId="0" applyFill="0" applyBorder="0" applyAlignment="0"/>
    <xf numFmtId="225" fontId="16" fillId="0" borderId="0" applyFill="0" applyBorder="0" applyAlignment="0"/>
    <xf numFmtId="212" fontId="16" fillId="0" borderId="0" applyFill="0" applyBorder="0" applyAlignment="0"/>
    <xf numFmtId="0" fontId="16" fillId="0" borderId="0" applyNumberFormat="0" applyFont="0" applyFill="0" applyBorder="0" applyAlignment="0" applyProtection="0">
      <alignment horizontal="left"/>
    </xf>
    <xf numFmtId="15" fontId="16" fillId="0" borderId="0" applyFont="0" applyFill="0" applyBorder="0" applyAlignment="0" applyProtection="0"/>
    <xf numFmtId="4" fontId="16" fillId="0" borderId="0" applyFont="0" applyFill="0" applyBorder="0" applyAlignment="0" applyProtection="0"/>
    <xf numFmtId="0" fontId="56" fillId="0" borderId="5">
      <alignment horizontal="center"/>
    </xf>
    <xf numFmtId="3" fontId="16" fillId="0" borderId="0" applyFont="0" applyFill="0" applyBorder="0" applyAlignment="0" applyProtection="0"/>
    <xf numFmtId="0" fontId="16" fillId="5" borderId="0" applyNumberFormat="0" applyFont="0" applyBorder="0" applyAlignment="0" applyProtection="0"/>
    <xf numFmtId="4" fontId="57" fillId="6" borderId="7" applyNumberFormat="0" applyProtection="0">
      <alignment vertical="center"/>
    </xf>
    <xf numFmtId="4" fontId="58" fillId="6" borderId="7" applyNumberFormat="0" applyProtection="0">
      <alignment vertical="center"/>
    </xf>
    <xf numFmtId="4" fontId="59" fillId="6" borderId="7" applyNumberFormat="0" applyProtection="0">
      <alignment horizontal="left" vertical="center" indent="1"/>
    </xf>
    <xf numFmtId="4" fontId="59" fillId="7" borderId="0" applyNumberFormat="0" applyProtection="0">
      <alignment horizontal="left" vertical="center" indent="1"/>
    </xf>
    <xf numFmtId="4" fontId="59" fillId="8" borderId="7" applyNumberFormat="0" applyProtection="0">
      <alignment horizontal="right" vertical="center"/>
    </xf>
    <xf numFmtId="4" fontId="59" fillId="9" borderId="7" applyNumberFormat="0" applyProtection="0">
      <alignment horizontal="right" vertical="center"/>
    </xf>
    <xf numFmtId="4" fontId="59" fillId="10" borderId="7" applyNumberFormat="0" applyProtection="0">
      <alignment horizontal="right" vertical="center"/>
    </xf>
    <xf numFmtId="4" fontId="59" fillId="11" borderId="7" applyNumberFormat="0" applyProtection="0">
      <alignment horizontal="right" vertical="center"/>
    </xf>
    <xf numFmtId="4" fontId="59" fillId="12" borderId="7" applyNumberFormat="0" applyProtection="0">
      <alignment horizontal="right" vertical="center"/>
    </xf>
    <xf numFmtId="4" fontId="59" fillId="13" borderId="7" applyNumberFormat="0" applyProtection="0">
      <alignment horizontal="right" vertical="center"/>
    </xf>
    <xf numFmtId="4" fontId="59" fillId="14" borderId="7" applyNumberFormat="0" applyProtection="0">
      <alignment horizontal="right" vertical="center"/>
    </xf>
    <xf numFmtId="4" fontId="59" fillId="15" borderId="7" applyNumberFormat="0" applyProtection="0">
      <alignment horizontal="right" vertical="center"/>
    </xf>
    <xf numFmtId="4" fontId="59" fillId="16" borderId="7" applyNumberFormat="0" applyProtection="0">
      <alignment horizontal="right" vertical="center"/>
    </xf>
    <xf numFmtId="4" fontId="57" fillId="17" borderId="8" applyNumberFormat="0" applyProtection="0">
      <alignment horizontal="left" vertical="center" indent="1"/>
    </xf>
    <xf numFmtId="4" fontId="57" fillId="18" borderId="0" applyNumberFormat="0" applyProtection="0">
      <alignment horizontal="left" vertical="center" indent="1"/>
    </xf>
    <xf numFmtId="4" fontId="57" fillId="7" borderId="0" applyNumberFormat="0" applyProtection="0">
      <alignment horizontal="left" vertical="center" indent="1"/>
    </xf>
    <xf numFmtId="4" fontId="59" fillId="18" borderId="7" applyNumberFormat="0" applyProtection="0">
      <alignment horizontal="right" vertical="center"/>
    </xf>
    <xf numFmtId="4" fontId="42" fillId="18" borderId="0" applyNumberFormat="0" applyProtection="0">
      <alignment horizontal="left" vertical="center" indent="1"/>
    </xf>
    <xf numFmtId="4" fontId="42" fillId="7" borderId="0" applyNumberFormat="0" applyProtection="0">
      <alignment horizontal="left" vertical="center" indent="1"/>
    </xf>
    <xf numFmtId="4" fontId="59" fillId="19" borderId="7" applyNumberFormat="0" applyProtection="0">
      <alignment vertical="center"/>
    </xf>
    <xf numFmtId="4" fontId="60" fillId="19" borderId="7" applyNumberFormat="0" applyProtection="0">
      <alignment vertical="center"/>
    </xf>
    <xf numFmtId="4" fontId="57" fillId="18" borderId="9" applyNumberFormat="0" applyProtection="0">
      <alignment horizontal="left" vertical="center" indent="1"/>
    </xf>
    <xf numFmtId="4" fontId="59" fillId="19" borderId="7" applyNumberFormat="0" applyProtection="0">
      <alignment horizontal="right" vertical="center"/>
    </xf>
    <xf numFmtId="4" fontId="60" fillId="19" borderId="7" applyNumberFormat="0" applyProtection="0">
      <alignment horizontal="right" vertical="center"/>
    </xf>
    <xf numFmtId="4" fontId="57" fillId="18" borderId="7" applyNumberFormat="0" applyProtection="0">
      <alignment horizontal="left" vertical="center" indent="1"/>
    </xf>
    <xf numFmtId="4" fontId="61" fillId="4" borderId="9" applyNumberFormat="0" applyProtection="0">
      <alignment horizontal="left" vertical="center" indent="1"/>
    </xf>
    <xf numFmtId="4" fontId="62" fillId="19" borderId="7" applyNumberFormat="0" applyProtection="0">
      <alignment horizontal="right" vertical="center"/>
    </xf>
    <xf numFmtId="235" fontId="16" fillId="0" borderId="0">
      <alignment horizontal="center"/>
    </xf>
    <xf numFmtId="0" fontId="42" fillId="0" borderId="0">
      <alignment vertical="top"/>
    </xf>
    <xf numFmtId="178" fontId="38" fillId="0" borderId="0" applyFont="0" applyFill="0" applyBorder="0" applyAlignment="0" applyProtection="0"/>
    <xf numFmtId="0" fontId="50" fillId="0" borderId="0"/>
    <xf numFmtId="240" fontId="63" fillId="0" borderId="10">
      <alignment horizontal="right" vertical="center"/>
    </xf>
    <xf numFmtId="49" fontId="42" fillId="0" borderId="0" applyFill="0" applyBorder="0" applyAlignment="0"/>
    <xf numFmtId="241" fontId="16" fillId="0" borderId="0" applyFill="0" applyBorder="0" applyAlignment="0"/>
    <xf numFmtId="241" fontId="16" fillId="0" borderId="0" applyFill="0" applyBorder="0" applyAlignment="0"/>
    <xf numFmtId="242" fontId="63" fillId="0" borderId="10">
      <alignment horizontal="center"/>
    </xf>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9"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6" fillId="0" borderId="0"/>
    <xf numFmtId="243" fontId="5" fillId="0" borderId="0" applyFont="0" applyFill="0" applyBorder="0" applyAlignment="0" applyProtection="0"/>
    <xf numFmtId="244" fontId="63" fillId="0" borderId="0"/>
    <xf numFmtId="245" fontId="63" fillId="0" borderId="4"/>
    <xf numFmtId="164" fontId="64" fillId="20" borderId="11">
      <alignment vertical="top"/>
    </xf>
    <xf numFmtId="0" fontId="65" fillId="21" borderId="4">
      <alignment horizontal="left" vertical="center"/>
    </xf>
    <xf numFmtId="165" fontId="66" fillId="22" borderId="11"/>
    <xf numFmtId="164" fontId="48" fillId="0" borderId="11">
      <alignment horizontal="left" vertical="top"/>
    </xf>
    <xf numFmtId="0" fontId="67" fillId="23" borderId="0">
      <alignment horizontal="left" vertical="center"/>
    </xf>
    <xf numFmtId="164" fontId="21" fillId="0" borderId="12">
      <alignment horizontal="left" vertical="top"/>
    </xf>
    <xf numFmtId="0" fontId="68" fillId="0" borderId="12">
      <alignment horizontal="left" vertical="center"/>
    </xf>
    <xf numFmtId="167" fontId="43" fillId="0" borderId="0" applyFont="0" applyFill="0" applyBorder="0" applyAlignment="0" applyProtection="0"/>
    <xf numFmtId="169" fontId="43" fillId="0" borderId="0" applyFon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1"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69" fillId="0" borderId="0">
      <alignment horizontal="left"/>
    </xf>
    <xf numFmtId="0" fontId="70" fillId="0" borderId="0" applyNumberFormat="0" applyFill="0" applyBorder="0" applyAlignment="0" applyProtection="0"/>
    <xf numFmtId="197" fontId="39" fillId="0" borderId="0">
      <alignment horizontal="right"/>
    </xf>
    <xf numFmtId="246" fontId="17" fillId="0" borderId="0"/>
    <xf numFmtId="199" fontId="3" fillId="0" borderId="0"/>
    <xf numFmtId="197" fontId="34" fillId="0" borderId="0"/>
    <xf numFmtId="40" fontId="2" fillId="0" borderId="0"/>
    <xf numFmtId="40" fontId="2" fillId="0" borderId="0"/>
    <xf numFmtId="40" fontId="2" fillId="0" borderId="0"/>
    <xf numFmtId="40" fontId="2" fillId="0" borderId="0"/>
    <xf numFmtId="40" fontId="2" fillId="0" borderId="0"/>
    <xf numFmtId="0" fontId="6" fillId="0" borderId="0"/>
    <xf numFmtId="0" fontId="71" fillId="0" borderId="0" applyFont="0" applyFill="0" applyBorder="0" applyAlignment="0" applyProtection="0"/>
    <xf numFmtId="0" fontId="71" fillId="0" borderId="0" applyFont="0" applyFill="0" applyBorder="0" applyAlignment="0" applyProtection="0"/>
    <xf numFmtId="0" fontId="13" fillId="0" borderId="0">
      <alignment vertical="center"/>
    </xf>
    <xf numFmtId="40" fontId="72" fillId="0" borderId="0" applyFont="0" applyFill="0" applyBorder="0" applyAlignment="0" applyProtection="0"/>
    <xf numFmtId="38" fontId="72" fillId="0" borderId="0" applyFont="0" applyFill="0" applyBorder="0" applyAlignment="0" applyProtection="0"/>
    <xf numFmtId="0" fontId="72" fillId="0" borderId="0" applyFont="0" applyFill="0" applyBorder="0" applyAlignment="0" applyProtection="0"/>
    <xf numFmtId="0" fontId="72" fillId="0" borderId="0" applyFont="0" applyFill="0" applyBorder="0" applyAlignment="0" applyProtection="0"/>
    <xf numFmtId="9" fontId="73" fillId="0" borderId="0" applyFont="0" applyFill="0" applyBorder="0" applyAlignment="0" applyProtection="0"/>
    <xf numFmtId="0" fontId="74" fillId="0" borderId="0"/>
    <xf numFmtId="247" fontId="6" fillId="0" borderId="0" applyFont="0" applyFill="0" applyBorder="0" applyAlignment="0" applyProtection="0"/>
    <xf numFmtId="248" fontId="6" fillId="0" borderId="0" applyFont="0" applyFill="0" applyBorder="0" applyAlignment="0" applyProtection="0"/>
    <xf numFmtId="249" fontId="75" fillId="0" borderId="0" applyFont="0" applyFill="0" applyBorder="0" applyAlignment="0" applyProtection="0"/>
    <xf numFmtId="250" fontId="75" fillId="0" borderId="0" applyFont="0" applyFill="0" applyBorder="0" applyAlignment="0" applyProtection="0"/>
    <xf numFmtId="0" fontId="76" fillId="0" borderId="0"/>
    <xf numFmtId="0" fontId="51" fillId="0" borderId="0"/>
    <xf numFmtId="251" fontId="2" fillId="0" borderId="0"/>
    <xf numFmtId="179" fontId="1" fillId="0" borderId="0" applyFill="0" applyBorder="0" applyAlignment="0" applyProtection="0"/>
    <xf numFmtId="179" fontId="1" fillId="0" borderId="0" applyFill="0" applyBorder="0" applyAlignment="0" applyProtection="0"/>
    <xf numFmtId="179" fontId="1" fillId="0" borderId="0" applyFill="0" applyBorder="0" applyAlignment="0" applyProtection="0"/>
    <xf numFmtId="179" fontId="1" fillId="0" borderId="0" applyFill="0" applyBorder="0" applyAlignment="0" applyProtection="0"/>
    <xf numFmtId="40" fontId="16" fillId="0" borderId="0">
      <alignment horizontal="right"/>
    </xf>
    <xf numFmtId="179" fontId="1" fillId="0" borderId="0" applyFill="0" applyBorder="0" applyAlignment="0" applyProtection="0"/>
    <xf numFmtId="179" fontId="1" fillId="0" borderId="0" applyFill="0" applyBorder="0" applyAlignment="0" applyProtection="0"/>
    <xf numFmtId="41" fontId="77" fillId="0" borderId="0" applyFont="0" applyFill="0" applyBorder="0" applyAlignment="0" applyProtection="0"/>
    <xf numFmtId="43" fontId="77" fillId="0" borderId="0" applyFont="0" applyFill="0" applyBorder="0" applyAlignment="0" applyProtection="0"/>
    <xf numFmtId="0" fontId="12" fillId="0" borderId="0"/>
    <xf numFmtId="0" fontId="3" fillId="0" borderId="0"/>
    <xf numFmtId="171" fontId="77" fillId="0" borderId="0" applyFont="0" applyFill="0" applyBorder="0" applyAlignment="0" applyProtection="0"/>
    <xf numFmtId="167" fontId="13" fillId="0" borderId="0" applyFont="0" applyFill="0" applyBorder="0" applyAlignment="0" applyProtection="0"/>
    <xf numFmtId="172" fontId="77" fillId="0" borderId="0" applyFont="0" applyFill="0" applyBorder="0" applyAlignment="0" applyProtection="0"/>
    <xf numFmtId="0" fontId="78" fillId="0" borderId="0"/>
    <xf numFmtId="170" fontId="78" fillId="0" borderId="0" applyFont="0" applyFill="0" applyBorder="0" applyAlignment="0" applyProtection="0"/>
    <xf numFmtId="9" fontId="112" fillId="0" borderId="0" applyFont="0" applyFill="0" applyBorder="0" applyAlignment="0" applyProtection="0"/>
  </cellStyleXfs>
  <cellXfs count="458">
    <xf numFmtId="0" fontId="0" fillId="0" borderId="0" xfId="0"/>
    <xf numFmtId="0" fontId="114" fillId="0" borderId="0" xfId="0" applyFont="1" applyBorder="1" applyProtection="1"/>
    <xf numFmtId="0" fontId="115" fillId="0" borderId="0" xfId="0" applyFont="1" applyBorder="1" applyAlignment="1" applyProtection="1">
      <alignment horizontal="left"/>
    </xf>
    <xf numFmtId="0" fontId="114" fillId="0" borderId="0" xfId="0" applyFont="1" applyBorder="1" applyAlignment="1" applyProtection="1">
      <alignment horizontal="left"/>
    </xf>
    <xf numFmtId="0" fontId="114" fillId="0" borderId="0" xfId="0" applyFont="1" applyBorder="1" applyAlignment="1" applyProtection="1">
      <alignment horizontal="right"/>
    </xf>
    <xf numFmtId="0" fontId="13" fillId="0" borderId="0" xfId="0" applyFont="1" applyBorder="1" applyProtection="1"/>
    <xf numFmtId="0" fontId="114" fillId="0" borderId="0" xfId="0" applyFont="1" applyFill="1" applyBorder="1" applyProtection="1"/>
    <xf numFmtId="0" fontId="13" fillId="0" borderId="0" xfId="0" applyFont="1" applyFill="1" applyBorder="1" applyProtection="1"/>
    <xf numFmtId="0" fontId="116" fillId="0" borderId="0" xfId="0" applyFont="1" applyBorder="1" applyAlignment="1" applyProtection="1">
      <alignment horizontal="centerContinuous" vertical="center" wrapText="1"/>
    </xf>
    <xf numFmtId="0" fontId="115" fillId="0" borderId="0" xfId="0" applyFont="1" applyBorder="1" applyAlignment="1" applyProtection="1">
      <alignment horizontal="centerContinuous" vertical="center" wrapText="1"/>
    </xf>
    <xf numFmtId="176" fontId="114" fillId="0" borderId="0" xfId="0" applyNumberFormat="1" applyFont="1" applyBorder="1" applyProtection="1"/>
    <xf numFmtId="176" fontId="114" fillId="0" borderId="0" xfId="0" applyNumberFormat="1" applyFont="1" applyFill="1" applyBorder="1" applyProtection="1"/>
    <xf numFmtId="0" fontId="115" fillId="0" borderId="0" xfId="0" applyFont="1" applyBorder="1" applyAlignment="1" applyProtection="1">
      <alignment horizontal="centerContinuous"/>
    </xf>
    <xf numFmtId="0" fontId="117" fillId="55" borderId="4" xfId="0" applyFont="1" applyFill="1" applyBorder="1" applyAlignment="1" applyProtection="1">
      <alignment horizontal="center"/>
    </xf>
    <xf numFmtId="177" fontId="117" fillId="55" borderId="4" xfId="2024" applyNumberFormat="1" applyFont="1" applyFill="1" applyBorder="1" applyAlignment="1" applyProtection="1">
      <alignment horizontal="center"/>
    </xf>
    <xf numFmtId="0" fontId="115" fillId="0" borderId="27" xfId="0" applyFont="1" applyBorder="1" applyAlignment="1" applyProtection="1">
      <alignment horizontal="left" indent="2"/>
    </xf>
    <xf numFmtId="0" fontId="115" fillId="0" borderId="23" xfId="0" applyFont="1" applyBorder="1" applyAlignment="1" applyProtection="1">
      <alignment horizontal="left" indent="2"/>
    </xf>
    <xf numFmtId="0" fontId="114" fillId="0" borderId="23" xfId="0" applyFont="1" applyBorder="1" applyProtection="1"/>
    <xf numFmtId="176" fontId="115" fillId="0" borderId="0" xfId="0" applyNumberFormat="1" applyFont="1" applyFill="1" applyBorder="1" applyProtection="1"/>
    <xf numFmtId="0" fontId="114" fillId="0" borderId="28" xfId="0" applyFont="1" applyBorder="1" applyAlignment="1" applyProtection="1">
      <alignment horizontal="left" indent="2"/>
    </xf>
    <xf numFmtId="0" fontId="114" fillId="0" borderId="24" xfId="0" applyFont="1" applyBorder="1" applyAlignment="1" applyProtection="1">
      <alignment horizontal="left" indent="2"/>
    </xf>
    <xf numFmtId="0" fontId="114" fillId="0" borderId="24" xfId="0" applyFont="1" applyBorder="1" applyProtection="1"/>
    <xf numFmtId="0" fontId="114" fillId="0" borderId="32" xfId="0" applyFont="1" applyBorder="1" applyAlignment="1" applyProtection="1">
      <alignment horizontal="left" indent="2"/>
    </xf>
    <xf numFmtId="0" fontId="114" fillId="0" borderId="33" xfId="0" applyFont="1" applyBorder="1" applyAlignment="1" applyProtection="1">
      <alignment horizontal="left" indent="2"/>
    </xf>
    <xf numFmtId="0" fontId="114" fillId="0" borderId="33" xfId="0" applyFont="1" applyBorder="1" applyProtection="1"/>
    <xf numFmtId="0" fontId="13" fillId="0" borderId="0" xfId="0" applyFont="1" applyFill="1" applyBorder="1" applyAlignment="1" applyProtection="1"/>
    <xf numFmtId="0" fontId="119" fillId="0" borderId="0" xfId="0" applyFont="1" applyBorder="1" applyProtection="1"/>
    <xf numFmtId="178" fontId="119" fillId="57" borderId="0" xfId="2003" applyNumberFormat="1" applyFont="1" applyFill="1" applyBorder="1" applyAlignment="1" applyProtection="1">
      <alignment vertical="center"/>
      <protection hidden="1"/>
    </xf>
    <xf numFmtId="0" fontId="114" fillId="0" borderId="24" xfId="0" applyFont="1" applyBorder="1" applyAlignment="1" applyProtection="1">
      <alignment vertical="center" wrapText="1"/>
    </xf>
    <xf numFmtId="168" fontId="13" fillId="0" borderId="0" xfId="0" applyNumberFormat="1" applyFont="1" applyFill="1" applyBorder="1" applyAlignment="1" applyProtection="1"/>
    <xf numFmtId="0" fontId="114" fillId="0" borderId="25" xfId="0" applyFont="1" applyBorder="1" applyAlignment="1" applyProtection="1">
      <alignment wrapText="1"/>
    </xf>
    <xf numFmtId="0" fontId="115" fillId="0" borderId="31" xfId="0" applyFont="1" applyFill="1" applyBorder="1" applyAlignment="1" applyProtection="1">
      <alignment vertical="center"/>
    </xf>
    <xf numFmtId="0" fontId="115" fillId="0" borderId="0" xfId="0" applyFont="1" applyBorder="1" applyProtection="1"/>
    <xf numFmtId="0" fontId="114" fillId="0" borderId="0" xfId="0" applyFont="1" applyBorder="1" applyAlignment="1" applyProtection="1">
      <alignment wrapText="1"/>
    </xf>
    <xf numFmtId="0" fontId="114" fillId="0" borderId="0" xfId="2538" applyFont="1"/>
    <xf numFmtId="0" fontId="13" fillId="0" borderId="0" xfId="0" quotePrefix="1" applyFont="1" applyBorder="1" applyAlignment="1" applyProtection="1">
      <alignment horizontal="center" wrapText="1"/>
    </xf>
    <xf numFmtId="0" fontId="115" fillId="0" borderId="0" xfId="0" applyFont="1" applyBorder="1" applyAlignment="1" applyProtection="1">
      <alignment horizontal="center" wrapText="1"/>
    </xf>
    <xf numFmtId="0" fontId="113" fillId="0" borderId="0" xfId="0" applyFont="1" applyBorder="1" applyProtection="1"/>
    <xf numFmtId="0" fontId="117" fillId="0" borderId="0" xfId="2538" applyFont="1"/>
    <xf numFmtId="9" fontId="117" fillId="0" borderId="0" xfId="2538" applyNumberFormat="1" applyFont="1"/>
    <xf numFmtId="0" fontId="120" fillId="0" borderId="0" xfId="2538" applyFont="1"/>
    <xf numFmtId="0" fontId="113" fillId="0" borderId="0" xfId="0" applyFont="1" applyFill="1" applyBorder="1" applyProtection="1"/>
    <xf numFmtId="0" fontId="121" fillId="0" borderId="0" xfId="0" applyFont="1" applyBorder="1" applyAlignment="1" applyProtection="1">
      <alignment horizontal="center"/>
    </xf>
    <xf numFmtId="0" fontId="122" fillId="0" borderId="0" xfId="0" applyFont="1" applyBorder="1" applyAlignment="1" applyProtection="1">
      <alignment horizontal="center"/>
    </xf>
    <xf numFmtId="0" fontId="121" fillId="0" borderId="0" xfId="0" applyFont="1" applyFill="1" applyBorder="1" applyAlignment="1" applyProtection="1">
      <alignment horizontal="center"/>
    </xf>
    <xf numFmtId="0" fontId="122" fillId="0" borderId="0" xfId="0" applyFont="1" applyFill="1" applyBorder="1" applyAlignment="1" applyProtection="1">
      <alignment horizontal="center"/>
    </xf>
    <xf numFmtId="14" fontId="125" fillId="60" borderId="3" xfId="0" applyNumberFormat="1" applyFont="1" applyFill="1" applyBorder="1" applyAlignment="1">
      <alignment horizontal="center" vertical="center" wrapText="1"/>
    </xf>
    <xf numFmtId="168" fontId="13" fillId="0" borderId="0" xfId="1988" applyNumberFormat="1" applyFont="1" applyFill="1" applyBorder="1" applyAlignment="1" applyProtection="1">
      <alignment horizontal="right" vertical="center"/>
      <protection locked="0"/>
    </xf>
    <xf numFmtId="0" fontId="13" fillId="0" borderId="0" xfId="1988" applyNumberFormat="1" applyFont="1" applyFill="1" applyBorder="1" applyAlignment="1" applyProtection="1">
      <alignment horizontal="right" vertical="center"/>
      <protection hidden="1"/>
    </xf>
    <xf numFmtId="168" fontId="13" fillId="0" borderId="0" xfId="1988" applyNumberFormat="1" applyFont="1" applyFill="1" applyBorder="1" applyAlignment="1" applyProtection="1">
      <alignment horizontal="right" vertical="center"/>
      <protection hidden="1"/>
    </xf>
    <xf numFmtId="177" fontId="120" fillId="0" borderId="38" xfId="2024" applyNumberFormat="1" applyFont="1" applyFill="1" applyBorder="1" applyAlignment="1">
      <alignment horizontal="center" wrapText="1"/>
    </xf>
    <xf numFmtId="178" fontId="120" fillId="0" borderId="38" xfId="2024" applyNumberFormat="1" applyFont="1" applyBorder="1"/>
    <xf numFmtId="0" fontId="125" fillId="0" borderId="0" xfId="0" applyFont="1" applyBorder="1"/>
    <xf numFmtId="0" fontId="125" fillId="0" borderId="0" xfId="0" applyFont="1" applyBorder="1" applyAlignment="1">
      <alignment horizontal="center"/>
    </xf>
    <xf numFmtId="177" fontId="125" fillId="60" borderId="36" xfId="2024" applyNumberFormat="1" applyFont="1" applyFill="1" applyBorder="1" applyAlignment="1">
      <alignment horizontal="center" vertical="center" wrapText="1"/>
    </xf>
    <xf numFmtId="9" fontId="114" fillId="0" borderId="4" xfId="0" applyNumberFormat="1" applyFont="1" applyBorder="1" applyAlignment="1" applyProtection="1">
      <alignment horizontal="center" vertical="center"/>
    </xf>
    <xf numFmtId="9" fontId="114" fillId="0" borderId="4" xfId="0" applyNumberFormat="1" applyFont="1" applyBorder="1" applyAlignment="1" applyProtection="1">
      <alignment horizontal="center" vertical="center" wrapText="1"/>
    </xf>
    <xf numFmtId="14" fontId="125" fillId="60" borderId="4" xfId="0" applyNumberFormat="1" applyFont="1" applyFill="1" applyBorder="1" applyAlignment="1">
      <alignment horizontal="center" vertical="center" wrapText="1"/>
    </xf>
    <xf numFmtId="177" fontId="125" fillId="60" borderId="4" xfId="2024" applyNumberFormat="1" applyFont="1" applyFill="1" applyBorder="1" applyAlignment="1">
      <alignment horizontal="center" vertical="center" wrapText="1"/>
    </xf>
    <xf numFmtId="178" fontId="123" fillId="0" borderId="0" xfId="2971" applyNumberFormat="1" applyFont="1" applyFill="1" applyBorder="1" applyAlignment="1">
      <alignment horizontal="center" vertical="center" wrapText="1"/>
    </xf>
    <xf numFmtId="255" fontId="13" fillId="0" borderId="0" xfId="2551" applyNumberFormat="1" applyFont="1" applyFill="1" applyBorder="1" applyAlignment="1" applyProtection="1">
      <alignment vertical="center"/>
      <protection locked="0"/>
    </xf>
    <xf numFmtId="178" fontId="13" fillId="0" borderId="0" xfId="1988" applyNumberFormat="1" applyFont="1" applyFill="1" applyBorder="1" applyAlignment="1" applyProtection="1">
      <alignment horizontal="right" vertical="center"/>
      <protection locked="0"/>
    </xf>
    <xf numFmtId="10" fontId="13" fillId="0" borderId="0" xfId="1988" applyNumberFormat="1" applyFont="1" applyFill="1" applyBorder="1" applyAlignment="1" applyProtection="1">
      <alignment horizontal="right" vertical="center"/>
      <protection hidden="1"/>
    </xf>
    <xf numFmtId="178" fontId="13" fillId="0" borderId="0" xfId="1988" applyNumberFormat="1" applyFont="1" applyFill="1" applyBorder="1" applyAlignment="1" applyProtection="1">
      <alignment horizontal="left" vertical="center" wrapText="1"/>
      <protection locked="0"/>
    </xf>
    <xf numFmtId="0" fontId="114" fillId="0" borderId="28" xfId="0" applyFont="1" applyFill="1" applyBorder="1" applyAlignment="1" applyProtection="1">
      <alignment horizontal="left" indent="2"/>
    </xf>
    <xf numFmtId="0" fontId="114" fillId="0" borderId="24" xfId="0" applyFont="1" applyFill="1" applyBorder="1" applyAlignment="1" applyProtection="1">
      <alignment horizontal="left" indent="2"/>
    </xf>
    <xf numFmtId="0" fontId="114" fillId="0" borderId="24" xfId="0" applyFont="1" applyFill="1" applyBorder="1" applyProtection="1"/>
    <xf numFmtId="0" fontId="114" fillId="0" borderId="32" xfId="0" applyFont="1" applyFill="1" applyBorder="1" applyAlignment="1" applyProtection="1">
      <alignment horizontal="left" indent="2"/>
    </xf>
    <xf numFmtId="0" fontId="114" fillId="0" borderId="33" xfId="0" applyFont="1" applyFill="1" applyBorder="1" applyAlignment="1" applyProtection="1">
      <alignment horizontal="left" indent="2"/>
    </xf>
    <xf numFmtId="0" fontId="114" fillId="0" borderId="33" xfId="0" applyFont="1" applyFill="1" applyBorder="1" applyProtection="1"/>
    <xf numFmtId="0" fontId="114" fillId="0" borderId="0" xfId="0" applyFont="1" applyFill="1" applyBorder="1" applyAlignment="1" applyProtection="1">
      <alignment horizontal="left" indent="2"/>
    </xf>
    <xf numFmtId="0" fontId="114" fillId="0" borderId="35" xfId="0" applyFont="1" applyBorder="1" applyAlignment="1" applyProtection="1">
      <alignment vertical="center" wrapText="1"/>
    </xf>
    <xf numFmtId="0" fontId="114" fillId="0" borderId="28" xfId="0" applyFont="1" applyBorder="1" applyAlignment="1" applyProtection="1">
      <alignment horizontal="left" vertical="center"/>
    </xf>
    <xf numFmtId="0" fontId="114" fillId="0" borderId="24" xfId="0" applyFont="1" applyBorder="1" applyAlignment="1" applyProtection="1">
      <alignment horizontal="left" vertical="center" wrapText="1"/>
    </xf>
    <xf numFmtId="0" fontId="114" fillId="0" borderId="28" xfId="0" applyFont="1" applyBorder="1" applyAlignment="1" applyProtection="1">
      <alignment vertical="center"/>
    </xf>
    <xf numFmtId="0" fontId="114" fillId="0" borderId="29" xfId="0" applyFont="1" applyBorder="1" applyAlignment="1" applyProtection="1"/>
    <xf numFmtId="9" fontId="115" fillId="0" borderId="1" xfId="0" applyNumberFormat="1" applyFont="1" applyBorder="1"/>
    <xf numFmtId="0" fontId="114" fillId="0" borderId="0" xfId="0" applyFont="1" applyFill="1" applyBorder="1" applyAlignment="1" applyProtection="1"/>
    <xf numFmtId="0" fontId="126" fillId="0" borderId="0" xfId="0" applyFont="1" applyBorder="1"/>
    <xf numFmtId="257" fontId="127" fillId="0" borderId="0" xfId="0" applyNumberFormat="1" applyFont="1" applyBorder="1" applyAlignment="1">
      <alignment horizontal="left"/>
    </xf>
    <xf numFmtId="217" fontId="126" fillId="0" borderId="0" xfId="0" applyNumberFormat="1" applyFont="1" applyBorder="1"/>
    <xf numFmtId="257" fontId="126" fillId="61" borderId="0" xfId="0" applyNumberFormat="1" applyFont="1" applyFill="1" applyBorder="1"/>
    <xf numFmtId="11" fontId="126" fillId="13" borderId="42" xfId="2000" applyNumberFormat="1" applyFont="1" applyFill="1" applyBorder="1" applyAlignment="1" applyProtection="1">
      <alignment horizontal="center" vertical="center" wrapText="1"/>
    </xf>
    <xf numFmtId="11" fontId="126" fillId="13" borderId="43" xfId="2000" applyNumberFormat="1" applyFont="1" applyFill="1" applyBorder="1" applyAlignment="1" applyProtection="1">
      <alignment horizontal="center" vertical="center" wrapText="1"/>
    </xf>
    <xf numFmtId="257" fontId="126" fillId="13" borderId="43" xfId="2000" applyNumberFormat="1" applyFont="1" applyFill="1" applyBorder="1" applyAlignment="1" applyProtection="1">
      <alignment horizontal="center" vertical="center" wrapText="1"/>
    </xf>
    <xf numFmtId="11" fontId="126" fillId="13" borderId="43" xfId="0" applyNumberFormat="1" applyFont="1" applyFill="1" applyBorder="1" applyAlignment="1" applyProtection="1">
      <alignment horizontal="center" vertical="center" wrapText="1"/>
    </xf>
    <xf numFmtId="11" fontId="126" fillId="13" borderId="44" xfId="0" applyNumberFormat="1" applyFont="1" applyFill="1" applyBorder="1" applyAlignment="1" applyProtection="1">
      <alignment horizontal="center" vertical="center" wrapText="1"/>
    </xf>
    <xf numFmtId="256" fontId="129" fillId="62" borderId="11" xfId="2551" applyNumberFormat="1" applyFont="1" applyFill="1" applyBorder="1" applyAlignment="1" applyProtection="1">
      <alignment vertical="center"/>
      <protection hidden="1"/>
    </xf>
    <xf numFmtId="3" fontId="129" fillId="62" borderId="11" xfId="2551" applyNumberFormat="1" applyFont="1" applyFill="1" applyBorder="1" applyAlignment="1" applyProtection="1">
      <alignment vertical="center"/>
      <protection hidden="1"/>
    </xf>
    <xf numFmtId="257" fontId="129" fillId="62" borderId="11" xfId="2551" applyNumberFormat="1" applyFont="1" applyFill="1" applyBorder="1" applyAlignment="1" applyProtection="1">
      <alignment vertical="center"/>
      <protection hidden="1"/>
    </xf>
    <xf numFmtId="256" fontId="129" fillId="62" borderId="45" xfId="2551" applyNumberFormat="1" applyFont="1" applyFill="1" applyBorder="1" applyAlignment="1" applyProtection="1">
      <alignment vertical="center"/>
      <protection hidden="1"/>
    </xf>
    <xf numFmtId="3" fontId="129" fillId="62" borderId="45" xfId="2551" applyNumberFormat="1" applyFont="1" applyFill="1" applyBorder="1" applyAlignment="1" applyProtection="1">
      <alignment vertical="center"/>
      <protection hidden="1"/>
    </xf>
    <xf numFmtId="256" fontId="129" fillId="62" borderId="4" xfId="2551" applyNumberFormat="1" applyFont="1" applyFill="1" applyBorder="1" applyAlignment="1" applyProtection="1">
      <alignment vertical="center"/>
      <protection hidden="1"/>
    </xf>
    <xf numFmtId="3" fontId="129" fillId="62" borderId="4" xfId="2551" applyNumberFormat="1" applyFont="1" applyFill="1" applyBorder="1" applyAlignment="1" applyProtection="1">
      <alignment vertical="center"/>
      <protection hidden="1"/>
    </xf>
    <xf numFmtId="3" fontId="3" fillId="0" borderId="6" xfId="2000" applyNumberFormat="1" applyFont="1" applyFill="1" applyBorder="1" applyAlignment="1" applyProtection="1">
      <alignment horizontal="right" vertical="center"/>
      <protection locked="0"/>
    </xf>
    <xf numFmtId="178" fontId="3" fillId="61" borderId="6" xfId="2000" applyNumberFormat="1" applyFont="1" applyFill="1" applyBorder="1" applyAlignment="1" applyProtection="1">
      <alignment horizontal="right" vertical="center"/>
      <protection locked="0"/>
    </xf>
    <xf numFmtId="257" fontId="3" fillId="55" borderId="6" xfId="2000" applyNumberFormat="1" applyFont="1" applyFill="1" applyBorder="1" applyAlignment="1" applyProtection="1">
      <alignment horizontal="right" vertical="center"/>
      <protection locked="0"/>
    </xf>
    <xf numFmtId="10" fontId="3" fillId="0" borderId="6" xfId="2000" applyNumberFormat="1" applyFont="1" applyFill="1" applyBorder="1" applyAlignment="1" applyProtection="1">
      <alignment horizontal="right" vertical="center"/>
      <protection hidden="1"/>
    </xf>
    <xf numFmtId="168" fontId="3" fillId="0" borderId="6" xfId="2000" applyNumberFormat="1" applyFont="1" applyFill="1" applyBorder="1" applyAlignment="1" applyProtection="1">
      <alignment horizontal="right" vertical="center"/>
      <protection hidden="1"/>
    </xf>
    <xf numFmtId="178" fontId="3" fillId="0" borderId="6" xfId="2000" applyNumberFormat="1" applyFont="1" applyFill="1" applyBorder="1" applyAlignment="1" applyProtection="1">
      <alignment horizontal="left" vertical="center" wrapText="1"/>
      <protection locked="0"/>
    </xf>
    <xf numFmtId="178" fontId="3" fillId="0" borderId="38" xfId="2000" applyNumberFormat="1" applyFont="1" applyFill="1" applyBorder="1" applyAlignment="1" applyProtection="1">
      <alignment horizontal="right" vertical="center"/>
      <protection locked="0"/>
    </xf>
    <xf numFmtId="3" fontId="3" fillId="0" borderId="38" xfId="2000" applyNumberFormat="1" applyFont="1" applyFill="1" applyBorder="1" applyAlignment="1" applyProtection="1">
      <alignment horizontal="right" vertical="center"/>
      <protection locked="0"/>
    </xf>
    <xf numFmtId="178" fontId="3" fillId="61" borderId="38" xfId="2000" applyNumberFormat="1" applyFont="1" applyFill="1" applyBorder="1" applyAlignment="1" applyProtection="1">
      <alignment horizontal="right" vertical="center"/>
      <protection locked="0"/>
    </xf>
    <xf numFmtId="10" fontId="3" fillId="0" borderId="38" xfId="2000" applyNumberFormat="1" applyFont="1" applyFill="1" applyBorder="1" applyAlignment="1" applyProtection="1">
      <alignment horizontal="right" vertical="center"/>
      <protection hidden="1"/>
    </xf>
    <xf numFmtId="168" fontId="3" fillId="0" borderId="38" xfId="2000" applyNumberFormat="1" applyFont="1" applyFill="1" applyBorder="1" applyAlignment="1" applyProtection="1">
      <alignment horizontal="right" vertical="center"/>
      <protection hidden="1"/>
    </xf>
    <xf numFmtId="168" fontId="3" fillId="0" borderId="38" xfId="2000" applyNumberFormat="1" applyFont="1" applyFill="1" applyBorder="1" applyAlignment="1" applyProtection="1">
      <alignment horizontal="left" vertical="center" wrapText="1"/>
      <protection locked="0"/>
    </xf>
    <xf numFmtId="256" fontId="129" fillId="62" borderId="38" xfId="2551" applyNumberFormat="1" applyFont="1" applyFill="1" applyBorder="1" applyAlignment="1" applyProtection="1">
      <alignment vertical="center"/>
      <protection hidden="1"/>
    </xf>
    <xf numFmtId="3" fontId="129" fillId="62" borderId="38" xfId="2551" applyNumberFormat="1" applyFont="1" applyFill="1" applyBorder="1" applyAlignment="1" applyProtection="1">
      <alignment vertical="center"/>
      <protection hidden="1"/>
    </xf>
    <xf numFmtId="178" fontId="3" fillId="0" borderId="38" xfId="2000" applyNumberFormat="1" applyFont="1" applyFill="1" applyBorder="1" applyAlignment="1" applyProtection="1">
      <alignment horizontal="left" vertical="center" wrapText="1"/>
      <protection locked="0"/>
    </xf>
    <xf numFmtId="37" fontId="3" fillId="0" borderId="38" xfId="2000" applyNumberFormat="1" applyFont="1" applyFill="1" applyBorder="1" applyAlignment="1" applyProtection="1">
      <alignment horizontal="right" vertical="center"/>
      <protection locked="0"/>
    </xf>
    <xf numFmtId="178" fontId="3" fillId="62" borderId="38" xfId="2000" applyNumberFormat="1" applyFont="1" applyFill="1" applyBorder="1" applyAlignment="1" applyProtection="1">
      <alignment horizontal="right" vertical="center"/>
      <protection locked="0"/>
    </xf>
    <xf numFmtId="37" fontId="3" fillId="62" borderId="38" xfId="2000" applyNumberFormat="1" applyFont="1" applyFill="1" applyBorder="1" applyAlignment="1" applyProtection="1">
      <alignment horizontal="right" vertical="center"/>
      <protection locked="0"/>
    </xf>
    <xf numFmtId="3" fontId="3" fillId="62" borderId="38" xfId="2000" applyNumberFormat="1" applyFont="1" applyFill="1" applyBorder="1" applyAlignment="1" applyProtection="1">
      <alignment horizontal="right" vertical="center"/>
      <protection locked="0"/>
    </xf>
    <xf numFmtId="10" fontId="3" fillId="62" borderId="38" xfId="2000" applyNumberFormat="1" applyFont="1" applyFill="1" applyBorder="1" applyAlignment="1" applyProtection="1">
      <alignment horizontal="right" vertical="center"/>
      <protection hidden="1"/>
    </xf>
    <xf numFmtId="168" fontId="3" fillId="62" borderId="38" xfId="2000" applyNumberFormat="1" applyFont="1" applyFill="1" applyBorder="1" applyAlignment="1" applyProtection="1">
      <alignment horizontal="right" vertical="center"/>
      <protection hidden="1"/>
    </xf>
    <xf numFmtId="168" fontId="3" fillId="62" borderId="38" xfId="2000" applyNumberFormat="1" applyFont="1" applyFill="1" applyBorder="1" applyAlignment="1" applyProtection="1">
      <alignment horizontal="left" vertical="center" wrapText="1"/>
      <protection locked="0"/>
    </xf>
    <xf numFmtId="256" fontId="129" fillId="2" borderId="39" xfId="2551" applyNumberFormat="1" applyFont="1" applyFill="1" applyBorder="1" applyAlignment="1" applyProtection="1">
      <alignment vertical="center"/>
      <protection hidden="1"/>
    </xf>
    <xf numFmtId="257" fontId="129" fillId="2" borderId="39" xfId="2551" applyNumberFormat="1" applyFont="1" applyFill="1" applyBorder="1" applyAlignment="1" applyProtection="1">
      <alignment vertical="center"/>
      <protection hidden="1"/>
    </xf>
    <xf numFmtId="256" fontId="115" fillId="0" borderId="0" xfId="0" applyNumberFormat="1" applyFont="1" applyFill="1" applyBorder="1" applyProtection="1"/>
    <xf numFmtId="178" fontId="13" fillId="0" borderId="0" xfId="1988" applyNumberFormat="1" applyFont="1" applyFill="1" applyBorder="1" applyAlignment="1" applyProtection="1"/>
    <xf numFmtId="178" fontId="13" fillId="0" borderId="0" xfId="0" applyNumberFormat="1" applyFont="1" applyFill="1" applyBorder="1" applyAlignment="1" applyProtection="1"/>
    <xf numFmtId="256" fontId="114" fillId="0" borderId="0" xfId="0" applyNumberFormat="1" applyFont="1" applyFill="1" applyBorder="1" applyProtection="1"/>
    <xf numFmtId="0" fontId="128" fillId="0" borderId="0" xfId="0" applyFont="1" applyBorder="1"/>
    <xf numFmtId="178" fontId="114" fillId="0" borderId="0" xfId="0" applyNumberFormat="1" applyFont="1" applyBorder="1" applyProtection="1"/>
    <xf numFmtId="177" fontId="119" fillId="0" borderId="0" xfId="0" applyNumberFormat="1" applyFont="1" applyBorder="1" applyProtection="1"/>
    <xf numFmtId="0" fontId="115" fillId="0" borderId="1" xfId="0" applyFont="1" applyFill="1" applyBorder="1" applyAlignment="1" applyProtection="1">
      <alignment horizontal="left"/>
    </xf>
    <xf numFmtId="177" fontId="117" fillId="0" borderId="1" xfId="2024" applyNumberFormat="1" applyFont="1" applyFill="1" applyBorder="1" applyAlignment="1" applyProtection="1">
      <alignment horizontal="center"/>
    </xf>
    <xf numFmtId="0" fontId="128" fillId="0" borderId="0" xfId="0" applyFont="1" applyFill="1" applyBorder="1"/>
    <xf numFmtId="178" fontId="13" fillId="0" borderId="0" xfId="0" applyNumberFormat="1" applyFont="1" applyBorder="1" applyProtection="1"/>
    <xf numFmtId="0" fontId="114" fillId="0" borderId="37" xfId="0" applyFont="1" applyBorder="1" applyAlignment="1">
      <alignment horizontal="left" wrapText="1"/>
    </xf>
    <xf numFmtId="0" fontId="132" fillId="0" borderId="0" xfId="0" applyFont="1" applyBorder="1" applyAlignment="1">
      <alignment vertical="center"/>
    </xf>
    <xf numFmtId="9" fontId="114" fillId="0" borderId="46" xfId="0" applyNumberFormat="1" applyFont="1" applyBorder="1" applyAlignment="1" applyProtection="1">
      <alignment horizontal="center" vertical="center"/>
    </xf>
    <xf numFmtId="177" fontId="13" fillId="0" borderId="0" xfId="0" applyNumberFormat="1" applyFont="1" applyFill="1" applyBorder="1" applyProtection="1"/>
    <xf numFmtId="0" fontId="120" fillId="0" borderId="0" xfId="0" applyFont="1" applyBorder="1" applyAlignment="1">
      <alignment horizontal="left" vertical="top" wrapText="1"/>
    </xf>
    <xf numFmtId="258" fontId="13" fillId="0" borderId="0" xfId="0" applyNumberFormat="1" applyFont="1" applyFill="1" applyBorder="1" applyAlignment="1" applyProtection="1"/>
    <xf numFmtId="0" fontId="115" fillId="0" borderId="28" xfId="0" applyFont="1" applyBorder="1" applyAlignment="1" applyProtection="1">
      <alignment vertical="center"/>
    </xf>
    <xf numFmtId="14" fontId="114" fillId="0" borderId="6" xfId="0" applyNumberFormat="1" applyFont="1" applyBorder="1" applyAlignment="1" applyProtection="1"/>
    <xf numFmtId="178" fontId="115" fillId="58" borderId="49" xfId="1988" applyNumberFormat="1" applyFont="1" applyFill="1" applyBorder="1" applyProtection="1"/>
    <xf numFmtId="14" fontId="114" fillId="55" borderId="38" xfId="0" applyNumberFormat="1" applyFont="1" applyFill="1" applyBorder="1" applyAlignment="1" applyProtection="1">
      <alignment horizontal="center" vertical="center"/>
      <protection locked="0"/>
    </xf>
    <xf numFmtId="14" fontId="114" fillId="0" borderId="38" xfId="0" applyNumberFormat="1" applyFont="1" applyBorder="1" applyAlignment="1" applyProtection="1">
      <alignment horizontal="center"/>
    </xf>
    <xf numFmtId="178" fontId="115" fillId="58" borderId="50" xfId="1988" applyNumberFormat="1" applyFont="1" applyFill="1" applyBorder="1" applyProtection="1"/>
    <xf numFmtId="0" fontId="115" fillId="0" borderId="27" xfId="0" applyFont="1" applyBorder="1" applyProtection="1"/>
    <xf numFmtId="14" fontId="114" fillId="0" borderId="51" xfId="0" applyNumberFormat="1" applyFont="1" applyFill="1" applyBorder="1" applyAlignment="1" applyProtection="1"/>
    <xf numFmtId="14" fontId="114" fillId="0" borderId="52" xfId="0" applyNumberFormat="1" applyFont="1" applyFill="1" applyBorder="1" applyAlignment="1" applyProtection="1"/>
    <xf numFmtId="14" fontId="114" fillId="57" borderId="6" xfId="0" applyNumberFormat="1" applyFont="1" applyFill="1" applyBorder="1" applyAlignment="1" applyProtection="1">
      <alignment horizontal="center" vertical="center"/>
      <protection locked="0"/>
    </xf>
    <xf numFmtId="178" fontId="120" fillId="0" borderId="55" xfId="2024" applyNumberFormat="1" applyFont="1" applyBorder="1"/>
    <xf numFmtId="9" fontId="114" fillId="0" borderId="38" xfId="2024" applyNumberFormat="1" applyFont="1" applyBorder="1" applyAlignment="1">
      <alignment horizontal="center"/>
    </xf>
    <xf numFmtId="9" fontId="114" fillId="0" borderId="39" xfId="2024" applyNumberFormat="1" applyFont="1" applyBorder="1" applyAlignment="1">
      <alignment horizontal="center"/>
    </xf>
    <xf numFmtId="0" fontId="115" fillId="57" borderId="53" xfId="0" applyFont="1" applyFill="1" applyBorder="1" applyProtection="1"/>
    <xf numFmtId="0" fontId="115" fillId="57" borderId="23" xfId="0" applyFont="1" applyFill="1" applyBorder="1" applyProtection="1"/>
    <xf numFmtId="14" fontId="114" fillId="57" borderId="51" xfId="0" applyNumberFormat="1" applyFont="1" applyFill="1" applyBorder="1" applyAlignment="1" applyProtection="1"/>
    <xf numFmtId="0" fontId="114" fillId="57" borderId="24" xfId="0" applyFont="1" applyFill="1" applyBorder="1" applyAlignment="1" applyProtection="1">
      <alignment vertical="center"/>
    </xf>
    <xf numFmtId="14" fontId="114" fillId="57" borderId="52" xfId="0" applyNumberFormat="1" applyFont="1" applyFill="1" applyBorder="1" applyAlignment="1" applyProtection="1"/>
    <xf numFmtId="0" fontId="13" fillId="55" borderId="0" xfId="0" applyFont="1" applyFill="1" applyBorder="1" applyProtection="1"/>
    <xf numFmtId="259" fontId="13" fillId="0" borderId="0" xfId="0" applyNumberFormat="1" applyFont="1" applyBorder="1" applyProtection="1"/>
    <xf numFmtId="177" fontId="13" fillId="0" borderId="0" xfId="0" applyNumberFormat="1" applyFont="1" applyBorder="1" applyProtection="1"/>
    <xf numFmtId="177" fontId="113" fillId="60" borderId="36" xfId="2024" applyNumberFormat="1" applyFont="1" applyFill="1" applyBorder="1" applyAlignment="1">
      <alignment horizontal="center" vertical="center" wrapText="1"/>
    </xf>
    <xf numFmtId="0" fontId="13" fillId="0" borderId="38" xfId="0" applyFont="1" applyBorder="1" applyProtection="1"/>
    <xf numFmtId="0" fontId="13" fillId="0" borderId="55" xfId="0" applyFont="1" applyBorder="1" applyProtection="1"/>
    <xf numFmtId="177" fontId="13" fillId="0" borderId="38" xfId="0" applyNumberFormat="1" applyFont="1" applyBorder="1" applyProtection="1"/>
    <xf numFmtId="0" fontId="129" fillId="0" borderId="0" xfId="0" applyFont="1" applyFill="1" applyBorder="1" applyProtection="1"/>
    <xf numFmtId="0" fontId="3" fillId="0" borderId="0" xfId="0" applyFont="1" applyBorder="1" applyAlignment="1">
      <alignment wrapText="1"/>
    </xf>
    <xf numFmtId="0" fontId="129" fillId="13" borderId="4" xfId="0" applyFont="1" applyFill="1" applyBorder="1" applyAlignment="1" applyProtection="1">
      <alignment horizontal="center" vertical="center" wrapText="1"/>
    </xf>
    <xf numFmtId="255" fontId="129" fillId="62" borderId="11" xfId="2551" applyNumberFormat="1" applyFont="1" applyFill="1" applyBorder="1" applyAlignment="1" applyProtection="1">
      <alignment vertical="center"/>
      <protection hidden="1"/>
    </xf>
    <xf numFmtId="0" fontId="13" fillId="0" borderId="0" xfId="0" applyFont="1" applyBorder="1" applyAlignment="1">
      <alignment horizontal="left" vertical="top" wrapText="1"/>
    </xf>
    <xf numFmtId="0" fontId="129" fillId="62" borderId="45" xfId="2000" applyNumberFormat="1" applyFont="1" applyFill="1" applyBorder="1" applyAlignment="1" applyProtection="1">
      <alignment vertical="center"/>
      <protection hidden="1"/>
    </xf>
    <xf numFmtId="178" fontId="129" fillId="62" borderId="4" xfId="2000" applyNumberFormat="1" applyFont="1" applyFill="1" applyBorder="1" applyAlignment="1" applyProtection="1">
      <alignment vertical="center"/>
      <protection hidden="1"/>
    </xf>
    <xf numFmtId="255" fontId="3" fillId="0" borderId="6" xfId="2551" applyNumberFormat="1" applyFont="1" applyFill="1" applyBorder="1" applyAlignment="1" applyProtection="1">
      <alignment vertical="center"/>
      <protection hidden="1"/>
    </xf>
    <xf numFmtId="255" fontId="3" fillId="0" borderId="38" xfId="2551" applyNumberFormat="1" applyFont="1" applyFill="1" applyBorder="1" applyAlignment="1" applyProtection="1">
      <alignment vertical="center"/>
      <protection hidden="1"/>
    </xf>
    <xf numFmtId="178" fontId="129" fillId="62" borderId="38" xfId="2000" applyNumberFormat="1" applyFont="1" applyFill="1" applyBorder="1" applyAlignment="1" applyProtection="1">
      <alignment vertical="center"/>
      <protection hidden="1"/>
    </xf>
    <xf numFmtId="255" fontId="129" fillId="62" borderId="38" xfId="2551" applyNumberFormat="1" applyFont="1" applyFill="1" applyBorder="1" applyAlignment="1" applyProtection="1">
      <alignment vertical="center"/>
      <protection hidden="1"/>
    </xf>
    <xf numFmtId="255" fontId="3" fillId="62" borderId="38" xfId="2551" applyNumberFormat="1" applyFont="1" applyFill="1" applyBorder="1" applyAlignment="1" applyProtection="1">
      <alignment vertical="center"/>
      <protection hidden="1"/>
    </xf>
    <xf numFmtId="178" fontId="129" fillId="2" borderId="39" xfId="2000" applyNumberFormat="1" applyFont="1" applyFill="1" applyBorder="1" applyAlignment="1" applyProtection="1">
      <alignment vertical="center"/>
      <protection hidden="1"/>
    </xf>
    <xf numFmtId="0" fontId="113" fillId="0" borderId="0" xfId="0" applyFont="1" applyAlignment="1">
      <alignment horizontal="left" vertical="center"/>
    </xf>
    <xf numFmtId="0" fontId="134" fillId="57" borderId="0" xfId="0" applyFont="1" applyFill="1" applyBorder="1" applyProtection="1"/>
    <xf numFmtId="0" fontId="134" fillId="0" borderId="0" xfId="0" applyFont="1" applyFill="1" applyBorder="1" applyProtection="1"/>
    <xf numFmtId="0" fontId="115" fillId="0" borderId="0" xfId="0" applyFont="1" applyBorder="1"/>
    <xf numFmtId="0" fontId="114" fillId="0" borderId="0" xfId="0" applyFont="1" applyBorder="1"/>
    <xf numFmtId="0" fontId="113" fillId="0" borderId="0" xfId="0" applyFont="1" applyBorder="1" applyAlignment="1">
      <alignment horizontal="left" wrapText="1"/>
    </xf>
    <xf numFmtId="177" fontId="117" fillId="55" borderId="46" xfId="2024" applyNumberFormat="1" applyFont="1" applyFill="1" applyBorder="1" applyAlignment="1" applyProtection="1">
      <alignment horizontal="center"/>
    </xf>
    <xf numFmtId="0" fontId="136" fillId="0" borderId="46" xfId="0" applyFont="1" applyBorder="1" applyAlignment="1">
      <alignment horizontal="center"/>
    </xf>
    <xf numFmtId="0" fontId="136" fillId="0" borderId="46" xfId="0" applyFont="1" applyBorder="1"/>
    <xf numFmtId="0" fontId="135" fillId="66" borderId="46" xfId="0" applyFont="1" applyFill="1" applyBorder="1" applyAlignment="1">
      <alignment horizontal="center" vertical="center" wrapText="1"/>
    </xf>
    <xf numFmtId="0" fontId="137" fillId="66" borderId="46" xfId="0" applyFont="1" applyFill="1" applyBorder="1" applyAlignment="1">
      <alignment horizontal="center" vertical="center" wrapText="1"/>
    </xf>
    <xf numFmtId="0" fontId="138" fillId="0" borderId="46" xfId="0" applyFont="1" applyBorder="1" applyAlignment="1">
      <alignment horizontal="center"/>
    </xf>
    <xf numFmtId="0" fontId="138" fillId="0" borderId="46" xfId="0" applyFont="1" applyBorder="1"/>
    <xf numFmtId="257" fontId="3" fillId="55" borderId="55" xfId="2000" applyNumberFormat="1" applyFont="1" applyFill="1" applyBorder="1" applyAlignment="1" applyProtection="1">
      <alignment horizontal="right" vertical="center"/>
      <protection locked="0"/>
    </xf>
    <xf numFmtId="257" fontId="3" fillId="62" borderId="55" xfId="2000" applyNumberFormat="1" applyFont="1" applyFill="1" applyBorder="1" applyAlignment="1" applyProtection="1">
      <alignment horizontal="right" vertical="center"/>
      <protection locked="0"/>
    </xf>
    <xf numFmtId="0" fontId="118" fillId="58" borderId="57" xfId="0" applyFont="1" applyFill="1" applyBorder="1" applyProtection="1"/>
    <xf numFmtId="0" fontId="118" fillId="58" borderId="1" xfId="0" applyFont="1" applyFill="1" applyBorder="1" applyProtection="1"/>
    <xf numFmtId="3" fontId="114" fillId="58" borderId="1" xfId="0" applyNumberFormat="1" applyFont="1" applyFill="1" applyBorder="1" applyProtection="1"/>
    <xf numFmtId="0" fontId="114" fillId="0" borderId="52" xfId="0" applyFont="1" applyBorder="1" applyProtection="1"/>
    <xf numFmtId="0" fontId="137" fillId="66" borderId="58" xfId="0" applyFont="1" applyFill="1" applyBorder="1" applyAlignment="1">
      <alignment horizontal="center" vertical="center" wrapText="1"/>
    </xf>
    <xf numFmtId="3" fontId="13" fillId="0" borderId="0" xfId="0" applyNumberFormat="1" applyFont="1" applyFill="1" applyBorder="1" applyAlignment="1" applyProtection="1"/>
    <xf numFmtId="14" fontId="114" fillId="55" borderId="38" xfId="0" applyNumberFormat="1" applyFont="1" applyFill="1" applyBorder="1" applyAlignment="1" applyProtection="1">
      <alignment horizontal="center" vertical="center"/>
    </xf>
    <xf numFmtId="9" fontId="115" fillId="14" borderId="22" xfId="2024" applyNumberFormat="1" applyFont="1" applyFill="1" applyBorder="1" applyAlignment="1">
      <alignment horizontal="center"/>
    </xf>
    <xf numFmtId="256" fontId="114" fillId="0" borderId="0" xfId="0" applyNumberFormat="1" applyFont="1" applyBorder="1" applyProtection="1"/>
    <xf numFmtId="178" fontId="3" fillId="0" borderId="38" xfId="1988" applyNumberFormat="1" applyFont="1" applyFill="1" applyBorder="1" applyAlignment="1" applyProtection="1">
      <alignment horizontal="right" vertical="center"/>
      <protection locked="0"/>
    </xf>
    <xf numFmtId="0" fontId="115" fillId="55" borderId="56" xfId="0" applyFont="1" applyFill="1" applyBorder="1" applyAlignment="1" applyProtection="1">
      <alignment horizontal="left"/>
    </xf>
    <xf numFmtId="0" fontId="115" fillId="55" borderId="3" xfId="0" applyFont="1" applyFill="1" applyBorder="1" applyAlignment="1" applyProtection="1">
      <alignment horizontal="left"/>
    </xf>
    <xf numFmtId="0" fontId="115" fillId="55" borderId="36" xfId="0" applyFont="1" applyFill="1" applyBorder="1" applyAlignment="1" applyProtection="1">
      <alignment horizontal="left"/>
    </xf>
    <xf numFmtId="14" fontId="117" fillId="0" borderId="0" xfId="0" applyNumberFormat="1" applyFont="1" applyBorder="1" applyAlignment="1" applyProtection="1">
      <alignment horizontal="center"/>
    </xf>
    <xf numFmtId="0" fontId="115" fillId="60" borderId="41" xfId="0" applyFont="1" applyFill="1" applyBorder="1" applyAlignment="1">
      <alignment horizontal="center"/>
    </xf>
    <xf numFmtId="0" fontId="113" fillId="0" borderId="62" xfId="2620" quotePrefix="1" applyFont="1" applyFill="1" applyBorder="1" applyAlignment="1" applyProtection="1">
      <alignment horizontal="center" vertical="center" wrapText="1"/>
      <protection locked="0"/>
    </xf>
    <xf numFmtId="0" fontId="13" fillId="0" borderId="62" xfId="2620" quotePrefix="1" applyFont="1" applyFill="1" applyBorder="1" applyAlignment="1" applyProtection="1">
      <alignment horizontal="center" vertical="center" wrapText="1"/>
      <protection locked="0"/>
    </xf>
    <xf numFmtId="43" fontId="114" fillId="58" borderId="64" xfId="2024" applyNumberFormat="1" applyFont="1" applyFill="1" applyBorder="1" applyProtection="1"/>
    <xf numFmtId="177" fontId="114" fillId="0" borderId="63" xfId="2024" applyNumberFormat="1" applyFont="1" applyFill="1" applyBorder="1" applyAlignment="1" applyProtection="1">
      <alignment horizontal="right"/>
      <protection locked="0"/>
    </xf>
    <xf numFmtId="178" fontId="115" fillId="64" borderId="63" xfId="2024" applyNumberFormat="1" applyFont="1" applyFill="1" applyBorder="1" applyAlignment="1" applyProtection="1">
      <alignment horizontal="right"/>
    </xf>
    <xf numFmtId="177" fontId="114" fillId="0" borderId="63" xfId="2024" applyNumberFormat="1" applyFont="1" applyFill="1" applyBorder="1" applyAlignment="1" applyProtection="1">
      <alignment horizontal="right"/>
    </xf>
    <xf numFmtId="177" fontId="115" fillId="0" borderId="63" xfId="2024" applyNumberFormat="1" applyFont="1" applyFill="1" applyBorder="1" applyAlignment="1" applyProtection="1">
      <alignment horizontal="right"/>
    </xf>
    <xf numFmtId="177" fontId="114" fillId="0" borderId="65" xfId="2024" applyNumberFormat="1" applyFont="1" applyFill="1" applyBorder="1" applyAlignment="1" applyProtection="1">
      <alignment horizontal="right"/>
    </xf>
    <xf numFmtId="0" fontId="118" fillId="58" borderId="48" xfId="0" applyFont="1" applyFill="1" applyBorder="1" applyProtection="1"/>
    <xf numFmtId="0" fontId="114" fillId="0" borderId="51" xfId="0" applyFont="1" applyBorder="1" applyProtection="1"/>
    <xf numFmtId="0" fontId="114" fillId="0" borderId="66" xfId="0" applyFont="1" applyBorder="1" applyProtection="1"/>
    <xf numFmtId="0" fontId="114" fillId="58" borderId="22" xfId="0" applyFont="1" applyFill="1" applyBorder="1" applyProtection="1"/>
    <xf numFmtId="0" fontId="114" fillId="0" borderId="52" xfId="0" applyFont="1" applyBorder="1" applyAlignment="1" applyProtection="1">
      <alignment horizontal="right" indent="1"/>
    </xf>
    <xf numFmtId="0" fontId="114" fillId="0" borderId="52" xfId="0" applyFont="1" applyFill="1" applyBorder="1" applyAlignment="1" applyProtection="1">
      <alignment horizontal="right" indent="1"/>
    </xf>
    <xf numFmtId="0" fontId="114" fillId="0" borderId="66" xfId="0" applyFont="1" applyFill="1" applyBorder="1" applyAlignment="1" applyProtection="1">
      <alignment horizontal="right" indent="1"/>
    </xf>
    <xf numFmtId="0" fontId="114" fillId="0" borderId="22" xfId="0" applyFont="1" applyFill="1" applyBorder="1" applyAlignment="1" applyProtection="1">
      <alignment horizontal="right" indent="1"/>
    </xf>
    <xf numFmtId="10" fontId="114" fillId="0" borderId="68" xfId="2024" applyNumberFormat="1" applyFont="1" applyFill="1" applyBorder="1" applyAlignment="1" applyProtection="1">
      <alignment horizontal="right"/>
    </xf>
    <xf numFmtId="0" fontId="140" fillId="0" borderId="0" xfId="0" applyFont="1" applyBorder="1" applyAlignment="1" applyProtection="1">
      <alignment vertical="center"/>
    </xf>
    <xf numFmtId="14" fontId="114" fillId="0" borderId="4" xfId="0" applyNumberFormat="1" applyFont="1" applyFill="1" applyBorder="1" applyAlignment="1" applyProtection="1">
      <alignment horizontal="center" vertical="center"/>
    </xf>
    <xf numFmtId="14" fontId="13" fillId="0" borderId="4" xfId="0" applyNumberFormat="1" applyFont="1" applyFill="1" applyBorder="1" applyAlignment="1" applyProtection="1">
      <alignment horizontal="center" vertical="center"/>
    </xf>
    <xf numFmtId="0" fontId="115" fillId="55" borderId="63" xfId="2024" applyNumberFormat="1" applyFont="1" applyFill="1" applyBorder="1" applyAlignment="1" applyProtection="1">
      <alignment horizontal="right"/>
      <protection locked="0"/>
    </xf>
    <xf numFmtId="178" fontId="115" fillId="58" borderId="60" xfId="2024" applyNumberFormat="1" applyFont="1" applyFill="1" applyBorder="1" applyAlignment="1" applyProtection="1">
      <alignment horizontal="center" vertical="center"/>
    </xf>
    <xf numFmtId="168" fontId="115" fillId="58" borderId="60" xfId="2024" applyNumberFormat="1" applyFont="1" applyFill="1" applyBorder="1" applyAlignment="1" applyProtection="1">
      <alignment horizontal="center" vertical="center"/>
    </xf>
    <xf numFmtId="177" fontId="115" fillId="64" borderId="70" xfId="2024" applyNumberFormat="1" applyFont="1" applyFill="1" applyBorder="1" applyAlignment="1" applyProtection="1">
      <alignment vertical="center"/>
    </xf>
    <xf numFmtId="9" fontId="115" fillId="0" borderId="69" xfId="0" applyNumberFormat="1" applyFont="1" applyFill="1" applyBorder="1" applyAlignment="1" applyProtection="1">
      <alignment horizontal="center" vertical="center"/>
    </xf>
    <xf numFmtId="0" fontId="114" fillId="0" borderId="29" xfId="0" applyFont="1" applyFill="1" applyBorder="1" applyAlignment="1" applyProtection="1">
      <alignment horizontal="left" indent="2"/>
    </xf>
    <xf numFmtId="0" fontId="114" fillId="0" borderId="0" xfId="0" applyFont="1" applyBorder="1" applyAlignment="1" applyProtection="1">
      <alignment vertical="center"/>
    </xf>
    <xf numFmtId="0" fontId="118" fillId="58" borderId="34" xfId="0" applyFont="1" applyFill="1" applyBorder="1" applyAlignment="1" applyProtection="1">
      <alignment vertical="center"/>
    </xf>
    <xf numFmtId="0" fontId="118" fillId="58" borderId="3" xfId="0" applyFont="1" applyFill="1" applyBorder="1" applyAlignment="1" applyProtection="1">
      <alignment vertical="center"/>
    </xf>
    <xf numFmtId="14" fontId="115" fillId="58" borderId="4" xfId="0" applyNumberFormat="1" applyFont="1" applyFill="1" applyBorder="1" applyAlignment="1" applyProtection="1">
      <alignment horizontal="center" vertical="center" wrapText="1"/>
    </xf>
    <xf numFmtId="177" fontId="115" fillId="58" borderId="41" xfId="2024" applyNumberFormat="1" applyFont="1" applyFill="1" applyBorder="1" applyAlignment="1" applyProtection="1">
      <alignment horizontal="center" vertical="center" wrapText="1"/>
    </xf>
    <xf numFmtId="0" fontId="13" fillId="0" borderId="0" xfId="0" applyFont="1" applyFill="1" applyBorder="1" applyAlignment="1" applyProtection="1">
      <alignment vertical="center"/>
    </xf>
    <xf numFmtId="0" fontId="124" fillId="60" borderId="10" xfId="0" applyFont="1" applyFill="1" applyBorder="1" applyAlignment="1">
      <alignment horizontal="left" vertical="center" wrapText="1"/>
    </xf>
    <xf numFmtId="0" fontId="13" fillId="0" borderId="0" xfId="0" applyFont="1" applyBorder="1" applyAlignment="1" applyProtection="1">
      <alignment vertical="center"/>
    </xf>
    <xf numFmtId="0" fontId="113" fillId="0" borderId="0" xfId="0" applyFont="1" applyFill="1" applyBorder="1" applyAlignment="1" applyProtection="1">
      <alignment vertical="center"/>
    </xf>
    <xf numFmtId="0" fontId="114" fillId="0" borderId="0" xfId="0" applyFont="1" applyFill="1" applyBorder="1" applyAlignment="1" applyProtection="1">
      <alignment vertical="center"/>
    </xf>
    <xf numFmtId="0" fontId="115" fillId="0" borderId="0" xfId="0" applyFont="1" applyBorder="1" applyAlignment="1" applyProtection="1">
      <alignment vertical="center"/>
    </xf>
    <xf numFmtId="14" fontId="13" fillId="0" borderId="38" xfId="0" applyNumberFormat="1" applyFont="1" applyFill="1" applyBorder="1" applyAlignment="1" applyProtection="1">
      <alignment horizontal="center"/>
    </xf>
    <xf numFmtId="14" fontId="13" fillId="0" borderId="38" xfId="0" applyNumberFormat="1" applyFont="1" applyFill="1" applyBorder="1" applyAlignment="1" applyProtection="1">
      <alignment horizontal="center" vertical="center"/>
    </xf>
    <xf numFmtId="14" fontId="13" fillId="0" borderId="39" xfId="0" applyNumberFormat="1" applyFont="1" applyFill="1" applyBorder="1" applyAlignment="1">
      <alignment horizontal="center"/>
    </xf>
    <xf numFmtId="9" fontId="114" fillId="0" borderId="38" xfId="2764" applyFont="1" applyBorder="1" applyAlignment="1">
      <alignment horizontal="center" vertical="center" wrapText="1"/>
    </xf>
    <xf numFmtId="177" fontId="125" fillId="14" borderId="45" xfId="2024" applyNumberFormat="1" applyFont="1" applyFill="1" applyBorder="1"/>
    <xf numFmtId="178" fontId="120" fillId="0" borderId="39" xfId="2024" applyNumberFormat="1" applyFont="1" applyBorder="1"/>
    <xf numFmtId="178" fontId="120" fillId="0" borderId="71" xfId="2024" applyNumberFormat="1" applyFont="1" applyBorder="1"/>
    <xf numFmtId="177" fontId="125" fillId="14" borderId="4" xfId="2024" applyNumberFormat="1" applyFont="1" applyFill="1" applyBorder="1"/>
    <xf numFmtId="0" fontId="13" fillId="0" borderId="71" xfId="0" applyFont="1" applyBorder="1" applyProtection="1"/>
    <xf numFmtId="177" fontId="113" fillId="14" borderId="4" xfId="2024" applyNumberFormat="1" applyFont="1" applyFill="1" applyBorder="1"/>
    <xf numFmtId="0" fontId="124" fillId="0" borderId="0" xfId="0" applyFont="1" applyBorder="1" applyAlignment="1"/>
    <xf numFmtId="0" fontId="128" fillId="0" borderId="0" xfId="0" applyFont="1" applyBorder="1" applyAlignment="1">
      <alignment vertical="center"/>
    </xf>
    <xf numFmtId="0" fontId="134" fillId="0" borderId="0" xfId="0" applyFont="1" applyFill="1" applyBorder="1" applyAlignment="1" applyProtection="1">
      <alignment vertical="center"/>
    </xf>
    <xf numFmtId="176" fontId="114" fillId="0" borderId="0" xfId="0" applyNumberFormat="1" applyFont="1" applyBorder="1" applyAlignment="1" applyProtection="1">
      <alignment vertical="center"/>
    </xf>
    <xf numFmtId="176" fontId="114" fillId="0" borderId="0" xfId="0" applyNumberFormat="1" applyFont="1" applyFill="1" applyBorder="1" applyAlignment="1" applyProtection="1">
      <alignment vertical="center"/>
    </xf>
    <xf numFmtId="0" fontId="115" fillId="0" borderId="0" xfId="0" applyFont="1" applyBorder="1" applyAlignment="1" applyProtection="1">
      <alignment horizontal="right"/>
    </xf>
    <xf numFmtId="0" fontId="117" fillId="0" borderId="0" xfId="0" applyFont="1" applyBorder="1" applyAlignment="1" applyProtection="1"/>
    <xf numFmtId="0" fontId="141" fillId="65" borderId="4" xfId="0" applyFont="1" applyFill="1" applyBorder="1" applyAlignment="1">
      <alignment horizontal="center" wrapText="1"/>
    </xf>
    <xf numFmtId="14" fontId="0" fillId="55" borderId="4" xfId="2970" applyNumberFormat="1" applyFont="1" applyFill="1" applyBorder="1"/>
    <xf numFmtId="9" fontId="142" fillId="55" borderId="4" xfId="0" applyNumberFormat="1" applyFont="1" applyFill="1" applyBorder="1"/>
    <xf numFmtId="0" fontId="0" fillId="0" borderId="4" xfId="2970" applyFont="1" applyBorder="1"/>
    <xf numFmtId="177" fontId="79" fillId="55" borderId="4" xfId="2971" applyNumberFormat="1" applyFont="1" applyFill="1" applyBorder="1"/>
    <xf numFmtId="10" fontId="0" fillId="0" borderId="4" xfId="2970" applyNumberFormat="1" applyFont="1" applyBorder="1"/>
    <xf numFmtId="178" fontId="79" fillId="0" borderId="4" xfId="2971" applyNumberFormat="1" applyFont="1" applyFill="1" applyBorder="1"/>
    <xf numFmtId="9" fontId="143" fillId="55" borderId="4" xfId="0" applyNumberFormat="1" applyFont="1" applyFill="1" applyBorder="1"/>
    <xf numFmtId="9" fontId="144" fillId="0" borderId="4" xfId="2764" applyFont="1" applyFill="1" applyBorder="1"/>
    <xf numFmtId="178" fontId="144" fillId="0" borderId="4" xfId="2971" applyNumberFormat="1" applyFont="1" applyFill="1" applyBorder="1"/>
    <xf numFmtId="0" fontId="141" fillId="0" borderId="0" xfId="0" applyFont="1" applyFill="1" applyBorder="1" applyProtection="1"/>
    <xf numFmtId="168" fontId="142" fillId="0" borderId="0" xfId="2538" applyNumberFormat="1" applyFont="1" applyFill="1"/>
    <xf numFmtId="0" fontId="139" fillId="0" borderId="0" xfId="2538" applyFont="1"/>
    <xf numFmtId="0" fontId="145" fillId="0" borderId="0" xfId="2970" applyFont="1"/>
    <xf numFmtId="178" fontId="146" fillId="0" borderId="0" xfId="2971" applyNumberFormat="1" applyFont="1"/>
    <xf numFmtId="0" fontId="142" fillId="0" borderId="0" xfId="0" applyFont="1"/>
    <xf numFmtId="0" fontId="0" fillId="0" borderId="0" xfId="2970" applyFont="1"/>
    <xf numFmtId="0" fontId="146" fillId="0" borderId="0" xfId="2538" applyFont="1"/>
    <xf numFmtId="0" fontId="146" fillId="59" borderId="0" xfId="2538" applyFont="1" applyFill="1"/>
    <xf numFmtId="0" fontId="146" fillId="0" borderId="4" xfId="0" applyFont="1" applyFill="1" applyBorder="1" applyAlignment="1">
      <alignment vertical="center"/>
    </xf>
    <xf numFmtId="0" fontId="146" fillId="0" borderId="4" xfId="0" applyFont="1" applyFill="1" applyBorder="1" applyAlignment="1">
      <alignment horizontal="right" vertical="center"/>
    </xf>
    <xf numFmtId="178" fontId="141" fillId="0" borderId="0" xfId="2002" applyNumberFormat="1" applyFont="1" applyFill="1" applyBorder="1"/>
    <xf numFmtId="178" fontId="142" fillId="0" borderId="0" xfId="2002" applyNumberFormat="1" applyFont="1" applyFill="1" applyBorder="1"/>
    <xf numFmtId="173" fontId="142" fillId="0" borderId="0" xfId="2002" applyNumberFormat="1" applyFont="1" applyFill="1" applyBorder="1"/>
    <xf numFmtId="0" fontId="146" fillId="0" borderId="0" xfId="0" applyFont="1" applyFill="1" applyBorder="1" applyAlignment="1">
      <alignment vertical="center"/>
    </xf>
    <xf numFmtId="0" fontId="146" fillId="0" borderId="0" xfId="0" applyFont="1" applyFill="1" applyBorder="1" applyAlignment="1">
      <alignment horizontal="right" vertical="center"/>
    </xf>
    <xf numFmtId="173" fontId="146" fillId="0" borderId="0" xfId="2538" applyNumberFormat="1" applyFont="1"/>
    <xf numFmtId="170" fontId="147" fillId="56" borderId="4" xfId="1988" applyFont="1" applyFill="1" applyBorder="1" applyAlignment="1" applyProtection="1">
      <alignment horizontal="center" vertical="center" wrapText="1"/>
    </xf>
    <xf numFmtId="0" fontId="139" fillId="0" borderId="0" xfId="0" applyFont="1"/>
    <xf numFmtId="0" fontId="139" fillId="0" borderId="0" xfId="0" applyFont="1" applyFill="1" applyBorder="1"/>
    <xf numFmtId="10" fontId="139" fillId="0" borderId="0" xfId="0" applyNumberFormat="1" applyFont="1" applyFill="1" applyBorder="1"/>
    <xf numFmtId="10" fontId="139" fillId="57" borderId="0" xfId="0" applyNumberFormat="1" applyFont="1" applyFill="1" applyBorder="1"/>
    <xf numFmtId="257" fontId="139" fillId="57" borderId="0" xfId="0" applyNumberFormat="1" applyFont="1" applyFill="1" applyBorder="1"/>
    <xf numFmtId="178" fontId="139" fillId="0" borderId="4" xfId="1988" applyNumberFormat="1" applyFont="1" applyFill="1" applyBorder="1" applyProtection="1"/>
    <xf numFmtId="9" fontId="139" fillId="0" borderId="4" xfId="0" applyNumberFormat="1" applyFont="1" applyFill="1" applyBorder="1" applyProtection="1"/>
    <xf numFmtId="168" fontId="139" fillId="55" borderId="4" xfId="1988" applyNumberFormat="1" applyFont="1" applyFill="1" applyBorder="1" applyProtection="1"/>
    <xf numFmtId="14" fontId="139" fillId="0" borderId="4" xfId="1988" applyNumberFormat="1" applyFont="1" applyFill="1" applyBorder="1" applyProtection="1"/>
    <xf numFmtId="10" fontId="139" fillId="55" borderId="4" xfId="1988" applyNumberFormat="1" applyFont="1" applyFill="1" applyBorder="1" applyProtection="1"/>
    <xf numFmtId="168" fontId="139" fillId="0" borderId="4" xfId="0" applyNumberFormat="1" applyFont="1" applyBorder="1" applyProtection="1"/>
    <xf numFmtId="168" fontId="139" fillId="0" borderId="4" xfId="0" applyNumberFormat="1" applyFont="1" applyFill="1" applyBorder="1" applyProtection="1"/>
    <xf numFmtId="0" fontId="0" fillId="0" borderId="0" xfId="2970" applyFont="1" applyFill="1" applyBorder="1" applyAlignment="1">
      <alignment horizontal="left" vertical="center"/>
    </xf>
    <xf numFmtId="257" fontId="139" fillId="0" borderId="0" xfId="0" applyNumberFormat="1" applyFont="1" applyFill="1" applyBorder="1"/>
    <xf numFmtId="0" fontId="139" fillId="0" borderId="0" xfId="0" applyFont="1" applyBorder="1"/>
    <xf numFmtId="178" fontId="139" fillId="0" borderId="0" xfId="1988" applyNumberFormat="1" applyFont="1" applyFill="1" applyBorder="1" applyProtection="1"/>
    <xf numFmtId="168" fontId="139" fillId="0" borderId="0" xfId="0" applyNumberFormat="1" applyFont="1" applyBorder="1"/>
    <xf numFmtId="178" fontId="139" fillId="0" borderId="0" xfId="0" applyNumberFormat="1" applyFont="1" applyBorder="1"/>
    <xf numFmtId="9" fontId="143" fillId="0" borderId="0" xfId="0" applyNumberFormat="1" applyFont="1" applyFill="1" applyBorder="1" applyProtection="1"/>
    <xf numFmtId="168" fontId="139" fillId="0" borderId="0" xfId="1988" applyNumberFormat="1" applyFont="1" applyFill="1" applyBorder="1" applyProtection="1"/>
    <xf numFmtId="10" fontId="139" fillId="0" borderId="0" xfId="1988" applyNumberFormat="1" applyFont="1" applyFill="1" applyBorder="1" applyProtection="1"/>
    <xf numFmtId="168" fontId="139" fillId="0" borderId="0" xfId="0" applyNumberFormat="1" applyFont="1" applyBorder="1" applyProtection="1"/>
    <xf numFmtId="168" fontId="139" fillId="0" borderId="0" xfId="0" applyNumberFormat="1" applyFont="1" applyFill="1" applyBorder="1" applyProtection="1"/>
    <xf numFmtId="9" fontId="139" fillId="0" borderId="0" xfId="0" applyNumberFormat="1" applyFont="1" applyFill="1" applyBorder="1" applyProtection="1"/>
    <xf numFmtId="10" fontId="139" fillId="0" borderId="0" xfId="2764" applyNumberFormat="1" applyFont="1" applyFill="1"/>
    <xf numFmtId="168" fontId="146" fillId="0" borderId="0" xfId="0" applyNumberFormat="1" applyFont="1" applyBorder="1" applyProtection="1"/>
    <xf numFmtId="0" fontId="148" fillId="0" borderId="0" xfId="2970" applyFont="1"/>
    <xf numFmtId="0" fontId="108" fillId="0" borderId="0" xfId="2970" applyFont="1"/>
    <xf numFmtId="257" fontId="108" fillId="0" borderId="0" xfId="2970" applyNumberFormat="1" applyFont="1" applyAlignment="1">
      <alignment horizontal="right"/>
    </xf>
    <xf numFmtId="168" fontId="33" fillId="0" borderId="0" xfId="1988" applyNumberFormat="1" applyFont="1" applyFill="1" applyBorder="1" applyAlignment="1" applyProtection="1">
      <alignment horizontal="right" vertical="center"/>
      <protection hidden="1"/>
    </xf>
    <xf numFmtId="178" fontId="33" fillId="0" borderId="0" xfId="1988" applyNumberFormat="1" applyFont="1" applyFill="1" applyBorder="1" applyAlignment="1" applyProtection="1">
      <alignment horizontal="left" vertical="center" wrapText="1"/>
      <protection locked="0"/>
    </xf>
    <xf numFmtId="178" fontId="145" fillId="0" borderId="0" xfId="1988" applyNumberFormat="1" applyFont="1" applyFill="1" applyBorder="1" applyAlignment="1" applyProtection="1">
      <alignment vertical="center"/>
      <protection hidden="1"/>
    </xf>
    <xf numFmtId="255" fontId="143" fillId="0" borderId="0" xfId="2551" applyNumberFormat="1" applyFont="1" applyFill="1" applyBorder="1" applyAlignment="1" applyProtection="1">
      <alignment vertical="center"/>
      <protection hidden="1"/>
    </xf>
    <xf numFmtId="256" fontId="149" fillId="0" borderId="0" xfId="2551" applyNumberFormat="1" applyFont="1" applyFill="1" applyBorder="1" applyAlignment="1" applyProtection="1">
      <alignment vertical="center"/>
      <protection hidden="1"/>
    </xf>
    <xf numFmtId="9" fontId="0" fillId="0" borderId="0" xfId="2764" applyFont="1"/>
    <xf numFmtId="178" fontId="142" fillId="0" borderId="0" xfId="2971" applyNumberFormat="1" applyFont="1" applyFill="1" applyBorder="1"/>
    <xf numFmtId="9" fontId="142" fillId="0" borderId="0" xfId="2972" applyFont="1" applyFill="1" applyBorder="1"/>
    <xf numFmtId="0" fontId="142" fillId="0" borderId="0" xfId="2538" applyFont="1" applyFill="1" applyBorder="1"/>
    <xf numFmtId="168" fontId="142" fillId="0" borderId="0" xfId="2538" applyNumberFormat="1" applyFont="1" applyFill="1" applyBorder="1"/>
    <xf numFmtId="0" fontId="142" fillId="0" borderId="0" xfId="2538" applyFont="1"/>
    <xf numFmtId="178" fontId="0" fillId="0" borderId="0" xfId="2971" applyNumberFormat="1" applyFont="1"/>
    <xf numFmtId="178" fontId="0" fillId="0" borderId="0" xfId="2971" applyNumberFormat="1" applyFont="1" applyAlignment="1">
      <alignment horizontal="center" vertical="center"/>
    </xf>
    <xf numFmtId="178" fontId="120" fillId="0" borderId="38" xfId="2024" applyNumberFormat="1" applyFont="1" applyBorder="1" applyAlignment="1"/>
    <xf numFmtId="177" fontId="13" fillId="0" borderId="38" xfId="0" applyNumberFormat="1" applyFont="1" applyBorder="1" applyAlignment="1" applyProtection="1"/>
    <xf numFmtId="0" fontId="134" fillId="0" borderId="0" xfId="0" applyFont="1" applyBorder="1" applyProtection="1"/>
    <xf numFmtId="176" fontId="134" fillId="0" borderId="0" xfId="0" applyNumberFormat="1" applyFont="1" applyBorder="1" applyProtection="1"/>
    <xf numFmtId="176" fontId="134" fillId="0" borderId="0" xfId="0" applyNumberFormat="1" applyFont="1" applyBorder="1" applyAlignment="1" applyProtection="1">
      <alignment vertical="center"/>
    </xf>
    <xf numFmtId="176" fontId="134" fillId="0" borderId="0" xfId="0" applyNumberFormat="1" applyFont="1" applyFill="1" applyBorder="1" applyProtection="1"/>
    <xf numFmtId="0" fontId="134" fillId="0" borderId="0" xfId="0" applyFont="1" applyFill="1" applyBorder="1" applyAlignment="1" applyProtection="1"/>
    <xf numFmtId="178" fontId="134" fillId="0" borderId="0" xfId="1988" applyNumberFormat="1" applyFont="1" applyFill="1" applyBorder="1" applyAlignment="1" applyProtection="1"/>
    <xf numFmtId="178" fontId="134" fillId="0" borderId="0" xfId="0" applyNumberFormat="1" applyFont="1" applyFill="1" applyBorder="1" applyAlignment="1" applyProtection="1"/>
    <xf numFmtId="178" fontId="134" fillId="0" borderId="0" xfId="0" applyNumberFormat="1" applyFont="1" applyBorder="1" applyProtection="1"/>
    <xf numFmtId="178" fontId="134" fillId="0" borderId="0" xfId="1988" applyNumberFormat="1" applyFont="1" applyBorder="1" applyProtection="1"/>
    <xf numFmtId="177" fontId="134" fillId="0" borderId="0" xfId="0" applyNumberFormat="1" applyFont="1" applyBorder="1" applyProtection="1"/>
    <xf numFmtId="0" fontId="134" fillId="0" borderId="0" xfId="2538" applyFont="1"/>
    <xf numFmtId="0" fontId="150" fillId="0" borderId="0" xfId="2538" applyFont="1" applyAlignment="1">
      <alignment vertical="center"/>
    </xf>
    <xf numFmtId="168" fontId="150" fillId="0" borderId="0" xfId="2972" applyNumberFormat="1" applyFont="1"/>
    <xf numFmtId="0" fontId="151" fillId="0" borderId="0" xfId="0" applyFont="1" applyBorder="1" applyAlignment="1" applyProtection="1">
      <alignment horizontal="center"/>
    </xf>
    <xf numFmtId="178" fontId="150" fillId="0" borderId="0" xfId="2971" applyNumberFormat="1" applyFont="1" applyFill="1" applyBorder="1" applyAlignment="1">
      <alignment horizontal="center" vertical="center" wrapText="1"/>
    </xf>
    <xf numFmtId="255" fontId="134" fillId="0" borderId="0" xfId="2551" applyNumberFormat="1" applyFont="1" applyFill="1" applyBorder="1" applyAlignment="1" applyProtection="1">
      <alignment vertical="center"/>
      <protection hidden="1"/>
    </xf>
    <xf numFmtId="14" fontId="134" fillId="0" borderId="0" xfId="0" applyNumberFormat="1" applyFont="1" applyFill="1" applyBorder="1" applyProtection="1">
      <protection locked="0"/>
    </xf>
    <xf numFmtId="0" fontId="134" fillId="0" borderId="0" xfId="0" applyFont="1" applyBorder="1" applyAlignment="1" applyProtection="1">
      <alignment vertical="center"/>
    </xf>
    <xf numFmtId="14" fontId="134" fillId="0" borderId="0" xfId="0" applyNumberFormat="1" applyFont="1" applyFill="1" applyBorder="1" applyAlignment="1" applyProtection="1">
      <alignment vertical="center"/>
      <protection locked="0"/>
    </xf>
    <xf numFmtId="0" fontId="152" fillId="0" borderId="0" xfId="0" applyFont="1" applyBorder="1" applyAlignment="1">
      <alignment wrapText="1"/>
    </xf>
    <xf numFmtId="0" fontId="153" fillId="0" borderId="0" xfId="0" applyFont="1" applyBorder="1"/>
    <xf numFmtId="255" fontId="153" fillId="62" borderId="11" xfId="2551" applyNumberFormat="1" applyFont="1" applyFill="1" applyBorder="1" applyAlignment="1" applyProtection="1">
      <alignment vertical="center"/>
      <protection hidden="1"/>
    </xf>
    <xf numFmtId="255" fontId="152" fillId="62" borderId="11" xfId="2551" applyNumberFormat="1" applyFont="1" applyFill="1" applyBorder="1" applyAlignment="1" applyProtection="1">
      <alignment vertical="center"/>
      <protection hidden="1"/>
    </xf>
    <xf numFmtId="1" fontId="152" fillId="62" borderId="11" xfId="2551" applyNumberFormat="1" applyFont="1" applyFill="1" applyBorder="1" applyAlignment="1" applyProtection="1">
      <alignment vertical="center"/>
      <protection hidden="1"/>
    </xf>
    <xf numFmtId="255" fontId="153" fillId="62" borderId="45" xfId="2551" applyNumberFormat="1" applyFont="1" applyFill="1" applyBorder="1" applyAlignment="1" applyProtection="1">
      <alignment vertical="center"/>
      <protection hidden="1"/>
    </xf>
    <xf numFmtId="1" fontId="152" fillId="62" borderId="45" xfId="2551" applyNumberFormat="1" applyFont="1" applyFill="1" applyBorder="1" applyAlignment="1" applyProtection="1">
      <alignment vertical="center"/>
      <protection hidden="1"/>
    </xf>
    <xf numFmtId="178" fontId="153" fillId="62" borderId="4" xfId="2000" applyNumberFormat="1" applyFont="1" applyFill="1" applyBorder="1" applyAlignment="1" applyProtection="1">
      <alignment vertical="center"/>
      <protection hidden="1"/>
    </xf>
    <xf numFmtId="255" fontId="152" fillId="62" borderId="4" xfId="2551" applyNumberFormat="1" applyFont="1" applyFill="1" applyBorder="1" applyAlignment="1" applyProtection="1">
      <alignment vertical="center"/>
      <protection hidden="1"/>
    </xf>
    <xf numFmtId="1" fontId="152" fillId="62" borderId="4" xfId="2551" applyNumberFormat="1" applyFont="1" applyFill="1" applyBorder="1" applyAlignment="1" applyProtection="1">
      <alignment vertical="center"/>
      <protection hidden="1"/>
    </xf>
    <xf numFmtId="178" fontId="152" fillId="0" borderId="6" xfId="2000" applyNumberFormat="1" applyFont="1" applyFill="1" applyBorder="1" applyAlignment="1" applyProtection="1">
      <alignment horizontal="right" vertical="center"/>
      <protection locked="0"/>
    </xf>
    <xf numFmtId="255" fontId="152" fillId="0" borderId="38" xfId="2551" applyNumberFormat="1" applyFont="1" applyFill="1" applyBorder="1" applyAlignment="1" applyProtection="1">
      <alignment vertical="center"/>
      <protection hidden="1"/>
    </xf>
    <xf numFmtId="255" fontId="152" fillId="63" borderId="38" xfId="2551" applyNumberFormat="1" applyFont="1" applyFill="1" applyBorder="1" applyAlignment="1" applyProtection="1">
      <alignment vertical="center"/>
      <protection locked="0"/>
    </xf>
    <xf numFmtId="178" fontId="152" fillId="0" borderId="38" xfId="2000" applyNumberFormat="1" applyFont="1" applyFill="1" applyBorder="1" applyAlignment="1" applyProtection="1">
      <alignment horizontal="right" vertical="center"/>
      <protection locked="0"/>
    </xf>
    <xf numFmtId="255" fontId="152" fillId="62" borderId="38" xfId="2551" applyNumberFormat="1" applyFont="1" applyFill="1" applyBorder="1" applyAlignment="1" applyProtection="1">
      <alignment vertical="center"/>
      <protection hidden="1"/>
    </xf>
    <xf numFmtId="1" fontId="152" fillId="62" borderId="38" xfId="2551" applyNumberFormat="1" applyFont="1" applyFill="1" applyBorder="1" applyAlignment="1" applyProtection="1">
      <alignment vertical="center"/>
      <protection hidden="1"/>
    </xf>
    <xf numFmtId="3" fontId="152" fillId="0" borderId="38" xfId="2000" applyNumberFormat="1" applyFont="1" applyFill="1" applyBorder="1" applyAlignment="1" applyProtection="1">
      <alignment horizontal="right" vertical="center"/>
      <protection locked="0"/>
    </xf>
    <xf numFmtId="255" fontId="152" fillId="62" borderId="38" xfId="2551" applyNumberFormat="1" applyFont="1" applyFill="1" applyBorder="1" applyAlignment="1" applyProtection="1">
      <alignment vertical="center"/>
      <protection locked="0"/>
    </xf>
    <xf numFmtId="178" fontId="152" fillId="62" borderId="38" xfId="2000" applyNumberFormat="1" applyFont="1" applyFill="1" applyBorder="1" applyAlignment="1" applyProtection="1">
      <alignment horizontal="right" vertical="center"/>
      <protection locked="0"/>
    </xf>
    <xf numFmtId="255" fontId="152" fillId="2" borderId="39" xfId="2551" applyNumberFormat="1" applyFont="1" applyFill="1" applyBorder="1" applyAlignment="1" applyProtection="1">
      <alignment vertical="center"/>
      <protection hidden="1"/>
    </xf>
    <xf numFmtId="256" fontId="153" fillId="2" borderId="39" xfId="2551" applyNumberFormat="1" applyFont="1" applyFill="1" applyBorder="1" applyAlignment="1" applyProtection="1">
      <alignment vertical="center"/>
      <protection hidden="1"/>
    </xf>
    <xf numFmtId="0" fontId="122" fillId="0" borderId="0" xfId="0" applyFont="1" applyBorder="1" applyProtection="1"/>
    <xf numFmtId="0" fontId="122" fillId="0" borderId="28" xfId="0" applyFont="1" applyFill="1" applyBorder="1" applyAlignment="1" applyProtection="1">
      <alignment horizontal="left" indent="2"/>
    </xf>
    <xf numFmtId="0" fontId="122" fillId="0" borderId="24" xfId="0" applyFont="1" applyFill="1" applyBorder="1" applyAlignment="1" applyProtection="1">
      <alignment horizontal="left" indent="2"/>
    </xf>
    <xf numFmtId="0" fontId="122" fillId="0" borderId="24" xfId="0" applyFont="1" applyFill="1" applyBorder="1" applyProtection="1"/>
    <xf numFmtId="0" fontId="122" fillId="0" borderId="52" xfId="0" applyFont="1" applyFill="1" applyBorder="1" applyAlignment="1" applyProtection="1">
      <alignment horizontal="right" indent="1"/>
    </xf>
    <xf numFmtId="177" fontId="122" fillId="0" borderId="63" xfId="2024" applyNumberFormat="1" applyFont="1" applyFill="1" applyBorder="1" applyAlignment="1" applyProtection="1">
      <alignment horizontal="right"/>
    </xf>
    <xf numFmtId="178" fontId="121" fillId="0" borderId="0" xfId="0" applyNumberFormat="1" applyFont="1" applyFill="1" applyBorder="1" applyAlignment="1" applyProtection="1"/>
    <xf numFmtId="256" fontId="121" fillId="0" borderId="0" xfId="0" applyNumberFormat="1" applyFont="1" applyFill="1" applyBorder="1" applyAlignment="1" applyProtection="1"/>
    <xf numFmtId="0" fontId="121" fillId="0" borderId="0" xfId="0" applyFont="1" applyFill="1" applyBorder="1" applyAlignment="1" applyProtection="1"/>
    <xf numFmtId="178" fontId="151" fillId="0" borderId="0" xfId="1988" applyNumberFormat="1" applyFont="1" applyFill="1" applyBorder="1" applyAlignment="1" applyProtection="1"/>
    <xf numFmtId="0" fontId="151" fillId="0" borderId="0" xfId="0" applyFont="1" applyFill="1" applyBorder="1" applyAlignment="1" applyProtection="1"/>
    <xf numFmtId="0" fontId="154" fillId="67" borderId="59" xfId="0" applyFont="1" applyFill="1" applyBorder="1" applyAlignment="1">
      <alignment horizontal="right" wrapText="1"/>
    </xf>
    <xf numFmtId="178" fontId="121" fillId="0" borderId="0" xfId="1988" applyNumberFormat="1" applyFont="1" applyFill="1" applyBorder="1" applyAlignment="1" applyProtection="1"/>
    <xf numFmtId="0" fontId="122" fillId="0" borderId="32" xfId="0" applyFont="1" applyFill="1" applyBorder="1" applyAlignment="1" applyProtection="1">
      <alignment horizontal="left" indent="2"/>
    </xf>
    <xf numFmtId="177" fontId="122" fillId="0" borderId="65" xfId="2024" applyNumberFormat="1" applyFont="1" applyFill="1" applyBorder="1" applyAlignment="1" applyProtection="1">
      <alignment horizontal="right"/>
    </xf>
    <xf numFmtId="178" fontId="122" fillId="0" borderId="63" xfId="2024" applyNumberFormat="1" applyFont="1" applyFill="1" applyBorder="1" applyAlignment="1" applyProtection="1">
      <alignment horizontal="right"/>
    </xf>
    <xf numFmtId="0" fontId="121" fillId="0" borderId="0" xfId="0" applyFont="1" applyBorder="1" applyProtection="1"/>
    <xf numFmtId="0" fontId="115" fillId="0" borderId="61" xfId="0" applyFont="1" applyFill="1" applyBorder="1" applyAlignment="1" applyProtection="1">
      <alignment horizontal="center"/>
      <protection locked="0"/>
    </xf>
    <xf numFmtId="0" fontId="113" fillId="0" borderId="63" xfId="2620" quotePrefix="1" applyFont="1" applyFill="1" applyBorder="1" applyAlignment="1" applyProtection="1">
      <alignment horizontal="center" vertical="center" wrapText="1"/>
      <protection locked="0"/>
    </xf>
    <xf numFmtId="11" fontId="155" fillId="13" borderId="42" xfId="0" applyNumberFormat="1" applyFont="1" applyFill="1" applyBorder="1" applyAlignment="1" applyProtection="1">
      <alignment horizontal="center" vertical="center" wrapText="1"/>
    </xf>
    <xf numFmtId="11" fontId="155" fillId="13" borderId="42" xfId="2000" applyNumberFormat="1" applyFont="1" applyFill="1" applyBorder="1" applyAlignment="1" applyProtection="1">
      <alignment horizontal="center" vertical="center" wrapText="1"/>
    </xf>
    <xf numFmtId="255" fontId="3" fillId="55" borderId="6" xfId="2551" applyNumberFormat="1" applyFont="1" applyFill="1" applyBorder="1" applyAlignment="1" applyProtection="1">
      <alignment vertical="center"/>
      <protection locked="0"/>
    </xf>
    <xf numFmtId="0" fontId="156" fillId="0" borderId="0" xfId="0" applyFont="1" applyBorder="1" applyProtection="1"/>
    <xf numFmtId="0" fontId="0" fillId="0" borderId="0" xfId="0" applyAlignment="1">
      <alignment wrapText="1"/>
    </xf>
    <xf numFmtId="0" fontId="144" fillId="68" borderId="4" xfId="0" applyFont="1" applyFill="1" applyBorder="1" applyAlignment="1">
      <alignment horizontal="center" vertical="center" wrapText="1"/>
    </xf>
    <xf numFmtId="0" fontId="144" fillId="69" borderId="4" xfId="0" applyFont="1" applyFill="1" applyBorder="1" applyAlignment="1">
      <alignment horizontal="center" vertical="center" wrapText="1"/>
    </xf>
    <xf numFmtId="0" fontId="157" fillId="70" borderId="4" xfId="0" applyFont="1" applyFill="1" applyBorder="1" applyAlignment="1">
      <alignment horizontal="center"/>
    </xf>
    <xf numFmtId="0" fontId="144" fillId="70" borderId="4" xfId="0" applyFont="1" applyFill="1" applyBorder="1" applyAlignment="1"/>
    <xf numFmtId="0" fontId="157" fillId="70" borderId="4" xfId="0" applyFont="1" applyFill="1" applyBorder="1" applyAlignment="1">
      <alignment horizontal="right"/>
    </xf>
    <xf numFmtId="0" fontId="144" fillId="70" borderId="4" xfId="0" applyFont="1" applyFill="1" applyBorder="1" applyAlignment="1">
      <alignment horizontal="right"/>
    </xf>
    <xf numFmtId="0" fontId="157" fillId="0" borderId="4" xfId="0" applyFont="1" applyBorder="1" applyAlignment="1">
      <alignment horizontal="center"/>
    </xf>
    <xf numFmtId="0" fontId="144" fillId="0" borderId="4" xfId="0" applyFont="1" applyBorder="1" applyAlignment="1"/>
    <xf numFmtId="0" fontId="157" fillId="0" borderId="4" xfId="0" applyFont="1" applyBorder="1" applyAlignment="1">
      <alignment horizontal="right"/>
    </xf>
    <xf numFmtId="0" fontId="144" fillId="0" borderId="4" xfId="0" applyFont="1" applyBorder="1" applyAlignment="1">
      <alignment horizontal="right"/>
    </xf>
    <xf numFmtId="0" fontId="157" fillId="55" borderId="4" xfId="0" applyFont="1" applyFill="1" applyBorder="1" applyAlignment="1">
      <alignment horizontal="center"/>
    </xf>
    <xf numFmtId="0" fontId="144" fillId="55" borderId="4" xfId="0" applyFont="1" applyFill="1" applyBorder="1" applyAlignment="1"/>
    <xf numFmtId="0" fontId="157" fillId="55" borderId="4" xfId="0" applyFont="1" applyFill="1" applyBorder="1" applyAlignment="1">
      <alignment horizontal="right"/>
    </xf>
    <xf numFmtId="0" fontId="144" fillId="55" borderId="4" xfId="0" applyFont="1" applyFill="1" applyBorder="1" applyAlignment="1">
      <alignment horizontal="right"/>
    </xf>
    <xf numFmtId="0" fontId="157" fillId="67" borderId="4" xfId="0" applyFont="1" applyFill="1" applyBorder="1" applyAlignment="1">
      <alignment horizontal="center"/>
    </xf>
    <xf numFmtId="0" fontId="144" fillId="67" borderId="4" xfId="0" applyFont="1" applyFill="1" applyBorder="1" applyAlignment="1"/>
    <xf numFmtId="0" fontId="157" fillId="67" borderId="4" xfId="0" applyFont="1" applyFill="1" applyBorder="1" applyAlignment="1">
      <alignment horizontal="right"/>
    </xf>
    <xf numFmtId="0" fontId="144" fillId="67" borderId="4" xfId="0" applyFont="1" applyFill="1" applyBorder="1" applyAlignment="1">
      <alignment horizontal="right"/>
    </xf>
    <xf numFmtId="178" fontId="157" fillId="70" borderId="4" xfId="1988" applyNumberFormat="1" applyFont="1" applyFill="1" applyBorder="1" applyAlignment="1">
      <alignment horizontal="right"/>
    </xf>
    <xf numFmtId="178" fontId="115" fillId="55" borderId="63" xfId="1988" applyNumberFormat="1" applyFont="1" applyFill="1" applyBorder="1" applyAlignment="1" applyProtection="1">
      <alignment horizontal="right"/>
      <protection locked="0"/>
    </xf>
    <xf numFmtId="255" fontId="129" fillId="62" borderId="45" xfId="2551" applyNumberFormat="1" applyFont="1" applyFill="1" applyBorder="1" applyAlignment="1" applyProtection="1">
      <alignment vertical="center"/>
      <protection hidden="1"/>
    </xf>
    <xf numFmtId="43" fontId="13" fillId="0" borderId="0" xfId="0" applyNumberFormat="1" applyFont="1" applyFill="1" applyBorder="1" applyAlignment="1" applyProtection="1">
      <alignment horizontal="left"/>
    </xf>
    <xf numFmtId="177" fontId="119" fillId="0" borderId="0" xfId="2024" applyNumberFormat="1" applyFont="1" applyBorder="1" applyAlignment="1" applyProtection="1">
      <alignment horizontal="left" wrapText="1"/>
    </xf>
    <xf numFmtId="178" fontId="115" fillId="57" borderId="63" xfId="1988" applyNumberFormat="1" applyFont="1" applyFill="1" applyBorder="1" applyAlignment="1" applyProtection="1">
      <alignment horizontal="right"/>
      <protection locked="0"/>
    </xf>
    <xf numFmtId="0" fontId="113" fillId="0" borderId="0" xfId="0" applyFont="1" applyBorder="1" applyAlignment="1" applyProtection="1">
      <alignment horizontal="center" vertical="center" wrapText="1"/>
    </xf>
    <xf numFmtId="0" fontId="114" fillId="0" borderId="39" xfId="0" applyFont="1" applyBorder="1" applyAlignment="1">
      <alignment horizontal="left" wrapText="1"/>
    </xf>
    <xf numFmtId="0" fontId="114" fillId="0" borderId="40" xfId="0" applyFont="1" applyBorder="1" applyAlignment="1">
      <alignment horizontal="left" wrapText="1"/>
    </xf>
    <xf numFmtId="0" fontId="114" fillId="0" borderId="38" xfId="0" applyFont="1" applyBorder="1" applyAlignment="1">
      <alignment horizontal="left" vertical="center" wrapText="1"/>
    </xf>
    <xf numFmtId="0" fontId="114" fillId="0" borderId="37" xfId="0" applyFont="1" applyBorder="1" applyAlignment="1">
      <alignment horizontal="left" vertical="center" wrapText="1"/>
    </xf>
    <xf numFmtId="0" fontId="114" fillId="57" borderId="55" xfId="0" applyFont="1" applyFill="1" applyBorder="1" applyAlignment="1">
      <alignment horizontal="left" wrapText="1"/>
    </xf>
    <xf numFmtId="0" fontId="114" fillId="57" borderId="54" xfId="0" applyFont="1" applyFill="1" applyBorder="1" applyAlignment="1">
      <alignment horizontal="left" wrapText="1"/>
    </xf>
    <xf numFmtId="0" fontId="117" fillId="55" borderId="10" xfId="0" applyFont="1" applyFill="1" applyBorder="1" applyAlignment="1" applyProtection="1">
      <alignment horizontal="left"/>
    </xf>
    <xf numFmtId="0" fontId="117" fillId="55" borderId="3" xfId="0" applyFont="1" applyFill="1" applyBorder="1" applyAlignment="1" applyProtection="1">
      <alignment horizontal="left"/>
    </xf>
    <xf numFmtId="0" fontId="117" fillId="55" borderId="36" xfId="0" applyFont="1" applyFill="1" applyBorder="1" applyAlignment="1" applyProtection="1">
      <alignment horizontal="left"/>
    </xf>
    <xf numFmtId="0" fontId="115" fillId="55" borderId="10" xfId="0" applyFont="1" applyFill="1" applyBorder="1" applyAlignment="1" applyProtection="1">
      <alignment horizontal="left" vertical="center" wrapText="1"/>
    </xf>
    <xf numFmtId="0" fontId="115" fillId="55" borderId="3" xfId="0" applyFont="1" applyFill="1" applyBorder="1" applyAlignment="1" applyProtection="1">
      <alignment horizontal="left" vertical="center" wrapText="1"/>
    </xf>
    <xf numFmtId="0" fontId="115" fillId="55" borderId="36" xfId="0" applyFont="1" applyFill="1" applyBorder="1" applyAlignment="1" applyProtection="1">
      <alignment horizontal="left" vertical="center" wrapText="1"/>
    </xf>
    <xf numFmtId="0" fontId="118" fillId="0" borderId="30" xfId="0" applyFont="1" applyFill="1" applyBorder="1" applyAlignment="1" applyProtection="1">
      <alignment horizontal="center" vertical="center"/>
    </xf>
    <xf numFmtId="0" fontId="118" fillId="0" borderId="31" xfId="0" applyFont="1" applyFill="1" applyBorder="1" applyAlignment="1" applyProtection="1">
      <alignment horizontal="center" vertical="center"/>
    </xf>
    <xf numFmtId="0" fontId="115" fillId="0" borderId="0" xfId="0" applyFont="1" applyBorder="1" applyAlignment="1" applyProtection="1">
      <alignment horizontal="center" vertical="center" wrapText="1"/>
    </xf>
    <xf numFmtId="0" fontId="114" fillId="0" borderId="0" xfId="0" applyFont="1" applyBorder="1" applyAlignment="1" applyProtection="1">
      <alignment horizontal="center" vertical="center" wrapText="1"/>
    </xf>
    <xf numFmtId="0" fontId="122" fillId="0" borderId="0" xfId="0" applyFont="1" applyBorder="1" applyAlignment="1" applyProtection="1">
      <alignment horizontal="center" vertical="center" wrapText="1"/>
    </xf>
    <xf numFmtId="0" fontId="118" fillId="58" borderId="26" xfId="0" applyFont="1" applyFill="1" applyBorder="1" applyAlignment="1" applyProtection="1">
      <alignment horizontal="left"/>
    </xf>
    <xf numFmtId="0" fontId="118" fillId="58" borderId="47" xfId="0" applyFont="1" applyFill="1" applyBorder="1" applyAlignment="1" applyProtection="1">
      <alignment horizontal="left"/>
    </xf>
    <xf numFmtId="0" fontId="118" fillId="58" borderId="67" xfId="0" applyFont="1" applyFill="1" applyBorder="1" applyAlignment="1" applyProtection="1">
      <alignment horizontal="left"/>
    </xf>
    <xf numFmtId="0" fontId="115" fillId="55" borderId="10" xfId="0" applyFont="1" applyFill="1" applyBorder="1" applyAlignment="1" applyProtection="1">
      <alignment horizontal="left"/>
    </xf>
    <xf numFmtId="0" fontId="115" fillId="55" borderId="3" xfId="0" applyFont="1" applyFill="1" applyBorder="1" applyAlignment="1" applyProtection="1">
      <alignment horizontal="left"/>
    </xf>
    <xf numFmtId="0" fontId="115" fillId="55" borderId="36" xfId="0" applyFont="1" applyFill="1" applyBorder="1" applyAlignment="1" applyProtection="1">
      <alignment horizontal="left"/>
    </xf>
    <xf numFmtId="0" fontId="115" fillId="0" borderId="28" xfId="0" applyFont="1" applyBorder="1" applyAlignment="1" applyProtection="1">
      <alignment horizontal="left" vertical="center" wrapText="1"/>
    </xf>
    <xf numFmtId="0" fontId="115" fillId="0" borderId="52" xfId="0" applyFont="1" applyBorder="1" applyAlignment="1" applyProtection="1">
      <alignment horizontal="left" vertical="center" wrapText="1"/>
    </xf>
    <xf numFmtId="0" fontId="125" fillId="0" borderId="0" xfId="0" applyFont="1" applyBorder="1" applyAlignment="1">
      <alignment horizontal="left" wrapText="1"/>
    </xf>
    <xf numFmtId="0" fontId="117" fillId="0" borderId="0" xfId="0" applyFont="1" applyBorder="1" applyAlignment="1">
      <alignment horizontal="left" vertical="top" wrapText="1"/>
    </xf>
    <xf numFmtId="0" fontId="120" fillId="0" borderId="0" xfId="0" applyFont="1" applyBorder="1" applyAlignment="1">
      <alignment horizontal="left" vertical="top" wrapText="1"/>
    </xf>
    <xf numFmtId="0" fontId="113" fillId="0" borderId="0" xfId="0" quotePrefix="1" applyFont="1" applyBorder="1" applyAlignment="1">
      <alignment horizontal="left" wrapText="1"/>
    </xf>
    <xf numFmtId="0" fontId="115" fillId="0" borderId="56" xfId="0" applyFont="1" applyBorder="1" applyAlignment="1">
      <alignment horizontal="center" wrapText="1"/>
    </xf>
    <xf numFmtId="0" fontId="115" fillId="0" borderId="3" xfId="0" applyFont="1" applyBorder="1" applyAlignment="1">
      <alignment horizontal="center" wrapText="1"/>
    </xf>
    <xf numFmtId="170" fontId="147" fillId="56" borderId="4" xfId="1988" applyFont="1" applyFill="1" applyBorder="1" applyAlignment="1" applyProtection="1">
      <alignment horizontal="center" vertical="center" wrapText="1"/>
    </xf>
    <xf numFmtId="168" fontId="139" fillId="0" borderId="4" xfId="0" applyNumberFormat="1" applyFont="1" applyBorder="1" applyAlignment="1">
      <alignment horizontal="center"/>
    </xf>
    <xf numFmtId="177" fontId="158" fillId="55" borderId="4" xfId="2024" applyNumberFormat="1" applyFont="1" applyFill="1" applyBorder="1" applyAlignment="1" applyProtection="1">
      <alignment horizontal="center" vertical="center"/>
    </xf>
    <xf numFmtId="0" fontId="136" fillId="0" borderId="46" xfId="0" quotePrefix="1" applyFont="1" applyBorder="1" applyAlignment="1">
      <alignment horizontal="center"/>
    </xf>
    <xf numFmtId="0" fontId="157" fillId="0" borderId="4" xfId="0" quotePrefix="1" applyFont="1" applyBorder="1" applyAlignment="1">
      <alignment horizontal="center"/>
    </xf>
    <xf numFmtId="178" fontId="157" fillId="0" borderId="4" xfId="1988" applyNumberFormat="1" applyFont="1" applyBorder="1" applyAlignment="1">
      <alignment horizontal="right"/>
    </xf>
    <xf numFmtId="178" fontId="144" fillId="0" borderId="4" xfId="1988" applyNumberFormat="1" applyFont="1" applyBorder="1" applyAlignment="1">
      <alignment horizontal="right"/>
    </xf>
    <xf numFmtId="0" fontId="114" fillId="0" borderId="28" xfId="0" applyFont="1" applyBorder="1" applyAlignment="1" applyProtection="1">
      <alignment horizontal="left" vertical="center" wrapText="1"/>
    </xf>
    <xf numFmtId="0" fontId="114" fillId="0" borderId="52" xfId="0" applyFont="1" applyBorder="1" applyAlignment="1" applyProtection="1">
      <alignment horizontal="left" vertical="center" wrapText="1"/>
    </xf>
  </cellXfs>
  <cellStyles count="2973">
    <cellStyle name=" " xfId="1"/>
    <cellStyle name=" _Taiwan" xfId="2"/>
    <cellStyle name=" _Taiwan_0+12 R&amp;O" xfId="3"/>
    <cellStyle name=" _Taiwan_0+12 R&amp;O (2)" xfId="4"/>
    <cellStyle name=" _Taiwan_1st Half Total Cost" xfId="5"/>
    <cellStyle name=" _Taiwan_1st Half Total Cost_0+12 R&amp;O" xfId="6"/>
    <cellStyle name=" _Taiwan_1st Half Total Cost_0+12 R&amp;O (2)" xfId="7"/>
    <cellStyle name=" _Taiwan_1st Half Total Cost_Affordable Business Structure" xfId="8"/>
    <cellStyle name=" _Taiwan_1st Half Total Cost_Affordable Business Structure_0+12 R&amp;O" xfId="9"/>
    <cellStyle name=" _Taiwan_1st Half Total Cost_Affordable Business Structure_0+12 R&amp;O (2)" xfId="10"/>
    <cellStyle name=" _Taiwan_1st Half Total Cost_BP Key Assumptions" xfId="11"/>
    <cellStyle name=" _Taiwan_1st Half Total Cost_BP Key Assumptions_0+12 R&amp;O" xfId="12"/>
    <cellStyle name=" _Taiwan_1st Half Total Cost_BP Key Assumptions_0+12 R&amp;O (2)" xfId="13"/>
    <cellStyle name=" _Taiwan_1st Half Total Cost_Task" xfId="14"/>
    <cellStyle name=" _Taiwan_1st Half Total Cost_Task_0+12 R&amp;O" xfId="15"/>
    <cellStyle name=" _Taiwan_1st Half Total Cost_Task_0+12 R&amp;O (2)" xfId="16"/>
    <cellStyle name=" _Taiwan_1st Half Total Cost_TTLCOST BACKUP" xfId="17"/>
    <cellStyle name=" _Taiwan_1st Half Total Cost_TTLCOST BACKUP_0+12 R&amp;O (2)" xfId="18"/>
    <cellStyle name=" _Taiwan_1st Half Total Cost_Updated R&amp;O - 1999" xfId="19"/>
    <cellStyle name=" _Taiwan_1st Half Total Cost_Updated R&amp;O - 1999_0+12 R&amp;O" xfId="20"/>
    <cellStyle name=" _Taiwan_1st Half Total Cost_Updated R&amp;O - 1999_0+12 R&amp;O (2)" xfId="21"/>
    <cellStyle name=" _Taiwan_1st Half Total Cost_Vehicle Line Profit" xfId="22"/>
    <cellStyle name=" _Taiwan_1st Half Total Cost_Vehicle Line Profit_0+12 R&amp;O" xfId="23"/>
    <cellStyle name=" _Taiwan_1st Half Total Cost_Vehicle Line Profit_0+12 R&amp;O (2)" xfId="24"/>
    <cellStyle name=" _Taiwan_Affordable Business Structure" xfId="25"/>
    <cellStyle name=" _Taiwan_Affordable Business Structure_0+12 R&amp;O" xfId="26"/>
    <cellStyle name=" _Taiwan_Affordable Business Structure_0+12 R&amp;O (2)" xfId="27"/>
    <cellStyle name=" _Taiwan_Affordable Business Structure_BP Key Assumptions" xfId="28"/>
    <cellStyle name=" _Taiwan_Affordable Business Structure_BP Key Assumptions_0+12 R&amp;O" xfId="29"/>
    <cellStyle name=" _Taiwan_Affordable Business Structure_BP Key Assumptions_0+12 R&amp;O (2)" xfId="30"/>
    <cellStyle name=" _Taiwan_Affordable Business Structure_Task" xfId="31"/>
    <cellStyle name=" _Taiwan_Affordable Business Structure_Task_0+12 R&amp;O" xfId="32"/>
    <cellStyle name=" _Taiwan_Affordable Business Structure_Task_0+12 R&amp;O (2)" xfId="33"/>
    <cellStyle name=" _Taiwan_Affordable Business Structure_TTLCOST BACKUP" xfId="34"/>
    <cellStyle name=" _Taiwan_Affordable Business Structure_TTLCOST BACKUP_0+12 R&amp;O (2)" xfId="35"/>
    <cellStyle name=" _Taiwan_Affordable Business Structure_Updated R&amp;O - 1999" xfId="36"/>
    <cellStyle name=" _Taiwan_Affordable Business Structure_Updated R&amp;O - 1999_0+12 R&amp;O" xfId="37"/>
    <cellStyle name=" _Taiwan_Affordable Business Structure_Updated R&amp;O - 1999_0+12 R&amp;O (2)" xfId="38"/>
    <cellStyle name=" _Taiwan_Affordable Business Structure_Vehicle Line Profit" xfId="39"/>
    <cellStyle name=" _Taiwan_Affordable Business Structure_Vehicle Line Profit_0+12 R&amp;O" xfId="40"/>
    <cellStyle name=" _Taiwan_Affordable Business Structure_Vehicle Line Profit_0+12 R&amp;O (2)" xfId="41"/>
    <cellStyle name=" _Taiwan_BP Key Assumptions" xfId="42"/>
    <cellStyle name=" _Taiwan_BP Key Assumptions_0+12 R&amp;O" xfId="43"/>
    <cellStyle name=" _Taiwan_BP Key Assumptions_0+12 R&amp;O (2)" xfId="44"/>
    <cellStyle name=" _Taiwan_KD&amp;BU Study" xfId="45"/>
    <cellStyle name=" _Taiwan_KD&amp;BU Study_0+12 R&amp;O" xfId="46"/>
    <cellStyle name=" _Taiwan_KD&amp;BU Study_0+12 R&amp;O (2)" xfId="47"/>
    <cellStyle name=" _Taiwan_KD&amp;BU Study_Affordable Business Structure" xfId="48"/>
    <cellStyle name=" _Taiwan_KD&amp;BU Study_Affordable Business Structure_0+12 R&amp;O" xfId="49"/>
    <cellStyle name=" _Taiwan_KD&amp;BU Study_Affordable Business Structure_0+12 R&amp;O (2)" xfId="50"/>
    <cellStyle name=" _Taiwan_KD&amp;BU Study_BP Key Assumptions" xfId="51"/>
    <cellStyle name=" _Taiwan_KD&amp;BU Study_BP Key Assumptions_0+12 R&amp;O" xfId="52"/>
    <cellStyle name=" _Taiwan_KD&amp;BU Study_BP Key Assumptions_0+12 R&amp;O (2)" xfId="53"/>
    <cellStyle name=" _Taiwan_KD&amp;BU Study_Task" xfId="54"/>
    <cellStyle name=" _Taiwan_KD&amp;BU Study_Task_0+12 R&amp;O" xfId="55"/>
    <cellStyle name=" _Taiwan_KD&amp;BU Study_Task_0+12 R&amp;O (2)" xfId="56"/>
    <cellStyle name=" _Taiwan_KD&amp;BU Study_TTLCOST BACKUP" xfId="57"/>
    <cellStyle name=" _Taiwan_KD&amp;BU Study_TTLCOST BACKUP_0+12 R&amp;O (2)" xfId="58"/>
    <cellStyle name=" _Taiwan_KD&amp;BU Study_Updated R&amp;O - 1999" xfId="59"/>
    <cellStyle name=" _Taiwan_KD&amp;BU Study_Updated R&amp;O - 1999_0+12 R&amp;O" xfId="60"/>
    <cellStyle name=" _Taiwan_KD&amp;BU Study_Updated R&amp;O - 1999_0+12 R&amp;O (2)" xfId="61"/>
    <cellStyle name=" _Taiwan_KD&amp;BU Study_Vehicle Line Profit" xfId="62"/>
    <cellStyle name=" _Taiwan_KD&amp;BU Study_Vehicle Line Profit_0+12 R&amp;O" xfId="63"/>
    <cellStyle name=" _Taiwan_KD&amp;BU Study_Vehicle Line Profit_0+12 R&amp;O (2)" xfId="64"/>
    <cellStyle name=" _Taiwan_Task" xfId="65"/>
    <cellStyle name=" _Taiwan_Task_0+12 R&amp;O" xfId="66"/>
    <cellStyle name=" _Taiwan_Task_0+12 R&amp;O (2)" xfId="67"/>
    <cellStyle name=" _Taiwan_TTLCOST BACKUP" xfId="68"/>
    <cellStyle name=" _Taiwan_TTLCOST BACKUP_0+12 R&amp;O" xfId="69"/>
    <cellStyle name=" _Taiwan_TTLCOST BACKUP_0+12 R&amp;O (2)" xfId="70"/>
    <cellStyle name=" _Taiwan_TTLCOST BACKUP_Affordable Business Structure" xfId="71"/>
    <cellStyle name=" _Taiwan_TTLCOST BACKUP_Affordable Business Structure_0+12 R&amp;O" xfId="72"/>
    <cellStyle name=" _Taiwan_TTLCOST BACKUP_Affordable Business Structure_0+12 R&amp;O (2)" xfId="73"/>
    <cellStyle name=" _Taiwan_TTLCOST BACKUP_BP Key Assumptions" xfId="74"/>
    <cellStyle name=" _Taiwan_TTLCOST BACKUP_BP Key Assumptions_0+12 R&amp;O" xfId="75"/>
    <cellStyle name=" _Taiwan_TTLCOST BACKUP_BP Key Assumptions_0+12 R&amp;O (2)" xfId="76"/>
    <cellStyle name=" _Taiwan_TTLCOST BACKUP_Task" xfId="77"/>
    <cellStyle name=" _Taiwan_TTLCOST BACKUP_Task_0+12 R&amp;O" xfId="78"/>
    <cellStyle name=" _Taiwan_TTLCOST BACKUP_Task_0+12 R&amp;O (2)" xfId="79"/>
    <cellStyle name=" _Taiwan_TTLCOST BACKUP_Updated R&amp;O - 1999" xfId="80"/>
    <cellStyle name=" _Taiwan_TTLCOST BACKUP_Updated R&amp;O - 1999_0+12 R&amp;O" xfId="81"/>
    <cellStyle name=" _Taiwan_TTLCOST BACKUP_Updated R&amp;O - 1999_0+12 R&amp;O (2)" xfId="82"/>
    <cellStyle name=" _Taiwan_TTLCOST BACKUP_Vehicle Line Profit" xfId="83"/>
    <cellStyle name=" _Taiwan_TTLCOST BACKUP_Vehicle Line Profit_0+12 R&amp;O" xfId="84"/>
    <cellStyle name=" _Taiwan_TTLCOST BACKUP_Vehicle Line Profit_0+12 R&amp;O (2)" xfId="85"/>
    <cellStyle name=" _Taiwan_Updated R&amp;O - 1998" xfId="86"/>
    <cellStyle name=" _Taiwan_Updated R&amp;O - 1998_0+12 R&amp;O" xfId="87"/>
    <cellStyle name=" _Taiwan_Updated R&amp;O - 1998_0+12 R&amp;O (2)" xfId="88"/>
    <cellStyle name=" _Taiwan_Updated R&amp;O - 1999" xfId="89"/>
    <cellStyle name=" _Taiwan_Updated R&amp;O - 1999_0+12 R&amp;O" xfId="90"/>
    <cellStyle name=" _Taiwan_Updated R&amp;O - 1999_0+12 R&amp;O (2)" xfId="91"/>
    <cellStyle name=" _Taiwan_Vehicle Line Profit" xfId="92"/>
    <cellStyle name=" _Taiwan_Vehicle Line Profit_0+12 R&amp;O" xfId="93"/>
    <cellStyle name=" _Taiwan_Vehicle Line Profit_0+12 R&amp;O (2)" xfId="94"/>
    <cellStyle name="$" xfId="95"/>
    <cellStyle name="$_4-8map" xfId="96"/>
    <cellStyle name="$_4-8map_1-11mapb" xfId="97"/>
    <cellStyle name="$_4-8map_2-10map" xfId="98"/>
    <cellStyle name="$_4-8map_5-7map" xfId="99"/>
    <cellStyle name="$_4-8map_exchange2" xfId="100"/>
    <cellStyle name="$_4-8map_exchange2_5-7map" xfId="101"/>
    <cellStyle name="$_6-6map" xfId="102"/>
    <cellStyle name="$_Inventory-cash#643" xfId="103"/>
    <cellStyle name="$_review3" xfId="104"/>
    <cellStyle name="$_review3_1-11mapb" xfId="105"/>
    <cellStyle name="$_review3_2-10map" xfId="106"/>
    <cellStyle name="$_review3_5-7map" xfId="107"/>
    <cellStyle name="$_review3_exchange2" xfId="108"/>
    <cellStyle name="$_review3_exchange2_5-7map" xfId="109"/>
    <cellStyle name="$0" xfId="110"/>
    <cellStyle name="$0.0" xfId="111"/>
    <cellStyle name="$0.00" xfId="112"/>
    <cellStyle name="$0_!!!GO" xfId="113"/>
    <cellStyle name="$No Dollars" xfId="114"/>
    <cellStyle name="%0" xfId="115"/>
    <cellStyle name="%0.0" xfId="116"/>
    <cellStyle name="%0_!!!GO" xfId="117"/>
    <cellStyle name="?" xfId="118"/>
    <cellStyle name="??" xfId="119"/>
    <cellStyle name="?? [0.00]_ Att. 1- Cover" xfId="120"/>
    <cellStyle name="?? [0]" xfId="121"/>
    <cellStyle name="?_x001d_??%U©÷u&amp;H©÷9_x0008_? s_x000a__x0007__x0001__x0001_" xfId="122"/>
    <cellStyle name="???? [0.00]_PRODUCT DETAIL Q1" xfId="123"/>
    <cellStyle name="???? \" xfId="124"/>
    <cellStyle name="????_PRODUCT DETAIL Q1" xfId="125"/>
    <cellStyle name="???[0]_?? DI" xfId="126"/>
    <cellStyle name="???_?? DI" xfId="127"/>
    <cellStyle name="??[0]_BRE" xfId="128"/>
    <cellStyle name="??_ Att. 1- Cover" xfId="129"/>
    <cellStyle name="??A? [0]_ÿÿÿÿÿÿ_1_¢¬???¢â? " xfId="130"/>
    <cellStyle name="??A?_ÿÿÿÿÿÿ_1_¢¬???¢â? " xfId="131"/>
    <cellStyle name="?_02" xfId="132"/>
    <cellStyle name="?_1-11mapb" xfId="133"/>
    <cellStyle name="?_2-10map" xfId="134"/>
    <cellStyle name="?_5-7map" xfId="135"/>
    <cellStyle name="?_cover1 (2)" xfId="136"/>
    <cellStyle name="?_cover1 (2)_Fixed Costs 2001 (1)" xfId="137"/>
    <cellStyle name="?_EcoPro(Dom) (1)" xfId="138"/>
    <cellStyle name="?_EcoPro(Dom) (1)_fjl642" xfId="139"/>
    <cellStyle name="?_EcoPro(Dom) (2)" xfId="140"/>
    <cellStyle name="?_EcoPro(Dom) (2)_fjl642" xfId="141"/>
    <cellStyle name="?_EcoPro(Dom) (3)" xfId="142"/>
    <cellStyle name="?_EcoPro(Dom) (3)_fjl642" xfId="143"/>
    <cellStyle name="?_EcoPro(Dom) (4)" xfId="144"/>
    <cellStyle name="?_EcoPro(Dom) (4)_fjl642" xfId="145"/>
    <cellStyle name="?_EP(Dom) Ave." xfId="146"/>
    <cellStyle name="?_EP(Dom) Ave._fjl642" xfId="147"/>
    <cellStyle name="?_exchange2" xfId="148"/>
    <cellStyle name="?_exchange2_5-7map" xfId="149"/>
    <cellStyle name="?_fjl642" xfId="150"/>
    <cellStyle name="?_review3" xfId="151"/>
    <cellStyle name="?_review3_1-11mapb" xfId="152"/>
    <cellStyle name="?_review3_2-10map" xfId="153"/>
    <cellStyle name="?_review3_5-7map" xfId="154"/>
    <cellStyle name="?_review3_exchange2" xfId="155"/>
    <cellStyle name="?_review3_exchange2_5-7map" xfId="156"/>
    <cellStyle name="?_tate" xfId="157"/>
    <cellStyle name="?_tate_1" xfId="158"/>
    <cellStyle name="?_tate_1-11mapb" xfId="159"/>
    <cellStyle name="?_tate_2-10map" xfId="160"/>
    <cellStyle name="?_tate_5-7map" xfId="161"/>
    <cellStyle name="?_tate_EcoPro(Dom) (1)" xfId="162"/>
    <cellStyle name="?_tate_EcoPro(Dom) (1)_exchange2" xfId="163"/>
    <cellStyle name="?_tate_EcoPro(Dom) (1)_exchange2_5-7map" xfId="164"/>
    <cellStyle name="?_tate_EcoPro(Dom) (2)" xfId="165"/>
    <cellStyle name="?_tate_EcoPro(Dom) (2)_exchange2" xfId="166"/>
    <cellStyle name="?_tate_EcoPro(Dom) (2)_exchange2_5-7map" xfId="167"/>
    <cellStyle name="?_tate_EcoPro(Dom) (3)" xfId="168"/>
    <cellStyle name="?_tate_EcoPro(Dom) (3)_exchange2" xfId="169"/>
    <cellStyle name="?_tate_EcoPro(Dom) (3)_exchange2_5-7map" xfId="170"/>
    <cellStyle name="?_tate_EcoPro(Dom) (4)" xfId="171"/>
    <cellStyle name="?_tate_EcoPro(Dom) (4)_exchange2" xfId="172"/>
    <cellStyle name="?_tate_EcoPro(Dom) (4)_exchange2_5-7map" xfId="173"/>
    <cellStyle name="?_tate_EP(Dom) Ave." xfId="174"/>
    <cellStyle name="?_tate_EP(Dom) Ave._exchange2" xfId="175"/>
    <cellStyle name="?_tate_EP(Dom) Ave._exchange2_5-7map" xfId="176"/>
    <cellStyle name="?_tate_exchange2" xfId="177"/>
    <cellStyle name="?_tate_exchange2_5-7map" xfId="178"/>
    <cellStyle name="?_tate_fjl642" xfId="179"/>
    <cellStyle name="?_tate_review3" xfId="180"/>
    <cellStyle name="?_tate_review3_1-11mapb" xfId="181"/>
    <cellStyle name="?_tate_review3_2-10map" xfId="182"/>
    <cellStyle name="?_tate_review3_5-7map" xfId="183"/>
    <cellStyle name="?_tate_review3_exchange2" xfId="184"/>
    <cellStyle name="?_tate_review3_exchange2_5-7map" xfId="185"/>
    <cellStyle name="?_tate_Vol.(Dom)" xfId="186"/>
    <cellStyle name="?_tate_Vol.(Dom)_exchange2" xfId="187"/>
    <cellStyle name="?_tate_Vol.(Dom)_exchange2_5-7map" xfId="188"/>
    <cellStyle name="?_Vol" xfId="189"/>
    <cellStyle name="?_Vol.(Dom)" xfId="190"/>
    <cellStyle name="?_Vol.(Dom)_fjl642" xfId="191"/>
    <cellStyle name="?_Vol_exchange2" xfId="192"/>
    <cellStyle name="?_Vol_exchange2_5-7map" xfId="193"/>
    <cellStyle name="?_Vol_fjl642" xfId="194"/>
    <cellStyle name="?¡±¢¥?_?¨ù??¢´¢¥_¢¬???¢â? " xfId="195"/>
    <cellStyle name="?acc" xfId="196"/>
    <cellStyle name="?ðÇ%U?&amp;H?_x0008_?s_x000a__x0007__x0001__x0001_" xfId="197"/>
    <cellStyle name="? [0.00]_!!!GO" xfId="198"/>
    <cellStyle name="?_!!!GO" xfId="199"/>
    <cellStyle name="_Bang Chi tieu (2)" xfId="200"/>
    <cellStyle name="_Book1" xfId="201"/>
    <cellStyle name="~1" xfId="202"/>
    <cellStyle name="’Ê‰Ý [0.00]_!!!GO" xfId="203"/>
    <cellStyle name="’Ê‰Ý_!!!GO" xfId="204"/>
    <cellStyle name="£" xfId="205"/>
    <cellStyle name="£_4-8map" xfId="206"/>
    <cellStyle name="£_4-8map_1-11mapb" xfId="207"/>
    <cellStyle name="£_4-8map_2-10map" xfId="208"/>
    <cellStyle name="£_4-8map_5-7map" xfId="209"/>
    <cellStyle name="£_4-8map_exchange2" xfId="210"/>
    <cellStyle name="£_4-8map_exchange2_5-7map" xfId="211"/>
    <cellStyle name="£_BPfinal" xfId="212"/>
    <cellStyle name="£_BPfinal_1-11mapb" xfId="213"/>
    <cellStyle name="£_BPfinal_2-10map" xfId="214"/>
    <cellStyle name="£_BPfinal_5-7map" xfId="215"/>
    <cellStyle name="£_BPfinal_exchange2" xfId="216"/>
    <cellStyle name="£_BPfinal_exchange2_5-7map" xfId="217"/>
    <cellStyle name="£_Inventory-cash#643" xfId="218"/>
    <cellStyle name="¤@??_flhkd_Key Data, new format" xfId="219"/>
    <cellStyle name="¤@¯ë_0+12 vs bgt" xfId="220"/>
    <cellStyle name="¤d¤À¦ì[0]_0+12 vs bgt" xfId="221"/>
    <cellStyle name="¤d¤À¦ì_0+12 vs bgt" xfId="222"/>
    <cellStyle name="¥" xfId="223"/>
    <cellStyle name="¥_4-8map" xfId="224"/>
    <cellStyle name="¥_99PF31-11" xfId="225"/>
    <cellStyle name="¥_99PF31-11_Inventory-cash#643" xfId="226"/>
    <cellStyle name="¥_BPfinal" xfId="227"/>
    <cellStyle name="¥_Cover" xfId="228"/>
    <cellStyle name="¥_Cover_Inventory-cash#643" xfId="229"/>
    <cellStyle name="¥_Inventory-cash#643" xfId="230"/>
    <cellStyle name="¥acc" xfId="231"/>
    <cellStyle name="•W€_!!!GO" xfId="232"/>
    <cellStyle name="•W_!!!GO" xfId="233"/>
    <cellStyle name="0" xfId="234"/>
    <cellStyle name="0.0" xfId="235"/>
    <cellStyle name="0.00" xfId="236"/>
    <cellStyle name="0_!!!GO" xfId="237"/>
    <cellStyle name="0_96 Plan" xfId="238"/>
    <cellStyle name="0_97BUSPLN" xfId="239"/>
    <cellStyle name="0_Book1" xfId="240"/>
    <cellStyle name="0_cf39" xfId="241"/>
    <cellStyle name="0_Consolidators" xfId="242"/>
    <cellStyle name="0_Economic Assumptions " xfId="243"/>
    <cellStyle name="0_Feb2001" xfId="244"/>
    <cellStyle name="0_Inventory-cash#643" xfId="245"/>
    <cellStyle name="0_Module1" xfId="246"/>
    <cellStyle name="0_Recipients" xfId="247"/>
    <cellStyle name="0_Salary Headcount" xfId="248"/>
    <cellStyle name="0_Salary Headcount_Book1" xfId="249"/>
    <cellStyle name="0_Salary Headcount_cf39" xfId="250"/>
    <cellStyle name="0_Total" xfId="251"/>
    <cellStyle name="0_Total_Book1" xfId="252"/>
    <cellStyle name="0_Total_cf39" xfId="253"/>
    <cellStyle name="0_U.S. Economics" xfId="254"/>
    <cellStyle name="0_XX97CALB" xfId="255"/>
    <cellStyle name="0_XX97CALB_Book1" xfId="256"/>
    <cellStyle name="0_XX97CALB_cf39" xfId="257"/>
    <cellStyle name="1" xfId="258"/>
    <cellStyle name="2" xfId="259"/>
    <cellStyle name="20% - Accent1 10" xfId="260"/>
    <cellStyle name="20% - Accent1 10 2" xfId="261"/>
    <cellStyle name="20% - Accent1 11" xfId="262"/>
    <cellStyle name="20% - Accent1 11 2" xfId="263"/>
    <cellStyle name="20% - Accent1 12" xfId="264"/>
    <cellStyle name="20% - Accent1 13" xfId="265"/>
    <cellStyle name="20% - Accent1 14" xfId="266"/>
    <cellStyle name="20% - Accent1 15" xfId="267"/>
    <cellStyle name="20% - Accent1 16" xfId="268"/>
    <cellStyle name="20% - Accent1 17" xfId="269"/>
    <cellStyle name="20% - Accent1 18" xfId="270"/>
    <cellStyle name="20% - Accent1 18 2" xfId="271"/>
    <cellStyle name="20% - Accent1 19" xfId="272"/>
    <cellStyle name="20% - Accent1 19 2" xfId="273"/>
    <cellStyle name="20% - Accent1 2" xfId="274"/>
    <cellStyle name="20% - Accent1 2 2" xfId="275"/>
    <cellStyle name="20% - Accent1 2 3" xfId="276"/>
    <cellStyle name="20% - Accent1 2 4" xfId="277"/>
    <cellStyle name="20% - Accent1 2 5" xfId="278"/>
    <cellStyle name="20% - Accent1 2 6" xfId="279"/>
    <cellStyle name="20% - Accent1 20" xfId="280"/>
    <cellStyle name="20% - Accent1 20 2" xfId="281"/>
    <cellStyle name="20% - Accent1 21" xfId="282"/>
    <cellStyle name="20% - Accent1 21 2" xfId="283"/>
    <cellStyle name="20% - Accent1 22" xfId="284"/>
    <cellStyle name="20% - Accent1 22 2" xfId="285"/>
    <cellStyle name="20% - Accent1 23" xfId="286"/>
    <cellStyle name="20% - Accent1 23 2" xfId="287"/>
    <cellStyle name="20% - Accent1 24" xfId="288"/>
    <cellStyle name="20% - Accent1 24 2" xfId="289"/>
    <cellStyle name="20% - Accent1 25" xfId="290"/>
    <cellStyle name="20% - Accent1 25 2" xfId="291"/>
    <cellStyle name="20% - Accent1 26" xfId="292"/>
    <cellStyle name="20% - Accent1 26 2" xfId="293"/>
    <cellStyle name="20% - Accent1 27" xfId="294"/>
    <cellStyle name="20% - Accent1 27 2" xfId="295"/>
    <cellStyle name="20% - Accent1 28" xfId="296"/>
    <cellStyle name="20% - Accent1 28 2" xfId="297"/>
    <cellStyle name="20% - Accent1 29" xfId="298"/>
    <cellStyle name="20% - Accent1 29 2" xfId="299"/>
    <cellStyle name="20% - Accent1 3" xfId="300"/>
    <cellStyle name="20% - Accent1 30" xfId="301"/>
    <cellStyle name="20% - Accent1 30 2" xfId="302"/>
    <cellStyle name="20% - Accent1 31" xfId="303"/>
    <cellStyle name="20% - Accent1 31 2" xfId="304"/>
    <cellStyle name="20% - Accent1 32" xfId="305"/>
    <cellStyle name="20% - Accent1 32 2" xfId="306"/>
    <cellStyle name="20% - Accent1 33" xfId="307"/>
    <cellStyle name="20% - Accent1 33 2" xfId="308"/>
    <cellStyle name="20% - Accent1 34" xfId="309"/>
    <cellStyle name="20% - Accent1 34 2" xfId="310"/>
    <cellStyle name="20% - Accent1 35" xfId="311"/>
    <cellStyle name="20% - Accent1 36" xfId="312"/>
    <cellStyle name="20% - Accent1 37" xfId="313"/>
    <cellStyle name="20% - Accent1 38" xfId="314"/>
    <cellStyle name="20% - Accent1 39" xfId="315"/>
    <cellStyle name="20% - Accent1 4" xfId="316"/>
    <cellStyle name="20% - Accent1 4 2" xfId="317"/>
    <cellStyle name="20% - Accent1 40" xfId="318"/>
    <cellStyle name="20% - Accent1 41" xfId="319"/>
    <cellStyle name="20% - Accent1 42" xfId="320"/>
    <cellStyle name="20% - Accent1 43" xfId="321"/>
    <cellStyle name="20% - Accent1 44" xfId="322"/>
    <cellStyle name="20% - Accent1 45" xfId="323"/>
    <cellStyle name="20% - Accent1 46" xfId="324"/>
    <cellStyle name="20% - Accent1 47" xfId="325"/>
    <cellStyle name="20% - Accent1 48" xfId="326"/>
    <cellStyle name="20% - Accent1 49" xfId="327"/>
    <cellStyle name="20% - Accent1 5" xfId="328"/>
    <cellStyle name="20% - Accent1 5 2" xfId="329"/>
    <cellStyle name="20% - Accent1 50" xfId="330"/>
    <cellStyle name="20% - Accent1 51" xfId="331"/>
    <cellStyle name="20% - Accent1 52" xfId="332"/>
    <cellStyle name="20% - Accent1 53" xfId="333"/>
    <cellStyle name="20% - Accent1 54" xfId="334"/>
    <cellStyle name="20% - Accent1 55" xfId="335"/>
    <cellStyle name="20% - Accent1 56" xfId="336"/>
    <cellStyle name="20% - Accent1 6" xfId="337"/>
    <cellStyle name="20% - Accent1 6 2" xfId="338"/>
    <cellStyle name="20% - Accent1 7" xfId="339"/>
    <cellStyle name="20% - Accent1 7 2" xfId="340"/>
    <cellStyle name="20% - Accent1 8" xfId="341"/>
    <cellStyle name="20% - Accent1 8 2" xfId="342"/>
    <cellStyle name="20% - Accent1 9" xfId="343"/>
    <cellStyle name="20% - Accent1 9 2" xfId="344"/>
    <cellStyle name="20% - Accent2 10" xfId="345"/>
    <cellStyle name="20% - Accent2 10 2" xfId="346"/>
    <cellStyle name="20% - Accent2 11" xfId="347"/>
    <cellStyle name="20% - Accent2 11 2" xfId="348"/>
    <cellStyle name="20% - Accent2 12" xfId="349"/>
    <cellStyle name="20% - Accent2 13" xfId="350"/>
    <cellStyle name="20% - Accent2 14" xfId="351"/>
    <cellStyle name="20% - Accent2 15" xfId="352"/>
    <cellStyle name="20% - Accent2 16" xfId="353"/>
    <cellStyle name="20% - Accent2 17" xfId="354"/>
    <cellStyle name="20% - Accent2 18" xfId="355"/>
    <cellStyle name="20% - Accent2 18 2" xfId="356"/>
    <cellStyle name="20% - Accent2 19" xfId="357"/>
    <cellStyle name="20% - Accent2 19 2" xfId="358"/>
    <cellStyle name="20% - Accent2 2" xfId="359"/>
    <cellStyle name="20% - Accent2 2 2" xfId="360"/>
    <cellStyle name="20% - Accent2 2 3" xfId="361"/>
    <cellStyle name="20% - Accent2 2 4" xfId="362"/>
    <cellStyle name="20% - Accent2 2 5" xfId="363"/>
    <cellStyle name="20% - Accent2 2 6" xfId="364"/>
    <cellStyle name="20% - Accent2 20" xfId="365"/>
    <cellStyle name="20% - Accent2 20 2" xfId="366"/>
    <cellStyle name="20% - Accent2 21" xfId="367"/>
    <cellStyle name="20% - Accent2 21 2" xfId="368"/>
    <cellStyle name="20% - Accent2 22" xfId="369"/>
    <cellStyle name="20% - Accent2 22 2" xfId="370"/>
    <cellStyle name="20% - Accent2 23" xfId="371"/>
    <cellStyle name="20% - Accent2 23 2" xfId="372"/>
    <cellStyle name="20% - Accent2 24" xfId="373"/>
    <cellStyle name="20% - Accent2 24 2" xfId="374"/>
    <cellStyle name="20% - Accent2 25" xfId="375"/>
    <cellStyle name="20% - Accent2 25 2" xfId="376"/>
    <cellStyle name="20% - Accent2 26" xfId="377"/>
    <cellStyle name="20% - Accent2 26 2" xfId="378"/>
    <cellStyle name="20% - Accent2 27" xfId="379"/>
    <cellStyle name="20% - Accent2 27 2" xfId="380"/>
    <cellStyle name="20% - Accent2 28" xfId="381"/>
    <cellStyle name="20% - Accent2 28 2" xfId="382"/>
    <cellStyle name="20% - Accent2 29" xfId="383"/>
    <cellStyle name="20% - Accent2 29 2" xfId="384"/>
    <cellStyle name="20% - Accent2 3" xfId="385"/>
    <cellStyle name="20% - Accent2 30" xfId="386"/>
    <cellStyle name="20% - Accent2 30 2" xfId="387"/>
    <cellStyle name="20% - Accent2 31" xfId="388"/>
    <cellStyle name="20% - Accent2 31 2" xfId="389"/>
    <cellStyle name="20% - Accent2 32" xfId="390"/>
    <cellStyle name="20% - Accent2 32 2" xfId="391"/>
    <cellStyle name="20% - Accent2 33" xfId="392"/>
    <cellStyle name="20% - Accent2 33 2" xfId="393"/>
    <cellStyle name="20% - Accent2 34" xfId="394"/>
    <cellStyle name="20% - Accent2 34 2" xfId="395"/>
    <cellStyle name="20% - Accent2 35" xfId="396"/>
    <cellStyle name="20% - Accent2 36" xfId="397"/>
    <cellStyle name="20% - Accent2 37" xfId="398"/>
    <cellStyle name="20% - Accent2 38" xfId="399"/>
    <cellStyle name="20% - Accent2 39" xfId="400"/>
    <cellStyle name="20% - Accent2 4" xfId="401"/>
    <cellStyle name="20% - Accent2 4 2" xfId="402"/>
    <cellStyle name="20% - Accent2 40" xfId="403"/>
    <cellStyle name="20% - Accent2 41" xfId="404"/>
    <cellStyle name="20% - Accent2 42" xfId="405"/>
    <cellStyle name="20% - Accent2 43" xfId="406"/>
    <cellStyle name="20% - Accent2 44" xfId="407"/>
    <cellStyle name="20% - Accent2 45" xfId="408"/>
    <cellStyle name="20% - Accent2 46" xfId="409"/>
    <cellStyle name="20% - Accent2 47" xfId="410"/>
    <cellStyle name="20% - Accent2 48" xfId="411"/>
    <cellStyle name="20% - Accent2 49" xfId="412"/>
    <cellStyle name="20% - Accent2 5" xfId="413"/>
    <cellStyle name="20% - Accent2 5 2" xfId="414"/>
    <cellStyle name="20% - Accent2 50" xfId="415"/>
    <cellStyle name="20% - Accent2 51" xfId="416"/>
    <cellStyle name="20% - Accent2 52" xfId="417"/>
    <cellStyle name="20% - Accent2 53" xfId="418"/>
    <cellStyle name="20% - Accent2 54" xfId="419"/>
    <cellStyle name="20% - Accent2 55" xfId="420"/>
    <cellStyle name="20% - Accent2 56" xfId="421"/>
    <cellStyle name="20% - Accent2 6" xfId="422"/>
    <cellStyle name="20% - Accent2 6 2" xfId="423"/>
    <cellStyle name="20% - Accent2 7" xfId="424"/>
    <cellStyle name="20% - Accent2 7 2" xfId="425"/>
    <cellStyle name="20% - Accent2 8" xfId="426"/>
    <cellStyle name="20% - Accent2 8 2" xfId="427"/>
    <cellStyle name="20% - Accent2 9" xfId="428"/>
    <cellStyle name="20% - Accent2 9 2" xfId="429"/>
    <cellStyle name="20% - Accent3 10" xfId="430"/>
    <cellStyle name="20% - Accent3 10 2" xfId="431"/>
    <cellStyle name="20% - Accent3 11" xfId="432"/>
    <cellStyle name="20% - Accent3 11 2" xfId="433"/>
    <cellStyle name="20% - Accent3 12" xfId="434"/>
    <cellStyle name="20% - Accent3 13" xfId="435"/>
    <cellStyle name="20% - Accent3 14" xfId="436"/>
    <cellStyle name="20% - Accent3 15" xfId="437"/>
    <cellStyle name="20% - Accent3 16" xfId="438"/>
    <cellStyle name="20% - Accent3 17" xfId="439"/>
    <cellStyle name="20% - Accent3 18" xfId="440"/>
    <cellStyle name="20% - Accent3 18 2" xfId="441"/>
    <cellStyle name="20% - Accent3 19" xfId="442"/>
    <cellStyle name="20% - Accent3 19 2" xfId="443"/>
    <cellStyle name="20% - Accent3 2" xfId="444"/>
    <cellStyle name="20% - Accent3 2 2" xfId="445"/>
    <cellStyle name="20% - Accent3 2 3" xfId="446"/>
    <cellStyle name="20% - Accent3 2 4" xfId="447"/>
    <cellStyle name="20% - Accent3 2 5" xfId="448"/>
    <cellStyle name="20% - Accent3 2 6" xfId="449"/>
    <cellStyle name="20% - Accent3 20" xfId="450"/>
    <cellStyle name="20% - Accent3 20 2" xfId="451"/>
    <cellStyle name="20% - Accent3 21" xfId="452"/>
    <cellStyle name="20% - Accent3 21 2" xfId="453"/>
    <cellStyle name="20% - Accent3 22" xfId="454"/>
    <cellStyle name="20% - Accent3 22 2" xfId="455"/>
    <cellStyle name="20% - Accent3 23" xfId="456"/>
    <cellStyle name="20% - Accent3 23 2" xfId="457"/>
    <cellStyle name="20% - Accent3 24" xfId="458"/>
    <cellStyle name="20% - Accent3 24 2" xfId="459"/>
    <cellStyle name="20% - Accent3 25" xfId="460"/>
    <cellStyle name="20% - Accent3 25 2" xfId="461"/>
    <cellStyle name="20% - Accent3 26" xfId="462"/>
    <cellStyle name="20% - Accent3 26 2" xfId="463"/>
    <cellStyle name="20% - Accent3 27" xfId="464"/>
    <cellStyle name="20% - Accent3 27 2" xfId="465"/>
    <cellStyle name="20% - Accent3 28" xfId="466"/>
    <cellStyle name="20% - Accent3 28 2" xfId="467"/>
    <cellStyle name="20% - Accent3 29" xfId="468"/>
    <cellStyle name="20% - Accent3 29 2" xfId="469"/>
    <cellStyle name="20% - Accent3 3" xfId="470"/>
    <cellStyle name="20% - Accent3 30" xfId="471"/>
    <cellStyle name="20% - Accent3 30 2" xfId="472"/>
    <cellStyle name="20% - Accent3 31" xfId="473"/>
    <cellStyle name="20% - Accent3 31 2" xfId="474"/>
    <cellStyle name="20% - Accent3 32" xfId="475"/>
    <cellStyle name="20% - Accent3 32 2" xfId="476"/>
    <cellStyle name="20% - Accent3 33" xfId="477"/>
    <cellStyle name="20% - Accent3 33 2" xfId="478"/>
    <cellStyle name="20% - Accent3 34" xfId="479"/>
    <cellStyle name="20% - Accent3 34 2" xfId="480"/>
    <cellStyle name="20% - Accent3 35" xfId="481"/>
    <cellStyle name="20% - Accent3 36" xfId="482"/>
    <cellStyle name="20% - Accent3 37" xfId="483"/>
    <cellStyle name="20% - Accent3 38" xfId="484"/>
    <cellStyle name="20% - Accent3 39" xfId="485"/>
    <cellStyle name="20% - Accent3 4" xfId="486"/>
    <cellStyle name="20% - Accent3 4 2" xfId="487"/>
    <cellStyle name="20% - Accent3 40" xfId="488"/>
    <cellStyle name="20% - Accent3 41" xfId="489"/>
    <cellStyle name="20% - Accent3 42" xfId="490"/>
    <cellStyle name="20% - Accent3 43" xfId="491"/>
    <cellStyle name="20% - Accent3 44" xfId="492"/>
    <cellStyle name="20% - Accent3 45" xfId="493"/>
    <cellStyle name="20% - Accent3 46" xfId="494"/>
    <cellStyle name="20% - Accent3 47" xfId="495"/>
    <cellStyle name="20% - Accent3 48" xfId="496"/>
    <cellStyle name="20% - Accent3 49" xfId="497"/>
    <cellStyle name="20% - Accent3 5" xfId="498"/>
    <cellStyle name="20% - Accent3 5 2" xfId="499"/>
    <cellStyle name="20% - Accent3 50" xfId="500"/>
    <cellStyle name="20% - Accent3 51" xfId="501"/>
    <cellStyle name="20% - Accent3 52" xfId="502"/>
    <cellStyle name="20% - Accent3 53" xfId="503"/>
    <cellStyle name="20% - Accent3 54" xfId="504"/>
    <cellStyle name="20% - Accent3 55" xfId="505"/>
    <cellStyle name="20% - Accent3 56" xfId="506"/>
    <cellStyle name="20% - Accent3 6" xfId="507"/>
    <cellStyle name="20% - Accent3 6 2" xfId="508"/>
    <cellStyle name="20% - Accent3 7" xfId="509"/>
    <cellStyle name="20% - Accent3 7 2" xfId="510"/>
    <cellStyle name="20% - Accent3 8" xfId="511"/>
    <cellStyle name="20% - Accent3 8 2" xfId="512"/>
    <cellStyle name="20% - Accent3 9" xfId="513"/>
    <cellStyle name="20% - Accent3 9 2" xfId="514"/>
    <cellStyle name="20% - Accent4 10" xfId="515"/>
    <cellStyle name="20% - Accent4 10 2" xfId="516"/>
    <cellStyle name="20% - Accent4 11" xfId="517"/>
    <cellStyle name="20% - Accent4 11 2" xfId="518"/>
    <cellStyle name="20% - Accent4 12" xfId="519"/>
    <cellStyle name="20% - Accent4 13" xfId="520"/>
    <cellStyle name="20% - Accent4 14" xfId="521"/>
    <cellStyle name="20% - Accent4 15" xfId="522"/>
    <cellStyle name="20% - Accent4 16" xfId="523"/>
    <cellStyle name="20% - Accent4 17" xfId="524"/>
    <cellStyle name="20% - Accent4 18" xfId="525"/>
    <cellStyle name="20% - Accent4 18 2" xfId="526"/>
    <cellStyle name="20% - Accent4 19" xfId="527"/>
    <cellStyle name="20% - Accent4 19 2" xfId="528"/>
    <cellStyle name="20% - Accent4 2" xfId="529"/>
    <cellStyle name="20% - Accent4 2 2" xfId="530"/>
    <cellStyle name="20% - Accent4 2 3" xfId="531"/>
    <cellStyle name="20% - Accent4 2 4" xfId="532"/>
    <cellStyle name="20% - Accent4 2 5" xfId="533"/>
    <cellStyle name="20% - Accent4 2 6" xfId="534"/>
    <cellStyle name="20% - Accent4 20" xfId="535"/>
    <cellStyle name="20% - Accent4 20 2" xfId="536"/>
    <cellStyle name="20% - Accent4 21" xfId="537"/>
    <cellStyle name="20% - Accent4 21 2" xfId="538"/>
    <cellStyle name="20% - Accent4 22" xfId="539"/>
    <cellStyle name="20% - Accent4 22 2" xfId="540"/>
    <cellStyle name="20% - Accent4 23" xfId="541"/>
    <cellStyle name="20% - Accent4 23 2" xfId="542"/>
    <cellStyle name="20% - Accent4 24" xfId="543"/>
    <cellStyle name="20% - Accent4 24 2" xfId="544"/>
    <cellStyle name="20% - Accent4 25" xfId="545"/>
    <cellStyle name="20% - Accent4 25 2" xfId="546"/>
    <cellStyle name="20% - Accent4 26" xfId="547"/>
    <cellStyle name="20% - Accent4 26 2" xfId="548"/>
    <cellStyle name="20% - Accent4 27" xfId="549"/>
    <cellStyle name="20% - Accent4 27 2" xfId="550"/>
    <cellStyle name="20% - Accent4 28" xfId="551"/>
    <cellStyle name="20% - Accent4 28 2" xfId="552"/>
    <cellStyle name="20% - Accent4 29" xfId="553"/>
    <cellStyle name="20% - Accent4 29 2" xfId="554"/>
    <cellStyle name="20% - Accent4 3" xfId="555"/>
    <cellStyle name="20% - Accent4 30" xfId="556"/>
    <cellStyle name="20% - Accent4 30 2" xfId="557"/>
    <cellStyle name="20% - Accent4 31" xfId="558"/>
    <cellStyle name="20% - Accent4 31 2" xfId="559"/>
    <cellStyle name="20% - Accent4 32" xfId="560"/>
    <cellStyle name="20% - Accent4 32 2" xfId="561"/>
    <cellStyle name="20% - Accent4 33" xfId="562"/>
    <cellStyle name="20% - Accent4 33 2" xfId="563"/>
    <cellStyle name="20% - Accent4 34" xfId="564"/>
    <cellStyle name="20% - Accent4 34 2" xfId="565"/>
    <cellStyle name="20% - Accent4 35" xfId="566"/>
    <cellStyle name="20% - Accent4 36" xfId="567"/>
    <cellStyle name="20% - Accent4 37" xfId="568"/>
    <cellStyle name="20% - Accent4 38" xfId="569"/>
    <cellStyle name="20% - Accent4 39" xfId="570"/>
    <cellStyle name="20% - Accent4 4" xfId="571"/>
    <cellStyle name="20% - Accent4 4 2" xfId="572"/>
    <cellStyle name="20% - Accent4 40" xfId="573"/>
    <cellStyle name="20% - Accent4 41" xfId="574"/>
    <cellStyle name="20% - Accent4 42" xfId="575"/>
    <cellStyle name="20% - Accent4 43" xfId="576"/>
    <cellStyle name="20% - Accent4 44" xfId="577"/>
    <cellStyle name="20% - Accent4 45" xfId="578"/>
    <cellStyle name="20% - Accent4 46" xfId="579"/>
    <cellStyle name="20% - Accent4 47" xfId="580"/>
    <cellStyle name="20% - Accent4 48" xfId="581"/>
    <cellStyle name="20% - Accent4 49" xfId="582"/>
    <cellStyle name="20% - Accent4 5" xfId="583"/>
    <cellStyle name="20% - Accent4 5 2" xfId="584"/>
    <cellStyle name="20% - Accent4 50" xfId="585"/>
    <cellStyle name="20% - Accent4 51" xfId="586"/>
    <cellStyle name="20% - Accent4 52" xfId="587"/>
    <cellStyle name="20% - Accent4 53" xfId="588"/>
    <cellStyle name="20% - Accent4 54" xfId="589"/>
    <cellStyle name="20% - Accent4 55" xfId="590"/>
    <cellStyle name="20% - Accent4 56" xfId="591"/>
    <cellStyle name="20% - Accent4 6" xfId="592"/>
    <cellStyle name="20% - Accent4 6 2" xfId="593"/>
    <cellStyle name="20% - Accent4 7" xfId="594"/>
    <cellStyle name="20% - Accent4 7 2" xfId="595"/>
    <cellStyle name="20% - Accent4 8" xfId="596"/>
    <cellStyle name="20% - Accent4 8 2" xfId="597"/>
    <cellStyle name="20% - Accent4 9" xfId="598"/>
    <cellStyle name="20% - Accent4 9 2" xfId="599"/>
    <cellStyle name="20% - Accent5 10" xfId="600"/>
    <cellStyle name="20% - Accent5 10 2" xfId="601"/>
    <cellStyle name="20% - Accent5 11" xfId="602"/>
    <cellStyle name="20% - Accent5 11 2" xfId="603"/>
    <cellStyle name="20% - Accent5 12" xfId="604"/>
    <cellStyle name="20% - Accent5 13" xfId="605"/>
    <cellStyle name="20% - Accent5 14" xfId="606"/>
    <cellStyle name="20% - Accent5 15" xfId="607"/>
    <cellStyle name="20% - Accent5 16" xfId="608"/>
    <cellStyle name="20% - Accent5 17" xfId="609"/>
    <cellStyle name="20% - Accent5 18" xfId="610"/>
    <cellStyle name="20% - Accent5 18 2" xfId="611"/>
    <cellStyle name="20% - Accent5 19" xfId="612"/>
    <cellStyle name="20% - Accent5 19 2" xfId="613"/>
    <cellStyle name="20% - Accent5 2" xfId="614"/>
    <cellStyle name="20% - Accent5 2 2" xfId="615"/>
    <cellStyle name="20% - Accent5 2 3" xfId="616"/>
    <cellStyle name="20% - Accent5 2 4" xfId="617"/>
    <cellStyle name="20% - Accent5 2 5" xfId="618"/>
    <cellStyle name="20% - Accent5 2 6" xfId="619"/>
    <cellStyle name="20% - Accent5 20" xfId="620"/>
    <cellStyle name="20% - Accent5 20 2" xfId="621"/>
    <cellStyle name="20% - Accent5 21" xfId="622"/>
    <cellStyle name="20% - Accent5 21 2" xfId="623"/>
    <cellStyle name="20% - Accent5 22" xfId="624"/>
    <cellStyle name="20% - Accent5 22 2" xfId="625"/>
    <cellStyle name="20% - Accent5 23" xfId="626"/>
    <cellStyle name="20% - Accent5 23 2" xfId="627"/>
    <cellStyle name="20% - Accent5 24" xfId="628"/>
    <cellStyle name="20% - Accent5 24 2" xfId="629"/>
    <cellStyle name="20% - Accent5 25" xfId="630"/>
    <cellStyle name="20% - Accent5 25 2" xfId="631"/>
    <cellStyle name="20% - Accent5 26" xfId="632"/>
    <cellStyle name="20% - Accent5 26 2" xfId="633"/>
    <cellStyle name="20% - Accent5 27" xfId="634"/>
    <cellStyle name="20% - Accent5 27 2" xfId="635"/>
    <cellStyle name="20% - Accent5 28" xfId="636"/>
    <cellStyle name="20% - Accent5 28 2" xfId="637"/>
    <cellStyle name="20% - Accent5 29" xfId="638"/>
    <cellStyle name="20% - Accent5 29 2" xfId="639"/>
    <cellStyle name="20% - Accent5 3" xfId="640"/>
    <cellStyle name="20% - Accent5 30" xfId="641"/>
    <cellStyle name="20% - Accent5 30 2" xfId="642"/>
    <cellStyle name="20% - Accent5 31" xfId="643"/>
    <cellStyle name="20% - Accent5 31 2" xfId="644"/>
    <cellStyle name="20% - Accent5 32" xfId="645"/>
    <cellStyle name="20% - Accent5 32 2" xfId="646"/>
    <cellStyle name="20% - Accent5 33" xfId="647"/>
    <cellStyle name="20% - Accent5 33 2" xfId="648"/>
    <cellStyle name="20% - Accent5 34" xfId="649"/>
    <cellStyle name="20% - Accent5 34 2" xfId="650"/>
    <cellStyle name="20% - Accent5 35" xfId="651"/>
    <cellStyle name="20% - Accent5 36" xfId="652"/>
    <cellStyle name="20% - Accent5 37" xfId="653"/>
    <cellStyle name="20% - Accent5 38" xfId="654"/>
    <cellStyle name="20% - Accent5 39" xfId="655"/>
    <cellStyle name="20% - Accent5 4" xfId="656"/>
    <cellStyle name="20% - Accent5 4 2" xfId="657"/>
    <cellStyle name="20% - Accent5 40" xfId="658"/>
    <cellStyle name="20% - Accent5 41" xfId="659"/>
    <cellStyle name="20% - Accent5 42" xfId="660"/>
    <cellStyle name="20% - Accent5 43" xfId="661"/>
    <cellStyle name="20% - Accent5 44" xfId="662"/>
    <cellStyle name="20% - Accent5 45" xfId="663"/>
    <cellStyle name="20% - Accent5 46" xfId="664"/>
    <cellStyle name="20% - Accent5 47" xfId="665"/>
    <cellStyle name="20% - Accent5 48" xfId="666"/>
    <cellStyle name="20% - Accent5 49" xfId="667"/>
    <cellStyle name="20% - Accent5 5" xfId="668"/>
    <cellStyle name="20% - Accent5 5 2" xfId="669"/>
    <cellStyle name="20% - Accent5 50" xfId="670"/>
    <cellStyle name="20% - Accent5 51" xfId="671"/>
    <cellStyle name="20% - Accent5 52" xfId="672"/>
    <cellStyle name="20% - Accent5 53" xfId="673"/>
    <cellStyle name="20% - Accent5 54" xfId="674"/>
    <cellStyle name="20% - Accent5 55" xfId="675"/>
    <cellStyle name="20% - Accent5 56" xfId="676"/>
    <cellStyle name="20% - Accent5 6" xfId="677"/>
    <cellStyle name="20% - Accent5 6 2" xfId="678"/>
    <cellStyle name="20% - Accent5 7" xfId="679"/>
    <cellStyle name="20% - Accent5 7 2" xfId="680"/>
    <cellStyle name="20% - Accent5 8" xfId="681"/>
    <cellStyle name="20% - Accent5 8 2" xfId="682"/>
    <cellStyle name="20% - Accent5 9" xfId="683"/>
    <cellStyle name="20% - Accent5 9 2" xfId="684"/>
    <cellStyle name="20% - Accent6 10" xfId="685"/>
    <cellStyle name="20% - Accent6 10 2" xfId="686"/>
    <cellStyle name="20% - Accent6 11" xfId="687"/>
    <cellStyle name="20% - Accent6 11 2" xfId="688"/>
    <cellStyle name="20% - Accent6 12" xfId="689"/>
    <cellStyle name="20% - Accent6 13" xfId="690"/>
    <cellStyle name="20% - Accent6 14" xfId="691"/>
    <cellStyle name="20% - Accent6 15" xfId="692"/>
    <cellStyle name="20% - Accent6 16" xfId="693"/>
    <cellStyle name="20% - Accent6 17" xfId="694"/>
    <cellStyle name="20% - Accent6 18" xfId="695"/>
    <cellStyle name="20% - Accent6 18 2" xfId="696"/>
    <cellStyle name="20% - Accent6 19" xfId="697"/>
    <cellStyle name="20% - Accent6 19 2" xfId="698"/>
    <cellStyle name="20% - Accent6 2" xfId="699"/>
    <cellStyle name="20% - Accent6 2 2" xfId="700"/>
    <cellStyle name="20% - Accent6 2 3" xfId="701"/>
    <cellStyle name="20% - Accent6 2 4" xfId="702"/>
    <cellStyle name="20% - Accent6 2 5" xfId="703"/>
    <cellStyle name="20% - Accent6 2 6" xfId="704"/>
    <cellStyle name="20% - Accent6 20" xfId="705"/>
    <cellStyle name="20% - Accent6 20 2" xfId="706"/>
    <cellStyle name="20% - Accent6 21" xfId="707"/>
    <cellStyle name="20% - Accent6 21 2" xfId="708"/>
    <cellStyle name="20% - Accent6 22" xfId="709"/>
    <cellStyle name="20% - Accent6 22 2" xfId="710"/>
    <cellStyle name="20% - Accent6 23" xfId="711"/>
    <cellStyle name="20% - Accent6 23 2" xfId="712"/>
    <cellStyle name="20% - Accent6 24" xfId="713"/>
    <cellStyle name="20% - Accent6 24 2" xfId="714"/>
    <cellStyle name="20% - Accent6 25" xfId="715"/>
    <cellStyle name="20% - Accent6 25 2" xfId="716"/>
    <cellStyle name="20% - Accent6 26" xfId="717"/>
    <cellStyle name="20% - Accent6 26 2" xfId="718"/>
    <cellStyle name="20% - Accent6 27" xfId="719"/>
    <cellStyle name="20% - Accent6 27 2" xfId="720"/>
    <cellStyle name="20% - Accent6 28" xfId="721"/>
    <cellStyle name="20% - Accent6 28 2" xfId="722"/>
    <cellStyle name="20% - Accent6 29" xfId="723"/>
    <cellStyle name="20% - Accent6 29 2" xfId="724"/>
    <cellStyle name="20% - Accent6 3" xfId="725"/>
    <cellStyle name="20% - Accent6 30" xfId="726"/>
    <cellStyle name="20% - Accent6 30 2" xfId="727"/>
    <cellStyle name="20% - Accent6 31" xfId="728"/>
    <cellStyle name="20% - Accent6 31 2" xfId="729"/>
    <cellStyle name="20% - Accent6 32" xfId="730"/>
    <cellStyle name="20% - Accent6 32 2" xfId="731"/>
    <cellStyle name="20% - Accent6 33" xfId="732"/>
    <cellStyle name="20% - Accent6 33 2" xfId="733"/>
    <cellStyle name="20% - Accent6 34" xfId="734"/>
    <cellStyle name="20% - Accent6 34 2" xfId="735"/>
    <cellStyle name="20% - Accent6 35" xfId="736"/>
    <cellStyle name="20% - Accent6 36" xfId="737"/>
    <cellStyle name="20% - Accent6 37" xfId="738"/>
    <cellStyle name="20% - Accent6 38" xfId="739"/>
    <cellStyle name="20% - Accent6 39" xfId="740"/>
    <cellStyle name="20% - Accent6 4" xfId="741"/>
    <cellStyle name="20% - Accent6 4 2" xfId="742"/>
    <cellStyle name="20% - Accent6 40" xfId="743"/>
    <cellStyle name="20% - Accent6 41" xfId="744"/>
    <cellStyle name="20% - Accent6 42" xfId="745"/>
    <cellStyle name="20% - Accent6 43" xfId="746"/>
    <cellStyle name="20% - Accent6 44" xfId="747"/>
    <cellStyle name="20% - Accent6 45" xfId="748"/>
    <cellStyle name="20% - Accent6 46" xfId="749"/>
    <cellStyle name="20% - Accent6 47" xfId="750"/>
    <cellStyle name="20% - Accent6 48" xfId="751"/>
    <cellStyle name="20% - Accent6 49" xfId="752"/>
    <cellStyle name="20% - Accent6 5" xfId="753"/>
    <cellStyle name="20% - Accent6 5 2" xfId="754"/>
    <cellStyle name="20% - Accent6 50" xfId="755"/>
    <cellStyle name="20% - Accent6 51" xfId="756"/>
    <cellStyle name="20% - Accent6 52" xfId="757"/>
    <cellStyle name="20% - Accent6 53" xfId="758"/>
    <cellStyle name="20% - Accent6 54" xfId="759"/>
    <cellStyle name="20% - Accent6 55" xfId="760"/>
    <cellStyle name="20% - Accent6 56" xfId="761"/>
    <cellStyle name="20% - Accent6 6" xfId="762"/>
    <cellStyle name="20% - Accent6 6 2" xfId="763"/>
    <cellStyle name="20% - Accent6 7" xfId="764"/>
    <cellStyle name="20% - Accent6 7 2" xfId="765"/>
    <cellStyle name="20% - Accent6 8" xfId="766"/>
    <cellStyle name="20% - Accent6 8 2" xfId="767"/>
    <cellStyle name="20% - Accent6 9" xfId="768"/>
    <cellStyle name="20% - Accent6 9 2" xfId="769"/>
    <cellStyle name="3" xfId="770"/>
    <cellStyle name="³f¹ô [0]_Module1" xfId="771"/>
    <cellStyle name="³f¹ô[0]_6_6 R&amp;O " xfId="772"/>
    <cellStyle name="³f¹ô_6_6 R&amp;O " xfId="773"/>
    <cellStyle name="4" xfId="774"/>
    <cellStyle name="40% - Accent1 10" xfId="775"/>
    <cellStyle name="40% - Accent1 10 2" xfId="776"/>
    <cellStyle name="40% - Accent1 11" xfId="777"/>
    <cellStyle name="40% - Accent1 11 2" xfId="778"/>
    <cellStyle name="40% - Accent1 12" xfId="779"/>
    <cellStyle name="40% - Accent1 13" xfId="780"/>
    <cellStyle name="40% - Accent1 14" xfId="781"/>
    <cellStyle name="40% - Accent1 15" xfId="782"/>
    <cellStyle name="40% - Accent1 16" xfId="783"/>
    <cellStyle name="40% - Accent1 17" xfId="784"/>
    <cellStyle name="40% - Accent1 18" xfId="785"/>
    <cellStyle name="40% - Accent1 18 2" xfId="786"/>
    <cellStyle name="40% - Accent1 19" xfId="787"/>
    <cellStyle name="40% - Accent1 19 2" xfId="788"/>
    <cellStyle name="40% - Accent1 2" xfId="789"/>
    <cellStyle name="40% - Accent1 2 2" xfId="790"/>
    <cellStyle name="40% - Accent1 2 3" xfId="791"/>
    <cellStyle name="40% - Accent1 2 4" xfId="792"/>
    <cellStyle name="40% - Accent1 2 5" xfId="793"/>
    <cellStyle name="40% - Accent1 2 6" xfId="794"/>
    <cellStyle name="40% - Accent1 20" xfId="795"/>
    <cellStyle name="40% - Accent1 20 2" xfId="796"/>
    <cellStyle name="40% - Accent1 21" xfId="797"/>
    <cellStyle name="40% - Accent1 21 2" xfId="798"/>
    <cellStyle name="40% - Accent1 22" xfId="799"/>
    <cellStyle name="40% - Accent1 22 2" xfId="800"/>
    <cellStyle name="40% - Accent1 23" xfId="801"/>
    <cellStyle name="40% - Accent1 23 2" xfId="802"/>
    <cellStyle name="40% - Accent1 24" xfId="803"/>
    <cellStyle name="40% - Accent1 24 2" xfId="804"/>
    <cellStyle name="40% - Accent1 25" xfId="805"/>
    <cellStyle name="40% - Accent1 25 2" xfId="806"/>
    <cellStyle name="40% - Accent1 26" xfId="807"/>
    <cellStyle name="40% - Accent1 26 2" xfId="808"/>
    <cellStyle name="40% - Accent1 27" xfId="809"/>
    <cellStyle name="40% - Accent1 27 2" xfId="810"/>
    <cellStyle name="40% - Accent1 28" xfId="811"/>
    <cellStyle name="40% - Accent1 28 2" xfId="812"/>
    <cellStyle name="40% - Accent1 29" xfId="813"/>
    <cellStyle name="40% - Accent1 29 2" xfId="814"/>
    <cellStyle name="40% - Accent1 3" xfId="815"/>
    <cellStyle name="40% - Accent1 30" xfId="816"/>
    <cellStyle name="40% - Accent1 30 2" xfId="817"/>
    <cellStyle name="40% - Accent1 31" xfId="818"/>
    <cellStyle name="40% - Accent1 31 2" xfId="819"/>
    <cellStyle name="40% - Accent1 32" xfId="820"/>
    <cellStyle name="40% - Accent1 32 2" xfId="821"/>
    <cellStyle name="40% - Accent1 33" xfId="822"/>
    <cellStyle name="40% - Accent1 33 2" xfId="823"/>
    <cellStyle name="40% - Accent1 34" xfId="824"/>
    <cellStyle name="40% - Accent1 34 2" xfId="825"/>
    <cellStyle name="40% - Accent1 35" xfId="826"/>
    <cellStyle name="40% - Accent1 36" xfId="827"/>
    <cellStyle name="40% - Accent1 37" xfId="828"/>
    <cellStyle name="40% - Accent1 38" xfId="829"/>
    <cellStyle name="40% - Accent1 39" xfId="830"/>
    <cellStyle name="40% - Accent1 4" xfId="831"/>
    <cellStyle name="40% - Accent1 4 2" xfId="832"/>
    <cellStyle name="40% - Accent1 40" xfId="833"/>
    <cellStyle name="40% - Accent1 41" xfId="834"/>
    <cellStyle name="40% - Accent1 42" xfId="835"/>
    <cellStyle name="40% - Accent1 43" xfId="836"/>
    <cellStyle name="40% - Accent1 44" xfId="837"/>
    <cellStyle name="40% - Accent1 45" xfId="838"/>
    <cellStyle name="40% - Accent1 46" xfId="839"/>
    <cellStyle name="40% - Accent1 47" xfId="840"/>
    <cellStyle name="40% - Accent1 48" xfId="841"/>
    <cellStyle name="40% - Accent1 49" xfId="842"/>
    <cellStyle name="40% - Accent1 5" xfId="843"/>
    <cellStyle name="40% - Accent1 5 2" xfId="844"/>
    <cellStyle name="40% - Accent1 50" xfId="845"/>
    <cellStyle name="40% - Accent1 51" xfId="846"/>
    <cellStyle name="40% - Accent1 52" xfId="847"/>
    <cellStyle name="40% - Accent1 53" xfId="848"/>
    <cellStyle name="40% - Accent1 54" xfId="849"/>
    <cellStyle name="40% - Accent1 55" xfId="850"/>
    <cellStyle name="40% - Accent1 56" xfId="851"/>
    <cellStyle name="40% - Accent1 6" xfId="852"/>
    <cellStyle name="40% - Accent1 6 2" xfId="853"/>
    <cellStyle name="40% - Accent1 7" xfId="854"/>
    <cellStyle name="40% - Accent1 7 2" xfId="855"/>
    <cellStyle name="40% - Accent1 8" xfId="856"/>
    <cellStyle name="40% - Accent1 8 2" xfId="857"/>
    <cellStyle name="40% - Accent1 9" xfId="858"/>
    <cellStyle name="40% - Accent1 9 2" xfId="859"/>
    <cellStyle name="40% - Accent2 10" xfId="860"/>
    <cellStyle name="40% - Accent2 10 2" xfId="861"/>
    <cellStyle name="40% - Accent2 11" xfId="862"/>
    <cellStyle name="40% - Accent2 11 2" xfId="863"/>
    <cellStyle name="40% - Accent2 12" xfId="864"/>
    <cellStyle name="40% - Accent2 13" xfId="865"/>
    <cellStyle name="40% - Accent2 14" xfId="866"/>
    <cellStyle name="40% - Accent2 15" xfId="867"/>
    <cellStyle name="40% - Accent2 16" xfId="868"/>
    <cellStyle name="40% - Accent2 17" xfId="869"/>
    <cellStyle name="40% - Accent2 18" xfId="870"/>
    <cellStyle name="40% - Accent2 18 2" xfId="871"/>
    <cellStyle name="40% - Accent2 19" xfId="872"/>
    <cellStyle name="40% - Accent2 19 2" xfId="873"/>
    <cellStyle name="40% - Accent2 2" xfId="874"/>
    <cellStyle name="40% - Accent2 2 2" xfId="875"/>
    <cellStyle name="40% - Accent2 2 3" xfId="876"/>
    <cellStyle name="40% - Accent2 2 4" xfId="877"/>
    <cellStyle name="40% - Accent2 2 5" xfId="878"/>
    <cellStyle name="40% - Accent2 2 6" xfId="879"/>
    <cellStyle name="40% - Accent2 20" xfId="880"/>
    <cellStyle name="40% - Accent2 20 2" xfId="881"/>
    <cellStyle name="40% - Accent2 21" xfId="882"/>
    <cellStyle name="40% - Accent2 21 2" xfId="883"/>
    <cellStyle name="40% - Accent2 22" xfId="884"/>
    <cellStyle name="40% - Accent2 22 2" xfId="885"/>
    <cellStyle name="40% - Accent2 23" xfId="886"/>
    <cellStyle name="40% - Accent2 23 2" xfId="887"/>
    <cellStyle name="40% - Accent2 24" xfId="888"/>
    <cellStyle name="40% - Accent2 24 2" xfId="889"/>
    <cellStyle name="40% - Accent2 25" xfId="890"/>
    <cellStyle name="40% - Accent2 25 2" xfId="891"/>
    <cellStyle name="40% - Accent2 26" xfId="892"/>
    <cellStyle name="40% - Accent2 26 2" xfId="893"/>
    <cellStyle name="40% - Accent2 27" xfId="894"/>
    <cellStyle name="40% - Accent2 27 2" xfId="895"/>
    <cellStyle name="40% - Accent2 28" xfId="896"/>
    <cellStyle name="40% - Accent2 28 2" xfId="897"/>
    <cellStyle name="40% - Accent2 29" xfId="898"/>
    <cellStyle name="40% - Accent2 29 2" xfId="899"/>
    <cellStyle name="40% - Accent2 3" xfId="900"/>
    <cellStyle name="40% - Accent2 30" xfId="901"/>
    <cellStyle name="40% - Accent2 30 2" xfId="902"/>
    <cellStyle name="40% - Accent2 31" xfId="903"/>
    <cellStyle name="40% - Accent2 31 2" xfId="904"/>
    <cellStyle name="40% - Accent2 32" xfId="905"/>
    <cellStyle name="40% - Accent2 32 2" xfId="906"/>
    <cellStyle name="40% - Accent2 33" xfId="907"/>
    <cellStyle name="40% - Accent2 33 2" xfId="908"/>
    <cellStyle name="40% - Accent2 34" xfId="909"/>
    <cellStyle name="40% - Accent2 34 2" xfId="910"/>
    <cellStyle name="40% - Accent2 35" xfId="911"/>
    <cellStyle name="40% - Accent2 36" xfId="912"/>
    <cellStyle name="40% - Accent2 37" xfId="913"/>
    <cellStyle name="40% - Accent2 38" xfId="914"/>
    <cellStyle name="40% - Accent2 39" xfId="915"/>
    <cellStyle name="40% - Accent2 4" xfId="916"/>
    <cellStyle name="40% - Accent2 4 2" xfId="917"/>
    <cellStyle name="40% - Accent2 40" xfId="918"/>
    <cellStyle name="40% - Accent2 41" xfId="919"/>
    <cellStyle name="40% - Accent2 42" xfId="920"/>
    <cellStyle name="40% - Accent2 43" xfId="921"/>
    <cellStyle name="40% - Accent2 44" xfId="922"/>
    <cellStyle name="40% - Accent2 45" xfId="923"/>
    <cellStyle name="40% - Accent2 46" xfId="924"/>
    <cellStyle name="40% - Accent2 47" xfId="925"/>
    <cellStyle name="40% - Accent2 48" xfId="926"/>
    <cellStyle name="40% - Accent2 49" xfId="927"/>
    <cellStyle name="40% - Accent2 5" xfId="928"/>
    <cellStyle name="40% - Accent2 5 2" xfId="929"/>
    <cellStyle name="40% - Accent2 50" xfId="930"/>
    <cellStyle name="40% - Accent2 51" xfId="931"/>
    <cellStyle name="40% - Accent2 52" xfId="932"/>
    <cellStyle name="40% - Accent2 53" xfId="933"/>
    <cellStyle name="40% - Accent2 54" xfId="934"/>
    <cellStyle name="40% - Accent2 55" xfId="935"/>
    <cellStyle name="40% - Accent2 56" xfId="936"/>
    <cellStyle name="40% - Accent2 6" xfId="937"/>
    <cellStyle name="40% - Accent2 6 2" xfId="938"/>
    <cellStyle name="40% - Accent2 7" xfId="939"/>
    <cellStyle name="40% - Accent2 7 2" xfId="940"/>
    <cellStyle name="40% - Accent2 8" xfId="941"/>
    <cellStyle name="40% - Accent2 8 2" xfId="942"/>
    <cellStyle name="40% - Accent2 9" xfId="943"/>
    <cellStyle name="40% - Accent2 9 2" xfId="944"/>
    <cellStyle name="40% - Accent3 10" xfId="945"/>
    <cellStyle name="40% - Accent3 10 2" xfId="946"/>
    <cellStyle name="40% - Accent3 11" xfId="947"/>
    <cellStyle name="40% - Accent3 11 2" xfId="948"/>
    <cellStyle name="40% - Accent3 12" xfId="949"/>
    <cellStyle name="40% - Accent3 13" xfId="950"/>
    <cellStyle name="40% - Accent3 14" xfId="951"/>
    <cellStyle name="40% - Accent3 15" xfId="952"/>
    <cellStyle name="40% - Accent3 16" xfId="953"/>
    <cellStyle name="40% - Accent3 17" xfId="954"/>
    <cellStyle name="40% - Accent3 18" xfId="955"/>
    <cellStyle name="40% - Accent3 18 2" xfId="956"/>
    <cellStyle name="40% - Accent3 19" xfId="957"/>
    <cellStyle name="40% - Accent3 19 2" xfId="958"/>
    <cellStyle name="40% - Accent3 2" xfId="959"/>
    <cellStyle name="40% - Accent3 2 2" xfId="960"/>
    <cellStyle name="40% - Accent3 2 3" xfId="961"/>
    <cellStyle name="40% - Accent3 2 4" xfId="962"/>
    <cellStyle name="40% - Accent3 2 5" xfId="963"/>
    <cellStyle name="40% - Accent3 2 6" xfId="964"/>
    <cellStyle name="40% - Accent3 20" xfId="965"/>
    <cellStyle name="40% - Accent3 20 2" xfId="966"/>
    <cellStyle name="40% - Accent3 21" xfId="967"/>
    <cellStyle name="40% - Accent3 21 2" xfId="968"/>
    <cellStyle name="40% - Accent3 22" xfId="969"/>
    <cellStyle name="40% - Accent3 22 2" xfId="970"/>
    <cellStyle name="40% - Accent3 23" xfId="971"/>
    <cellStyle name="40% - Accent3 23 2" xfId="972"/>
    <cellStyle name="40% - Accent3 24" xfId="973"/>
    <cellStyle name="40% - Accent3 24 2" xfId="974"/>
    <cellStyle name="40% - Accent3 25" xfId="975"/>
    <cellStyle name="40% - Accent3 25 2" xfId="976"/>
    <cellStyle name="40% - Accent3 26" xfId="977"/>
    <cellStyle name="40% - Accent3 26 2" xfId="978"/>
    <cellStyle name="40% - Accent3 27" xfId="979"/>
    <cellStyle name="40% - Accent3 27 2" xfId="980"/>
    <cellStyle name="40% - Accent3 28" xfId="981"/>
    <cellStyle name="40% - Accent3 28 2" xfId="982"/>
    <cellStyle name="40% - Accent3 29" xfId="983"/>
    <cellStyle name="40% - Accent3 29 2" xfId="984"/>
    <cellStyle name="40% - Accent3 3" xfId="985"/>
    <cellStyle name="40% - Accent3 30" xfId="986"/>
    <cellStyle name="40% - Accent3 30 2" xfId="987"/>
    <cellStyle name="40% - Accent3 31" xfId="988"/>
    <cellStyle name="40% - Accent3 31 2" xfId="989"/>
    <cellStyle name="40% - Accent3 32" xfId="990"/>
    <cellStyle name="40% - Accent3 32 2" xfId="991"/>
    <cellStyle name="40% - Accent3 33" xfId="992"/>
    <cellStyle name="40% - Accent3 33 2" xfId="993"/>
    <cellStyle name="40% - Accent3 34" xfId="994"/>
    <cellStyle name="40% - Accent3 34 2" xfId="995"/>
    <cellStyle name="40% - Accent3 35" xfId="996"/>
    <cellStyle name="40% - Accent3 36" xfId="997"/>
    <cellStyle name="40% - Accent3 37" xfId="998"/>
    <cellStyle name="40% - Accent3 38" xfId="999"/>
    <cellStyle name="40% - Accent3 39" xfId="1000"/>
    <cellStyle name="40% - Accent3 4" xfId="1001"/>
    <cellStyle name="40% - Accent3 4 2" xfId="1002"/>
    <cellStyle name="40% - Accent3 40" xfId="1003"/>
    <cellStyle name="40% - Accent3 41" xfId="1004"/>
    <cellStyle name="40% - Accent3 42" xfId="1005"/>
    <cellStyle name="40% - Accent3 43" xfId="1006"/>
    <cellStyle name="40% - Accent3 44" xfId="1007"/>
    <cellStyle name="40% - Accent3 45" xfId="1008"/>
    <cellStyle name="40% - Accent3 46" xfId="1009"/>
    <cellStyle name="40% - Accent3 47" xfId="1010"/>
    <cellStyle name="40% - Accent3 48" xfId="1011"/>
    <cellStyle name="40% - Accent3 49" xfId="1012"/>
    <cellStyle name="40% - Accent3 5" xfId="1013"/>
    <cellStyle name="40% - Accent3 5 2" xfId="1014"/>
    <cellStyle name="40% - Accent3 50" xfId="1015"/>
    <cellStyle name="40% - Accent3 51" xfId="1016"/>
    <cellStyle name="40% - Accent3 52" xfId="1017"/>
    <cellStyle name="40% - Accent3 53" xfId="1018"/>
    <cellStyle name="40% - Accent3 54" xfId="1019"/>
    <cellStyle name="40% - Accent3 55" xfId="1020"/>
    <cellStyle name="40% - Accent3 56" xfId="1021"/>
    <cellStyle name="40% - Accent3 6" xfId="1022"/>
    <cellStyle name="40% - Accent3 6 2" xfId="1023"/>
    <cellStyle name="40% - Accent3 7" xfId="1024"/>
    <cellStyle name="40% - Accent3 7 2" xfId="1025"/>
    <cellStyle name="40% - Accent3 8" xfId="1026"/>
    <cellStyle name="40% - Accent3 8 2" xfId="1027"/>
    <cellStyle name="40% - Accent3 9" xfId="1028"/>
    <cellStyle name="40% - Accent3 9 2" xfId="1029"/>
    <cellStyle name="40% - Accent4 10" xfId="1030"/>
    <cellStyle name="40% - Accent4 10 2" xfId="1031"/>
    <cellStyle name="40% - Accent4 11" xfId="1032"/>
    <cellStyle name="40% - Accent4 11 2" xfId="1033"/>
    <cellStyle name="40% - Accent4 12" xfId="1034"/>
    <cellStyle name="40% - Accent4 13" xfId="1035"/>
    <cellStyle name="40% - Accent4 14" xfId="1036"/>
    <cellStyle name="40% - Accent4 15" xfId="1037"/>
    <cellStyle name="40% - Accent4 16" xfId="1038"/>
    <cellStyle name="40% - Accent4 17" xfId="1039"/>
    <cellStyle name="40% - Accent4 18" xfId="1040"/>
    <cellStyle name="40% - Accent4 18 2" xfId="1041"/>
    <cellStyle name="40% - Accent4 19" xfId="1042"/>
    <cellStyle name="40% - Accent4 19 2" xfId="1043"/>
    <cellStyle name="40% - Accent4 2" xfId="1044"/>
    <cellStyle name="40% - Accent4 2 2" xfId="1045"/>
    <cellStyle name="40% - Accent4 2 3" xfId="1046"/>
    <cellStyle name="40% - Accent4 2 4" xfId="1047"/>
    <cellStyle name="40% - Accent4 2 5" xfId="1048"/>
    <cellStyle name="40% - Accent4 2 6" xfId="1049"/>
    <cellStyle name="40% - Accent4 20" xfId="1050"/>
    <cellStyle name="40% - Accent4 20 2" xfId="1051"/>
    <cellStyle name="40% - Accent4 21" xfId="1052"/>
    <cellStyle name="40% - Accent4 21 2" xfId="1053"/>
    <cellStyle name="40% - Accent4 22" xfId="1054"/>
    <cellStyle name="40% - Accent4 22 2" xfId="1055"/>
    <cellStyle name="40% - Accent4 23" xfId="1056"/>
    <cellStyle name="40% - Accent4 23 2" xfId="1057"/>
    <cellStyle name="40% - Accent4 24" xfId="1058"/>
    <cellStyle name="40% - Accent4 24 2" xfId="1059"/>
    <cellStyle name="40% - Accent4 25" xfId="1060"/>
    <cellStyle name="40% - Accent4 25 2" xfId="1061"/>
    <cellStyle name="40% - Accent4 26" xfId="1062"/>
    <cellStyle name="40% - Accent4 26 2" xfId="1063"/>
    <cellStyle name="40% - Accent4 27" xfId="1064"/>
    <cellStyle name="40% - Accent4 27 2" xfId="1065"/>
    <cellStyle name="40% - Accent4 28" xfId="1066"/>
    <cellStyle name="40% - Accent4 28 2" xfId="1067"/>
    <cellStyle name="40% - Accent4 29" xfId="1068"/>
    <cellStyle name="40% - Accent4 29 2" xfId="1069"/>
    <cellStyle name="40% - Accent4 3" xfId="1070"/>
    <cellStyle name="40% - Accent4 30" xfId="1071"/>
    <cellStyle name="40% - Accent4 30 2" xfId="1072"/>
    <cellStyle name="40% - Accent4 31" xfId="1073"/>
    <cellStyle name="40% - Accent4 31 2" xfId="1074"/>
    <cellStyle name="40% - Accent4 32" xfId="1075"/>
    <cellStyle name="40% - Accent4 32 2" xfId="1076"/>
    <cellStyle name="40% - Accent4 33" xfId="1077"/>
    <cellStyle name="40% - Accent4 33 2" xfId="1078"/>
    <cellStyle name="40% - Accent4 34" xfId="1079"/>
    <cellStyle name="40% - Accent4 34 2" xfId="1080"/>
    <cellStyle name="40% - Accent4 35" xfId="1081"/>
    <cellStyle name="40% - Accent4 36" xfId="1082"/>
    <cellStyle name="40% - Accent4 37" xfId="1083"/>
    <cellStyle name="40% - Accent4 38" xfId="1084"/>
    <cellStyle name="40% - Accent4 39" xfId="1085"/>
    <cellStyle name="40% - Accent4 4" xfId="1086"/>
    <cellStyle name="40% - Accent4 4 2" xfId="1087"/>
    <cellStyle name="40% - Accent4 40" xfId="1088"/>
    <cellStyle name="40% - Accent4 41" xfId="1089"/>
    <cellStyle name="40% - Accent4 42" xfId="1090"/>
    <cellStyle name="40% - Accent4 43" xfId="1091"/>
    <cellStyle name="40% - Accent4 44" xfId="1092"/>
    <cellStyle name="40% - Accent4 45" xfId="1093"/>
    <cellStyle name="40% - Accent4 46" xfId="1094"/>
    <cellStyle name="40% - Accent4 47" xfId="1095"/>
    <cellStyle name="40% - Accent4 48" xfId="1096"/>
    <cellStyle name="40% - Accent4 49" xfId="1097"/>
    <cellStyle name="40% - Accent4 5" xfId="1098"/>
    <cellStyle name="40% - Accent4 5 2" xfId="1099"/>
    <cellStyle name="40% - Accent4 50" xfId="1100"/>
    <cellStyle name="40% - Accent4 51" xfId="1101"/>
    <cellStyle name="40% - Accent4 52" xfId="1102"/>
    <cellStyle name="40% - Accent4 53" xfId="1103"/>
    <cellStyle name="40% - Accent4 54" xfId="1104"/>
    <cellStyle name="40% - Accent4 55" xfId="1105"/>
    <cellStyle name="40% - Accent4 56" xfId="1106"/>
    <cellStyle name="40% - Accent4 6" xfId="1107"/>
    <cellStyle name="40% - Accent4 6 2" xfId="1108"/>
    <cellStyle name="40% - Accent4 7" xfId="1109"/>
    <cellStyle name="40% - Accent4 7 2" xfId="1110"/>
    <cellStyle name="40% - Accent4 8" xfId="1111"/>
    <cellStyle name="40% - Accent4 8 2" xfId="1112"/>
    <cellStyle name="40% - Accent4 9" xfId="1113"/>
    <cellStyle name="40% - Accent4 9 2" xfId="1114"/>
    <cellStyle name="40% - Accent5 10" xfId="1115"/>
    <cellStyle name="40% - Accent5 10 2" xfId="1116"/>
    <cellStyle name="40% - Accent5 11" xfId="1117"/>
    <cellStyle name="40% - Accent5 11 2" xfId="1118"/>
    <cellStyle name="40% - Accent5 12" xfId="1119"/>
    <cellStyle name="40% - Accent5 13" xfId="1120"/>
    <cellStyle name="40% - Accent5 14" xfId="1121"/>
    <cellStyle name="40% - Accent5 15" xfId="1122"/>
    <cellStyle name="40% - Accent5 16" xfId="1123"/>
    <cellStyle name="40% - Accent5 17" xfId="1124"/>
    <cellStyle name="40% - Accent5 18" xfId="1125"/>
    <cellStyle name="40% - Accent5 18 2" xfId="1126"/>
    <cellStyle name="40% - Accent5 19" xfId="1127"/>
    <cellStyle name="40% - Accent5 19 2" xfId="1128"/>
    <cellStyle name="40% - Accent5 2" xfId="1129"/>
    <cellStyle name="40% - Accent5 2 2" xfId="1130"/>
    <cellStyle name="40% - Accent5 2 3" xfId="1131"/>
    <cellStyle name="40% - Accent5 2 4" xfId="1132"/>
    <cellStyle name="40% - Accent5 2 5" xfId="1133"/>
    <cellStyle name="40% - Accent5 2 6" xfId="1134"/>
    <cellStyle name="40% - Accent5 20" xfId="1135"/>
    <cellStyle name="40% - Accent5 20 2" xfId="1136"/>
    <cellStyle name="40% - Accent5 21" xfId="1137"/>
    <cellStyle name="40% - Accent5 21 2" xfId="1138"/>
    <cellStyle name="40% - Accent5 22" xfId="1139"/>
    <cellStyle name="40% - Accent5 22 2" xfId="1140"/>
    <cellStyle name="40% - Accent5 23" xfId="1141"/>
    <cellStyle name="40% - Accent5 23 2" xfId="1142"/>
    <cellStyle name="40% - Accent5 24" xfId="1143"/>
    <cellStyle name="40% - Accent5 24 2" xfId="1144"/>
    <cellStyle name="40% - Accent5 25" xfId="1145"/>
    <cellStyle name="40% - Accent5 25 2" xfId="1146"/>
    <cellStyle name="40% - Accent5 26" xfId="1147"/>
    <cellStyle name="40% - Accent5 26 2" xfId="1148"/>
    <cellStyle name="40% - Accent5 27" xfId="1149"/>
    <cellStyle name="40% - Accent5 27 2" xfId="1150"/>
    <cellStyle name="40% - Accent5 28" xfId="1151"/>
    <cellStyle name="40% - Accent5 28 2" xfId="1152"/>
    <cellStyle name="40% - Accent5 29" xfId="1153"/>
    <cellStyle name="40% - Accent5 29 2" xfId="1154"/>
    <cellStyle name="40% - Accent5 3" xfId="1155"/>
    <cellStyle name="40% - Accent5 30" xfId="1156"/>
    <cellStyle name="40% - Accent5 30 2" xfId="1157"/>
    <cellStyle name="40% - Accent5 31" xfId="1158"/>
    <cellStyle name="40% - Accent5 31 2" xfId="1159"/>
    <cellStyle name="40% - Accent5 32" xfId="1160"/>
    <cellStyle name="40% - Accent5 32 2" xfId="1161"/>
    <cellStyle name="40% - Accent5 33" xfId="1162"/>
    <cellStyle name="40% - Accent5 33 2" xfId="1163"/>
    <cellStyle name="40% - Accent5 34" xfId="1164"/>
    <cellStyle name="40% - Accent5 34 2" xfId="1165"/>
    <cellStyle name="40% - Accent5 35" xfId="1166"/>
    <cellStyle name="40% - Accent5 36" xfId="1167"/>
    <cellStyle name="40% - Accent5 37" xfId="1168"/>
    <cellStyle name="40% - Accent5 38" xfId="1169"/>
    <cellStyle name="40% - Accent5 39" xfId="1170"/>
    <cellStyle name="40% - Accent5 4" xfId="1171"/>
    <cellStyle name="40% - Accent5 4 2" xfId="1172"/>
    <cellStyle name="40% - Accent5 40" xfId="1173"/>
    <cellStyle name="40% - Accent5 41" xfId="1174"/>
    <cellStyle name="40% - Accent5 42" xfId="1175"/>
    <cellStyle name="40% - Accent5 43" xfId="1176"/>
    <cellStyle name="40% - Accent5 44" xfId="1177"/>
    <cellStyle name="40% - Accent5 45" xfId="1178"/>
    <cellStyle name="40% - Accent5 46" xfId="1179"/>
    <cellStyle name="40% - Accent5 47" xfId="1180"/>
    <cellStyle name="40% - Accent5 48" xfId="1181"/>
    <cellStyle name="40% - Accent5 49" xfId="1182"/>
    <cellStyle name="40% - Accent5 5" xfId="1183"/>
    <cellStyle name="40% - Accent5 5 2" xfId="1184"/>
    <cellStyle name="40% - Accent5 50" xfId="1185"/>
    <cellStyle name="40% - Accent5 51" xfId="1186"/>
    <cellStyle name="40% - Accent5 52" xfId="1187"/>
    <cellStyle name="40% - Accent5 53" xfId="1188"/>
    <cellStyle name="40% - Accent5 54" xfId="1189"/>
    <cellStyle name="40% - Accent5 55" xfId="1190"/>
    <cellStyle name="40% - Accent5 56" xfId="1191"/>
    <cellStyle name="40% - Accent5 6" xfId="1192"/>
    <cellStyle name="40% - Accent5 6 2" xfId="1193"/>
    <cellStyle name="40% - Accent5 7" xfId="1194"/>
    <cellStyle name="40% - Accent5 7 2" xfId="1195"/>
    <cellStyle name="40% - Accent5 8" xfId="1196"/>
    <cellStyle name="40% - Accent5 8 2" xfId="1197"/>
    <cellStyle name="40% - Accent5 9" xfId="1198"/>
    <cellStyle name="40% - Accent5 9 2" xfId="1199"/>
    <cellStyle name="40% - Accent6 10" xfId="1200"/>
    <cellStyle name="40% - Accent6 10 2" xfId="1201"/>
    <cellStyle name="40% - Accent6 11" xfId="1202"/>
    <cellStyle name="40% - Accent6 11 2" xfId="1203"/>
    <cellStyle name="40% - Accent6 12" xfId="1204"/>
    <cellStyle name="40% - Accent6 13" xfId="1205"/>
    <cellStyle name="40% - Accent6 14" xfId="1206"/>
    <cellStyle name="40% - Accent6 15" xfId="1207"/>
    <cellStyle name="40% - Accent6 16" xfId="1208"/>
    <cellStyle name="40% - Accent6 17" xfId="1209"/>
    <cellStyle name="40% - Accent6 18" xfId="1210"/>
    <cellStyle name="40% - Accent6 18 2" xfId="1211"/>
    <cellStyle name="40% - Accent6 19" xfId="1212"/>
    <cellStyle name="40% - Accent6 19 2" xfId="1213"/>
    <cellStyle name="40% - Accent6 2" xfId="1214"/>
    <cellStyle name="40% - Accent6 2 2" xfId="1215"/>
    <cellStyle name="40% - Accent6 2 3" xfId="1216"/>
    <cellStyle name="40% - Accent6 2 4" xfId="1217"/>
    <cellStyle name="40% - Accent6 2 5" xfId="1218"/>
    <cellStyle name="40% - Accent6 2 6" xfId="1219"/>
    <cellStyle name="40% - Accent6 20" xfId="1220"/>
    <cellStyle name="40% - Accent6 20 2" xfId="1221"/>
    <cellStyle name="40% - Accent6 21" xfId="1222"/>
    <cellStyle name="40% - Accent6 21 2" xfId="1223"/>
    <cellStyle name="40% - Accent6 22" xfId="1224"/>
    <cellStyle name="40% - Accent6 22 2" xfId="1225"/>
    <cellStyle name="40% - Accent6 23" xfId="1226"/>
    <cellStyle name="40% - Accent6 23 2" xfId="1227"/>
    <cellStyle name="40% - Accent6 24" xfId="1228"/>
    <cellStyle name="40% - Accent6 24 2" xfId="1229"/>
    <cellStyle name="40% - Accent6 25" xfId="1230"/>
    <cellStyle name="40% - Accent6 25 2" xfId="1231"/>
    <cellStyle name="40% - Accent6 26" xfId="1232"/>
    <cellStyle name="40% - Accent6 26 2" xfId="1233"/>
    <cellStyle name="40% - Accent6 27" xfId="1234"/>
    <cellStyle name="40% - Accent6 27 2" xfId="1235"/>
    <cellStyle name="40% - Accent6 28" xfId="1236"/>
    <cellStyle name="40% - Accent6 28 2" xfId="1237"/>
    <cellStyle name="40% - Accent6 29" xfId="1238"/>
    <cellStyle name="40% - Accent6 29 2" xfId="1239"/>
    <cellStyle name="40% - Accent6 3" xfId="1240"/>
    <cellStyle name="40% - Accent6 30" xfId="1241"/>
    <cellStyle name="40% - Accent6 30 2" xfId="1242"/>
    <cellStyle name="40% - Accent6 31" xfId="1243"/>
    <cellStyle name="40% - Accent6 31 2" xfId="1244"/>
    <cellStyle name="40% - Accent6 32" xfId="1245"/>
    <cellStyle name="40% - Accent6 32 2" xfId="1246"/>
    <cellStyle name="40% - Accent6 33" xfId="1247"/>
    <cellStyle name="40% - Accent6 33 2" xfId="1248"/>
    <cellStyle name="40% - Accent6 34" xfId="1249"/>
    <cellStyle name="40% - Accent6 34 2" xfId="1250"/>
    <cellStyle name="40% - Accent6 35" xfId="1251"/>
    <cellStyle name="40% - Accent6 36" xfId="1252"/>
    <cellStyle name="40% - Accent6 37" xfId="1253"/>
    <cellStyle name="40% - Accent6 38" xfId="1254"/>
    <cellStyle name="40% - Accent6 39" xfId="1255"/>
    <cellStyle name="40% - Accent6 4" xfId="1256"/>
    <cellStyle name="40% - Accent6 4 2" xfId="1257"/>
    <cellStyle name="40% - Accent6 40" xfId="1258"/>
    <cellStyle name="40% - Accent6 41" xfId="1259"/>
    <cellStyle name="40% - Accent6 42" xfId="1260"/>
    <cellStyle name="40% - Accent6 43" xfId="1261"/>
    <cellStyle name="40% - Accent6 44" xfId="1262"/>
    <cellStyle name="40% - Accent6 45" xfId="1263"/>
    <cellStyle name="40% - Accent6 46" xfId="1264"/>
    <cellStyle name="40% - Accent6 47" xfId="1265"/>
    <cellStyle name="40% - Accent6 48" xfId="1266"/>
    <cellStyle name="40% - Accent6 49" xfId="1267"/>
    <cellStyle name="40% - Accent6 5" xfId="1268"/>
    <cellStyle name="40% - Accent6 5 2" xfId="1269"/>
    <cellStyle name="40% - Accent6 50" xfId="1270"/>
    <cellStyle name="40% - Accent6 51" xfId="1271"/>
    <cellStyle name="40% - Accent6 52" xfId="1272"/>
    <cellStyle name="40% - Accent6 53" xfId="1273"/>
    <cellStyle name="40% - Accent6 54" xfId="1274"/>
    <cellStyle name="40% - Accent6 55" xfId="1275"/>
    <cellStyle name="40% - Accent6 56" xfId="1276"/>
    <cellStyle name="40% - Accent6 6" xfId="1277"/>
    <cellStyle name="40% - Accent6 6 2" xfId="1278"/>
    <cellStyle name="40% - Accent6 7" xfId="1279"/>
    <cellStyle name="40% - Accent6 7 2" xfId="1280"/>
    <cellStyle name="40% - Accent6 8" xfId="1281"/>
    <cellStyle name="40% - Accent6 8 2" xfId="1282"/>
    <cellStyle name="40% - Accent6 9" xfId="1283"/>
    <cellStyle name="40% - Accent6 9 2" xfId="1284"/>
    <cellStyle name="60% - Accent1 10" xfId="1285"/>
    <cellStyle name="60% - Accent1 10 2" xfId="1286"/>
    <cellStyle name="60% - Accent1 11" xfId="1287"/>
    <cellStyle name="60% - Accent1 11 2" xfId="1288"/>
    <cellStyle name="60% - Accent1 12" xfId="1289"/>
    <cellStyle name="60% - Accent1 13" xfId="1290"/>
    <cellStyle name="60% - Accent1 14" xfId="1291"/>
    <cellStyle name="60% - Accent1 15" xfId="1292"/>
    <cellStyle name="60% - Accent1 16" xfId="1293"/>
    <cellStyle name="60% - Accent1 17" xfId="1294"/>
    <cellStyle name="60% - Accent1 18" xfId="1295"/>
    <cellStyle name="60% - Accent1 19" xfId="1296"/>
    <cellStyle name="60% - Accent1 2" xfId="1297"/>
    <cellStyle name="60% - Accent1 20" xfId="1298"/>
    <cellStyle name="60% - Accent1 21" xfId="1299"/>
    <cellStyle name="60% - Accent1 22" xfId="1300"/>
    <cellStyle name="60% - Accent1 23" xfId="1301"/>
    <cellStyle name="60% - Accent1 24" xfId="1302"/>
    <cellStyle name="60% - Accent1 25" xfId="1303"/>
    <cellStyle name="60% - Accent1 26" xfId="1304"/>
    <cellStyle name="60% - Accent1 27" xfId="1305"/>
    <cellStyle name="60% - Accent1 28" xfId="1306"/>
    <cellStyle name="60% - Accent1 29" xfId="1307"/>
    <cellStyle name="60% - Accent1 3" xfId="1308"/>
    <cellStyle name="60% - Accent1 30" xfId="1309"/>
    <cellStyle name="60% - Accent1 31" xfId="1310"/>
    <cellStyle name="60% - Accent1 32" xfId="1311"/>
    <cellStyle name="60% - Accent1 33" xfId="1312"/>
    <cellStyle name="60% - Accent1 34" xfId="1313"/>
    <cellStyle name="60% - Accent1 35" xfId="1314"/>
    <cellStyle name="60% - Accent1 36" xfId="1315"/>
    <cellStyle name="60% - Accent1 37" xfId="1316"/>
    <cellStyle name="60% - Accent1 38" xfId="1317"/>
    <cellStyle name="60% - Accent1 4" xfId="1318"/>
    <cellStyle name="60% - Accent1 4 2" xfId="1319"/>
    <cellStyle name="60% - Accent1 5" xfId="1320"/>
    <cellStyle name="60% - Accent1 5 2" xfId="1321"/>
    <cellStyle name="60% - Accent1 6" xfId="1322"/>
    <cellStyle name="60% - Accent1 6 2" xfId="1323"/>
    <cellStyle name="60% - Accent1 7" xfId="1324"/>
    <cellStyle name="60% - Accent1 7 2" xfId="1325"/>
    <cellStyle name="60% - Accent1 8" xfId="1326"/>
    <cellStyle name="60% - Accent1 8 2" xfId="1327"/>
    <cellStyle name="60% - Accent1 9" xfId="1328"/>
    <cellStyle name="60% - Accent1 9 2" xfId="1329"/>
    <cellStyle name="60% - Accent2 10" xfId="1330"/>
    <cellStyle name="60% - Accent2 10 2" xfId="1331"/>
    <cellStyle name="60% - Accent2 11" xfId="1332"/>
    <cellStyle name="60% - Accent2 11 2" xfId="1333"/>
    <cellStyle name="60% - Accent2 12" xfId="1334"/>
    <cellStyle name="60% - Accent2 13" xfId="1335"/>
    <cellStyle name="60% - Accent2 14" xfId="1336"/>
    <cellStyle name="60% - Accent2 15" xfId="1337"/>
    <cellStyle name="60% - Accent2 16" xfId="1338"/>
    <cellStyle name="60% - Accent2 17" xfId="1339"/>
    <cellStyle name="60% - Accent2 18" xfId="1340"/>
    <cellStyle name="60% - Accent2 19" xfId="1341"/>
    <cellStyle name="60% - Accent2 2" xfId="1342"/>
    <cellStyle name="60% - Accent2 20" xfId="1343"/>
    <cellStyle name="60% - Accent2 21" xfId="1344"/>
    <cellStyle name="60% - Accent2 22" xfId="1345"/>
    <cellStyle name="60% - Accent2 23" xfId="1346"/>
    <cellStyle name="60% - Accent2 24" xfId="1347"/>
    <cellStyle name="60% - Accent2 25" xfId="1348"/>
    <cellStyle name="60% - Accent2 26" xfId="1349"/>
    <cellStyle name="60% - Accent2 27" xfId="1350"/>
    <cellStyle name="60% - Accent2 28" xfId="1351"/>
    <cellStyle name="60% - Accent2 29" xfId="1352"/>
    <cellStyle name="60% - Accent2 3" xfId="1353"/>
    <cellStyle name="60% - Accent2 30" xfId="1354"/>
    <cellStyle name="60% - Accent2 31" xfId="1355"/>
    <cellStyle name="60% - Accent2 32" xfId="1356"/>
    <cellStyle name="60% - Accent2 33" xfId="1357"/>
    <cellStyle name="60% - Accent2 34" xfId="1358"/>
    <cellStyle name="60% - Accent2 35" xfId="1359"/>
    <cellStyle name="60% - Accent2 36" xfId="1360"/>
    <cellStyle name="60% - Accent2 37" xfId="1361"/>
    <cellStyle name="60% - Accent2 38" xfId="1362"/>
    <cellStyle name="60% - Accent2 4" xfId="1363"/>
    <cellStyle name="60% - Accent2 4 2" xfId="1364"/>
    <cellStyle name="60% - Accent2 5" xfId="1365"/>
    <cellStyle name="60% - Accent2 5 2" xfId="1366"/>
    <cellStyle name="60% - Accent2 6" xfId="1367"/>
    <cellStyle name="60% - Accent2 6 2" xfId="1368"/>
    <cellStyle name="60% - Accent2 7" xfId="1369"/>
    <cellStyle name="60% - Accent2 7 2" xfId="1370"/>
    <cellStyle name="60% - Accent2 8" xfId="1371"/>
    <cellStyle name="60% - Accent2 8 2" xfId="1372"/>
    <cellStyle name="60% - Accent2 9" xfId="1373"/>
    <cellStyle name="60% - Accent2 9 2" xfId="1374"/>
    <cellStyle name="60% - Accent3 10" xfId="1375"/>
    <cellStyle name="60% - Accent3 10 2" xfId="1376"/>
    <cellStyle name="60% - Accent3 11" xfId="1377"/>
    <cellStyle name="60% - Accent3 11 2" xfId="1378"/>
    <cellStyle name="60% - Accent3 12" xfId="1379"/>
    <cellStyle name="60% - Accent3 13" xfId="1380"/>
    <cellStyle name="60% - Accent3 14" xfId="1381"/>
    <cellStyle name="60% - Accent3 15" xfId="1382"/>
    <cellStyle name="60% - Accent3 16" xfId="1383"/>
    <cellStyle name="60% - Accent3 17" xfId="1384"/>
    <cellStyle name="60% - Accent3 18" xfId="1385"/>
    <cellStyle name="60% - Accent3 19" xfId="1386"/>
    <cellStyle name="60% - Accent3 2" xfId="1387"/>
    <cellStyle name="60% - Accent3 20" xfId="1388"/>
    <cellStyle name="60% - Accent3 21" xfId="1389"/>
    <cellStyle name="60% - Accent3 22" xfId="1390"/>
    <cellStyle name="60% - Accent3 23" xfId="1391"/>
    <cellStyle name="60% - Accent3 24" xfId="1392"/>
    <cellStyle name="60% - Accent3 25" xfId="1393"/>
    <cellStyle name="60% - Accent3 26" xfId="1394"/>
    <cellStyle name="60% - Accent3 27" xfId="1395"/>
    <cellStyle name="60% - Accent3 28" xfId="1396"/>
    <cellStyle name="60% - Accent3 29" xfId="1397"/>
    <cellStyle name="60% - Accent3 3" xfId="1398"/>
    <cellStyle name="60% - Accent3 30" xfId="1399"/>
    <cellStyle name="60% - Accent3 31" xfId="1400"/>
    <cellStyle name="60% - Accent3 32" xfId="1401"/>
    <cellStyle name="60% - Accent3 33" xfId="1402"/>
    <cellStyle name="60% - Accent3 34" xfId="1403"/>
    <cellStyle name="60% - Accent3 35" xfId="1404"/>
    <cellStyle name="60% - Accent3 36" xfId="1405"/>
    <cellStyle name="60% - Accent3 37" xfId="1406"/>
    <cellStyle name="60% - Accent3 38" xfId="1407"/>
    <cellStyle name="60% - Accent3 4" xfId="1408"/>
    <cellStyle name="60% - Accent3 4 2" xfId="1409"/>
    <cellStyle name="60% - Accent3 5" xfId="1410"/>
    <cellStyle name="60% - Accent3 5 2" xfId="1411"/>
    <cellStyle name="60% - Accent3 6" xfId="1412"/>
    <cellStyle name="60% - Accent3 6 2" xfId="1413"/>
    <cellStyle name="60% - Accent3 7" xfId="1414"/>
    <cellStyle name="60% - Accent3 7 2" xfId="1415"/>
    <cellStyle name="60% - Accent3 8" xfId="1416"/>
    <cellStyle name="60% - Accent3 8 2" xfId="1417"/>
    <cellStyle name="60% - Accent3 9" xfId="1418"/>
    <cellStyle name="60% - Accent3 9 2" xfId="1419"/>
    <cellStyle name="60% - Accent4 10" xfId="1420"/>
    <cellStyle name="60% - Accent4 10 2" xfId="1421"/>
    <cellStyle name="60% - Accent4 11" xfId="1422"/>
    <cellStyle name="60% - Accent4 11 2" xfId="1423"/>
    <cellStyle name="60% - Accent4 12" xfId="1424"/>
    <cellStyle name="60% - Accent4 13" xfId="1425"/>
    <cellStyle name="60% - Accent4 14" xfId="1426"/>
    <cellStyle name="60% - Accent4 15" xfId="1427"/>
    <cellStyle name="60% - Accent4 16" xfId="1428"/>
    <cellStyle name="60% - Accent4 17" xfId="1429"/>
    <cellStyle name="60% - Accent4 18" xfId="1430"/>
    <cellStyle name="60% - Accent4 19" xfId="1431"/>
    <cellStyle name="60% - Accent4 2" xfId="1432"/>
    <cellStyle name="60% - Accent4 20" xfId="1433"/>
    <cellStyle name="60% - Accent4 21" xfId="1434"/>
    <cellStyle name="60% - Accent4 22" xfId="1435"/>
    <cellStyle name="60% - Accent4 23" xfId="1436"/>
    <cellStyle name="60% - Accent4 24" xfId="1437"/>
    <cellStyle name="60% - Accent4 25" xfId="1438"/>
    <cellStyle name="60% - Accent4 26" xfId="1439"/>
    <cellStyle name="60% - Accent4 27" xfId="1440"/>
    <cellStyle name="60% - Accent4 28" xfId="1441"/>
    <cellStyle name="60% - Accent4 29" xfId="1442"/>
    <cellStyle name="60% - Accent4 3" xfId="1443"/>
    <cellStyle name="60% - Accent4 30" xfId="1444"/>
    <cellStyle name="60% - Accent4 31" xfId="1445"/>
    <cellStyle name="60% - Accent4 32" xfId="1446"/>
    <cellStyle name="60% - Accent4 33" xfId="1447"/>
    <cellStyle name="60% - Accent4 34" xfId="1448"/>
    <cellStyle name="60% - Accent4 35" xfId="1449"/>
    <cellStyle name="60% - Accent4 36" xfId="1450"/>
    <cellStyle name="60% - Accent4 37" xfId="1451"/>
    <cellStyle name="60% - Accent4 38" xfId="1452"/>
    <cellStyle name="60% - Accent4 4" xfId="1453"/>
    <cellStyle name="60% - Accent4 4 2" xfId="1454"/>
    <cellStyle name="60% - Accent4 5" xfId="1455"/>
    <cellStyle name="60% - Accent4 5 2" xfId="1456"/>
    <cellStyle name="60% - Accent4 6" xfId="1457"/>
    <cellStyle name="60% - Accent4 6 2" xfId="1458"/>
    <cellStyle name="60% - Accent4 7" xfId="1459"/>
    <cellStyle name="60% - Accent4 7 2" xfId="1460"/>
    <cellStyle name="60% - Accent4 8" xfId="1461"/>
    <cellStyle name="60% - Accent4 8 2" xfId="1462"/>
    <cellStyle name="60% - Accent4 9" xfId="1463"/>
    <cellStyle name="60% - Accent4 9 2" xfId="1464"/>
    <cellStyle name="60% - Accent5 10" xfId="1465"/>
    <cellStyle name="60% - Accent5 10 2" xfId="1466"/>
    <cellStyle name="60% - Accent5 11" xfId="1467"/>
    <cellStyle name="60% - Accent5 11 2" xfId="1468"/>
    <cellStyle name="60% - Accent5 12" xfId="1469"/>
    <cellStyle name="60% - Accent5 13" xfId="1470"/>
    <cellStyle name="60% - Accent5 14" xfId="1471"/>
    <cellStyle name="60% - Accent5 15" xfId="1472"/>
    <cellStyle name="60% - Accent5 16" xfId="1473"/>
    <cellStyle name="60% - Accent5 17" xfId="1474"/>
    <cellStyle name="60% - Accent5 18" xfId="1475"/>
    <cellStyle name="60% - Accent5 19" xfId="1476"/>
    <cellStyle name="60% - Accent5 2" xfId="1477"/>
    <cellStyle name="60% - Accent5 20" xfId="1478"/>
    <cellStyle name="60% - Accent5 21" xfId="1479"/>
    <cellStyle name="60% - Accent5 22" xfId="1480"/>
    <cellStyle name="60% - Accent5 23" xfId="1481"/>
    <cellStyle name="60% - Accent5 24" xfId="1482"/>
    <cellStyle name="60% - Accent5 25" xfId="1483"/>
    <cellStyle name="60% - Accent5 26" xfId="1484"/>
    <cellStyle name="60% - Accent5 27" xfId="1485"/>
    <cellStyle name="60% - Accent5 28" xfId="1486"/>
    <cellStyle name="60% - Accent5 29" xfId="1487"/>
    <cellStyle name="60% - Accent5 3" xfId="1488"/>
    <cellStyle name="60% - Accent5 30" xfId="1489"/>
    <cellStyle name="60% - Accent5 31" xfId="1490"/>
    <cellStyle name="60% - Accent5 32" xfId="1491"/>
    <cellStyle name="60% - Accent5 33" xfId="1492"/>
    <cellStyle name="60% - Accent5 34" xfId="1493"/>
    <cellStyle name="60% - Accent5 35" xfId="1494"/>
    <cellStyle name="60% - Accent5 36" xfId="1495"/>
    <cellStyle name="60% - Accent5 37" xfId="1496"/>
    <cellStyle name="60% - Accent5 38" xfId="1497"/>
    <cellStyle name="60% - Accent5 4" xfId="1498"/>
    <cellStyle name="60% - Accent5 4 2" xfId="1499"/>
    <cellStyle name="60% - Accent5 5" xfId="1500"/>
    <cellStyle name="60% - Accent5 5 2" xfId="1501"/>
    <cellStyle name="60% - Accent5 6" xfId="1502"/>
    <cellStyle name="60% - Accent5 6 2" xfId="1503"/>
    <cellStyle name="60% - Accent5 7" xfId="1504"/>
    <cellStyle name="60% - Accent5 7 2" xfId="1505"/>
    <cellStyle name="60% - Accent5 8" xfId="1506"/>
    <cellStyle name="60% - Accent5 8 2" xfId="1507"/>
    <cellStyle name="60% - Accent5 9" xfId="1508"/>
    <cellStyle name="60% - Accent5 9 2" xfId="1509"/>
    <cellStyle name="60% - Accent6 10" xfId="1510"/>
    <cellStyle name="60% - Accent6 10 2" xfId="1511"/>
    <cellStyle name="60% - Accent6 11" xfId="1512"/>
    <cellStyle name="60% - Accent6 11 2" xfId="1513"/>
    <cellStyle name="60% - Accent6 12" xfId="1514"/>
    <cellStyle name="60% - Accent6 13" xfId="1515"/>
    <cellStyle name="60% - Accent6 14" xfId="1516"/>
    <cellStyle name="60% - Accent6 15" xfId="1517"/>
    <cellStyle name="60% - Accent6 16" xfId="1518"/>
    <cellStyle name="60% - Accent6 17" xfId="1519"/>
    <cellStyle name="60% - Accent6 18" xfId="1520"/>
    <cellStyle name="60% - Accent6 19" xfId="1521"/>
    <cellStyle name="60% - Accent6 2" xfId="1522"/>
    <cellStyle name="60% - Accent6 20" xfId="1523"/>
    <cellStyle name="60% - Accent6 21" xfId="1524"/>
    <cellStyle name="60% - Accent6 22" xfId="1525"/>
    <cellStyle name="60% - Accent6 23" xfId="1526"/>
    <cellStyle name="60% - Accent6 24" xfId="1527"/>
    <cellStyle name="60% - Accent6 25" xfId="1528"/>
    <cellStyle name="60% - Accent6 26" xfId="1529"/>
    <cellStyle name="60% - Accent6 27" xfId="1530"/>
    <cellStyle name="60% - Accent6 28" xfId="1531"/>
    <cellStyle name="60% - Accent6 29" xfId="1532"/>
    <cellStyle name="60% - Accent6 3" xfId="1533"/>
    <cellStyle name="60% - Accent6 30" xfId="1534"/>
    <cellStyle name="60% - Accent6 31" xfId="1535"/>
    <cellStyle name="60% - Accent6 32" xfId="1536"/>
    <cellStyle name="60% - Accent6 33" xfId="1537"/>
    <cellStyle name="60% - Accent6 34" xfId="1538"/>
    <cellStyle name="60% - Accent6 35" xfId="1539"/>
    <cellStyle name="60% - Accent6 36" xfId="1540"/>
    <cellStyle name="60% - Accent6 37" xfId="1541"/>
    <cellStyle name="60% - Accent6 38" xfId="1542"/>
    <cellStyle name="60% - Accent6 4" xfId="1543"/>
    <cellStyle name="60% - Accent6 4 2" xfId="1544"/>
    <cellStyle name="60% - Accent6 5" xfId="1545"/>
    <cellStyle name="60% - Accent6 5 2" xfId="1546"/>
    <cellStyle name="60% - Accent6 6" xfId="1547"/>
    <cellStyle name="60% - Accent6 6 2" xfId="1548"/>
    <cellStyle name="60% - Accent6 7" xfId="1549"/>
    <cellStyle name="60% - Accent6 7 2" xfId="1550"/>
    <cellStyle name="60% - Accent6 8" xfId="1551"/>
    <cellStyle name="60% - Accent6 8 2" xfId="1552"/>
    <cellStyle name="60% - Accent6 9" xfId="1553"/>
    <cellStyle name="60% - Accent6 9 2" xfId="1554"/>
    <cellStyle name="ac" xfId="1555"/>
    <cellStyle name="Accent1 10" xfId="1556"/>
    <cellStyle name="Accent1 10 2" xfId="1557"/>
    <cellStyle name="Accent1 11" xfId="1558"/>
    <cellStyle name="Accent1 11 2" xfId="1559"/>
    <cellStyle name="Accent1 12" xfId="1560"/>
    <cellStyle name="Accent1 13" xfId="1561"/>
    <cellStyle name="Accent1 14" xfId="1562"/>
    <cellStyle name="Accent1 15" xfId="1563"/>
    <cellStyle name="Accent1 16" xfId="1564"/>
    <cellStyle name="Accent1 17" xfId="1565"/>
    <cellStyle name="Accent1 18" xfId="1566"/>
    <cellStyle name="Accent1 19" xfId="1567"/>
    <cellStyle name="Accent1 2" xfId="1568"/>
    <cellStyle name="Accent1 20" xfId="1569"/>
    <cellStyle name="Accent1 21" xfId="1570"/>
    <cellStyle name="Accent1 22" xfId="1571"/>
    <cellStyle name="Accent1 23" xfId="1572"/>
    <cellStyle name="Accent1 24" xfId="1573"/>
    <cellStyle name="Accent1 25" xfId="1574"/>
    <cellStyle name="Accent1 26" xfId="1575"/>
    <cellStyle name="Accent1 27" xfId="1576"/>
    <cellStyle name="Accent1 28" xfId="1577"/>
    <cellStyle name="Accent1 29" xfId="1578"/>
    <cellStyle name="Accent1 3" xfId="1579"/>
    <cellStyle name="Accent1 30" xfId="1580"/>
    <cellStyle name="Accent1 31" xfId="1581"/>
    <cellStyle name="Accent1 32" xfId="1582"/>
    <cellStyle name="Accent1 33" xfId="1583"/>
    <cellStyle name="Accent1 34" xfId="1584"/>
    <cellStyle name="Accent1 35" xfId="1585"/>
    <cellStyle name="Accent1 36" xfId="1586"/>
    <cellStyle name="Accent1 37" xfId="1587"/>
    <cellStyle name="Accent1 38" xfId="1588"/>
    <cellStyle name="Accent1 4" xfId="1589"/>
    <cellStyle name="Accent1 4 2" xfId="1590"/>
    <cellStyle name="Accent1 5" xfId="1591"/>
    <cellStyle name="Accent1 5 2" xfId="1592"/>
    <cellStyle name="Accent1 6" xfId="1593"/>
    <cellStyle name="Accent1 6 2" xfId="1594"/>
    <cellStyle name="Accent1 7" xfId="1595"/>
    <cellStyle name="Accent1 7 2" xfId="1596"/>
    <cellStyle name="Accent1 8" xfId="1597"/>
    <cellStyle name="Accent1 8 2" xfId="1598"/>
    <cellStyle name="Accent1 9" xfId="1599"/>
    <cellStyle name="Accent1 9 2" xfId="1600"/>
    <cellStyle name="Accent2 10" xfId="1601"/>
    <cellStyle name="Accent2 10 2" xfId="1602"/>
    <cellStyle name="Accent2 11" xfId="1603"/>
    <cellStyle name="Accent2 11 2" xfId="1604"/>
    <cellStyle name="Accent2 12" xfId="1605"/>
    <cellStyle name="Accent2 13" xfId="1606"/>
    <cellStyle name="Accent2 14" xfId="1607"/>
    <cellStyle name="Accent2 15" xfId="1608"/>
    <cellStyle name="Accent2 16" xfId="1609"/>
    <cellStyle name="Accent2 17" xfId="1610"/>
    <cellStyle name="Accent2 18" xfId="1611"/>
    <cellStyle name="Accent2 19" xfId="1612"/>
    <cellStyle name="Accent2 2" xfId="1613"/>
    <cellStyle name="Accent2 20" xfId="1614"/>
    <cellStyle name="Accent2 21" xfId="1615"/>
    <cellStyle name="Accent2 22" xfId="1616"/>
    <cellStyle name="Accent2 23" xfId="1617"/>
    <cellStyle name="Accent2 24" xfId="1618"/>
    <cellStyle name="Accent2 25" xfId="1619"/>
    <cellStyle name="Accent2 26" xfId="1620"/>
    <cellStyle name="Accent2 27" xfId="1621"/>
    <cellStyle name="Accent2 28" xfId="1622"/>
    <cellStyle name="Accent2 29" xfId="1623"/>
    <cellStyle name="Accent2 3" xfId="1624"/>
    <cellStyle name="Accent2 30" xfId="1625"/>
    <cellStyle name="Accent2 31" xfId="1626"/>
    <cellStyle name="Accent2 32" xfId="1627"/>
    <cellStyle name="Accent2 33" xfId="1628"/>
    <cellStyle name="Accent2 34" xfId="1629"/>
    <cellStyle name="Accent2 35" xfId="1630"/>
    <cellStyle name="Accent2 36" xfId="1631"/>
    <cellStyle name="Accent2 37" xfId="1632"/>
    <cellStyle name="Accent2 38" xfId="1633"/>
    <cellStyle name="Accent2 4" xfId="1634"/>
    <cellStyle name="Accent2 4 2" xfId="1635"/>
    <cellStyle name="Accent2 5" xfId="1636"/>
    <cellStyle name="Accent2 5 2" xfId="1637"/>
    <cellStyle name="Accent2 6" xfId="1638"/>
    <cellStyle name="Accent2 6 2" xfId="1639"/>
    <cellStyle name="Accent2 7" xfId="1640"/>
    <cellStyle name="Accent2 7 2" xfId="1641"/>
    <cellStyle name="Accent2 8" xfId="1642"/>
    <cellStyle name="Accent2 8 2" xfId="1643"/>
    <cellStyle name="Accent2 9" xfId="1644"/>
    <cellStyle name="Accent2 9 2" xfId="1645"/>
    <cellStyle name="Accent3 10" xfId="1646"/>
    <cellStyle name="Accent3 10 2" xfId="1647"/>
    <cellStyle name="Accent3 11" xfId="1648"/>
    <cellStyle name="Accent3 11 2" xfId="1649"/>
    <cellStyle name="Accent3 12" xfId="1650"/>
    <cellStyle name="Accent3 13" xfId="1651"/>
    <cellStyle name="Accent3 14" xfId="1652"/>
    <cellStyle name="Accent3 15" xfId="1653"/>
    <cellStyle name="Accent3 16" xfId="1654"/>
    <cellStyle name="Accent3 17" xfId="1655"/>
    <cellStyle name="Accent3 18" xfId="1656"/>
    <cellStyle name="Accent3 19" xfId="1657"/>
    <cellStyle name="Accent3 2" xfId="1658"/>
    <cellStyle name="Accent3 20" xfId="1659"/>
    <cellStyle name="Accent3 21" xfId="1660"/>
    <cellStyle name="Accent3 22" xfId="1661"/>
    <cellStyle name="Accent3 23" xfId="1662"/>
    <cellStyle name="Accent3 24" xfId="1663"/>
    <cellStyle name="Accent3 25" xfId="1664"/>
    <cellStyle name="Accent3 26" xfId="1665"/>
    <cellStyle name="Accent3 27" xfId="1666"/>
    <cellStyle name="Accent3 28" xfId="1667"/>
    <cellStyle name="Accent3 29" xfId="1668"/>
    <cellStyle name="Accent3 3" xfId="1669"/>
    <cellStyle name="Accent3 30" xfId="1670"/>
    <cellStyle name="Accent3 31" xfId="1671"/>
    <cellStyle name="Accent3 32" xfId="1672"/>
    <cellStyle name="Accent3 33" xfId="1673"/>
    <cellStyle name="Accent3 34" xfId="1674"/>
    <cellStyle name="Accent3 35" xfId="1675"/>
    <cellStyle name="Accent3 36" xfId="1676"/>
    <cellStyle name="Accent3 37" xfId="1677"/>
    <cellStyle name="Accent3 38" xfId="1678"/>
    <cellStyle name="Accent3 4" xfId="1679"/>
    <cellStyle name="Accent3 4 2" xfId="1680"/>
    <cellStyle name="Accent3 5" xfId="1681"/>
    <cellStyle name="Accent3 5 2" xfId="1682"/>
    <cellStyle name="Accent3 6" xfId="1683"/>
    <cellStyle name="Accent3 6 2" xfId="1684"/>
    <cellStyle name="Accent3 7" xfId="1685"/>
    <cellStyle name="Accent3 7 2" xfId="1686"/>
    <cellStyle name="Accent3 8" xfId="1687"/>
    <cellStyle name="Accent3 8 2" xfId="1688"/>
    <cellStyle name="Accent3 9" xfId="1689"/>
    <cellStyle name="Accent3 9 2" xfId="1690"/>
    <cellStyle name="Accent4 10" xfId="1691"/>
    <cellStyle name="Accent4 10 2" xfId="1692"/>
    <cellStyle name="Accent4 11" xfId="1693"/>
    <cellStyle name="Accent4 11 2" xfId="1694"/>
    <cellStyle name="Accent4 12" xfId="1695"/>
    <cellStyle name="Accent4 13" xfId="1696"/>
    <cellStyle name="Accent4 14" xfId="1697"/>
    <cellStyle name="Accent4 15" xfId="1698"/>
    <cellStyle name="Accent4 16" xfId="1699"/>
    <cellStyle name="Accent4 17" xfId="1700"/>
    <cellStyle name="Accent4 18" xfId="1701"/>
    <cellStyle name="Accent4 19" xfId="1702"/>
    <cellStyle name="Accent4 2" xfId="1703"/>
    <cellStyle name="Accent4 20" xfId="1704"/>
    <cellStyle name="Accent4 21" xfId="1705"/>
    <cellStyle name="Accent4 22" xfId="1706"/>
    <cellStyle name="Accent4 23" xfId="1707"/>
    <cellStyle name="Accent4 24" xfId="1708"/>
    <cellStyle name="Accent4 25" xfId="1709"/>
    <cellStyle name="Accent4 26" xfId="1710"/>
    <cellStyle name="Accent4 27" xfId="1711"/>
    <cellStyle name="Accent4 28" xfId="1712"/>
    <cellStyle name="Accent4 29" xfId="1713"/>
    <cellStyle name="Accent4 3" xfId="1714"/>
    <cellStyle name="Accent4 30" xfId="1715"/>
    <cellStyle name="Accent4 31" xfId="1716"/>
    <cellStyle name="Accent4 32" xfId="1717"/>
    <cellStyle name="Accent4 33" xfId="1718"/>
    <cellStyle name="Accent4 34" xfId="1719"/>
    <cellStyle name="Accent4 35" xfId="1720"/>
    <cellStyle name="Accent4 36" xfId="1721"/>
    <cellStyle name="Accent4 37" xfId="1722"/>
    <cellStyle name="Accent4 38" xfId="1723"/>
    <cellStyle name="Accent4 4" xfId="1724"/>
    <cellStyle name="Accent4 4 2" xfId="1725"/>
    <cellStyle name="Accent4 5" xfId="1726"/>
    <cellStyle name="Accent4 5 2" xfId="1727"/>
    <cellStyle name="Accent4 6" xfId="1728"/>
    <cellStyle name="Accent4 6 2" xfId="1729"/>
    <cellStyle name="Accent4 7" xfId="1730"/>
    <cellStyle name="Accent4 7 2" xfId="1731"/>
    <cellStyle name="Accent4 8" xfId="1732"/>
    <cellStyle name="Accent4 8 2" xfId="1733"/>
    <cellStyle name="Accent4 9" xfId="1734"/>
    <cellStyle name="Accent4 9 2" xfId="1735"/>
    <cellStyle name="Accent5 10" xfId="1736"/>
    <cellStyle name="Accent5 10 2" xfId="1737"/>
    <cellStyle name="Accent5 11" xfId="1738"/>
    <cellStyle name="Accent5 11 2" xfId="1739"/>
    <cellStyle name="Accent5 12" xfId="1740"/>
    <cellStyle name="Accent5 13" xfId="1741"/>
    <cellStyle name="Accent5 14" xfId="1742"/>
    <cellStyle name="Accent5 15" xfId="1743"/>
    <cellStyle name="Accent5 16" xfId="1744"/>
    <cellStyle name="Accent5 17" xfId="1745"/>
    <cellStyle name="Accent5 18" xfId="1746"/>
    <cellStyle name="Accent5 19" xfId="1747"/>
    <cellStyle name="Accent5 2" xfId="1748"/>
    <cellStyle name="Accent5 20" xfId="1749"/>
    <cellStyle name="Accent5 21" xfId="1750"/>
    <cellStyle name="Accent5 22" xfId="1751"/>
    <cellStyle name="Accent5 23" xfId="1752"/>
    <cellStyle name="Accent5 24" xfId="1753"/>
    <cellStyle name="Accent5 25" xfId="1754"/>
    <cellStyle name="Accent5 26" xfId="1755"/>
    <cellStyle name="Accent5 27" xfId="1756"/>
    <cellStyle name="Accent5 28" xfId="1757"/>
    <cellStyle name="Accent5 29" xfId="1758"/>
    <cellStyle name="Accent5 3" xfId="1759"/>
    <cellStyle name="Accent5 30" xfId="1760"/>
    <cellStyle name="Accent5 31" xfId="1761"/>
    <cellStyle name="Accent5 32" xfId="1762"/>
    <cellStyle name="Accent5 33" xfId="1763"/>
    <cellStyle name="Accent5 34" xfId="1764"/>
    <cellStyle name="Accent5 35" xfId="1765"/>
    <cellStyle name="Accent5 36" xfId="1766"/>
    <cellStyle name="Accent5 37" xfId="1767"/>
    <cellStyle name="Accent5 38" xfId="1768"/>
    <cellStyle name="Accent5 4" xfId="1769"/>
    <cellStyle name="Accent5 4 2" xfId="1770"/>
    <cellStyle name="Accent5 5" xfId="1771"/>
    <cellStyle name="Accent5 5 2" xfId="1772"/>
    <cellStyle name="Accent5 6" xfId="1773"/>
    <cellStyle name="Accent5 6 2" xfId="1774"/>
    <cellStyle name="Accent5 7" xfId="1775"/>
    <cellStyle name="Accent5 7 2" xfId="1776"/>
    <cellStyle name="Accent5 8" xfId="1777"/>
    <cellStyle name="Accent5 8 2" xfId="1778"/>
    <cellStyle name="Accent5 9" xfId="1779"/>
    <cellStyle name="Accent5 9 2" xfId="1780"/>
    <cellStyle name="Accent6 10" xfId="1781"/>
    <cellStyle name="Accent6 10 2" xfId="1782"/>
    <cellStyle name="Accent6 11" xfId="1783"/>
    <cellStyle name="Accent6 11 2" xfId="1784"/>
    <cellStyle name="Accent6 12" xfId="1785"/>
    <cellStyle name="Accent6 13" xfId="1786"/>
    <cellStyle name="Accent6 14" xfId="1787"/>
    <cellStyle name="Accent6 15" xfId="1788"/>
    <cellStyle name="Accent6 16" xfId="1789"/>
    <cellStyle name="Accent6 17" xfId="1790"/>
    <cellStyle name="Accent6 18" xfId="1791"/>
    <cellStyle name="Accent6 19" xfId="1792"/>
    <cellStyle name="Accent6 2" xfId="1793"/>
    <cellStyle name="Accent6 20" xfId="1794"/>
    <cellStyle name="Accent6 21" xfId="1795"/>
    <cellStyle name="Accent6 22" xfId="1796"/>
    <cellStyle name="Accent6 23" xfId="1797"/>
    <cellStyle name="Accent6 24" xfId="1798"/>
    <cellStyle name="Accent6 25" xfId="1799"/>
    <cellStyle name="Accent6 26" xfId="1800"/>
    <cellStyle name="Accent6 27" xfId="1801"/>
    <cellStyle name="Accent6 28" xfId="1802"/>
    <cellStyle name="Accent6 29" xfId="1803"/>
    <cellStyle name="Accent6 3" xfId="1804"/>
    <cellStyle name="Accent6 30" xfId="1805"/>
    <cellStyle name="Accent6 31" xfId="1806"/>
    <cellStyle name="Accent6 32" xfId="1807"/>
    <cellStyle name="Accent6 33" xfId="1808"/>
    <cellStyle name="Accent6 34" xfId="1809"/>
    <cellStyle name="Accent6 35" xfId="1810"/>
    <cellStyle name="Accent6 36" xfId="1811"/>
    <cellStyle name="Accent6 37" xfId="1812"/>
    <cellStyle name="Accent6 38" xfId="1813"/>
    <cellStyle name="Accent6 4" xfId="1814"/>
    <cellStyle name="Accent6 4 2" xfId="1815"/>
    <cellStyle name="Accent6 5" xfId="1816"/>
    <cellStyle name="Accent6 5 2" xfId="1817"/>
    <cellStyle name="Accent6 6" xfId="1818"/>
    <cellStyle name="Accent6 6 2" xfId="1819"/>
    <cellStyle name="Accent6 7" xfId="1820"/>
    <cellStyle name="Accent6 7 2" xfId="1821"/>
    <cellStyle name="Accent6 8" xfId="1822"/>
    <cellStyle name="Accent6 8 2" xfId="1823"/>
    <cellStyle name="Accent6 9" xfId="1824"/>
    <cellStyle name="Accent6 9 2" xfId="1825"/>
    <cellStyle name="Accounting" xfId="1826"/>
    <cellStyle name="ÅëÈ­ [0]_¿ì¹°Åë" xfId="1827"/>
    <cellStyle name="AeE­ [0]_INQUIRY ¿?¾÷AßAø " xfId="1828"/>
    <cellStyle name="ÅëÈ­ [0]_laroux" xfId="1829"/>
    <cellStyle name="ÅëÈ­_¿ì¹°Åë" xfId="1830"/>
    <cellStyle name="AeE­_INQUIRY ¿?¾÷AßAø " xfId="1831"/>
    <cellStyle name="ÅëÈ­_laroux" xfId="1832"/>
    <cellStyle name="args.style" xfId="1833"/>
    <cellStyle name="arial" xfId="1834"/>
    <cellStyle name="ÄÞ¸¶ [0]_¿ì¹°Åë" xfId="1835"/>
    <cellStyle name="AÞ¸¶ [0]_INQUIRY ¿?¾÷AßAø " xfId="1836"/>
    <cellStyle name="ÄÞ¸¶ [0]_laroux" xfId="1837"/>
    <cellStyle name="ÄÞ¸¶_¿ì¹°Åë" xfId="1838"/>
    <cellStyle name="AÞ¸¶_INQUIRY ¿?¾÷AßAø " xfId="1839"/>
    <cellStyle name="ÄÞ¸¶_laroux" xfId="1840"/>
    <cellStyle name="Bad 10" xfId="1841"/>
    <cellStyle name="Bad 10 2" xfId="1842"/>
    <cellStyle name="Bad 11" xfId="1843"/>
    <cellStyle name="Bad 11 2" xfId="1844"/>
    <cellStyle name="Bad 12" xfId="1845"/>
    <cellStyle name="Bad 13" xfId="1846"/>
    <cellStyle name="Bad 14" xfId="1847"/>
    <cellStyle name="Bad 15" xfId="1848"/>
    <cellStyle name="Bad 16" xfId="1849"/>
    <cellStyle name="Bad 17" xfId="1850"/>
    <cellStyle name="Bad 18" xfId="1851"/>
    <cellStyle name="Bad 19" xfId="1852"/>
    <cellStyle name="Bad 2" xfId="1853"/>
    <cellStyle name="Bad 20" xfId="1854"/>
    <cellStyle name="Bad 21" xfId="1855"/>
    <cellStyle name="Bad 22" xfId="1856"/>
    <cellStyle name="Bad 23" xfId="1857"/>
    <cellStyle name="Bad 24" xfId="1858"/>
    <cellStyle name="Bad 25" xfId="1859"/>
    <cellStyle name="Bad 26" xfId="1860"/>
    <cellStyle name="Bad 27" xfId="1861"/>
    <cellStyle name="Bad 28" xfId="1862"/>
    <cellStyle name="Bad 29" xfId="1863"/>
    <cellStyle name="Bad 3" xfId="1864"/>
    <cellStyle name="Bad 30" xfId="1865"/>
    <cellStyle name="Bad 31" xfId="1866"/>
    <cellStyle name="Bad 32" xfId="1867"/>
    <cellStyle name="Bad 33" xfId="1868"/>
    <cellStyle name="Bad 34" xfId="1869"/>
    <cellStyle name="Bad 35" xfId="1870"/>
    <cellStyle name="Bad 36" xfId="1871"/>
    <cellStyle name="Bad 37" xfId="1872"/>
    <cellStyle name="Bad 38" xfId="1873"/>
    <cellStyle name="Bad 4" xfId="1874"/>
    <cellStyle name="Bad 4 2" xfId="1875"/>
    <cellStyle name="Bad 5" xfId="1876"/>
    <cellStyle name="Bad 5 2" xfId="1877"/>
    <cellStyle name="Bad 6" xfId="1878"/>
    <cellStyle name="Bad 6 2" xfId="1879"/>
    <cellStyle name="Bad 7" xfId="1880"/>
    <cellStyle name="Bad 7 2" xfId="1881"/>
    <cellStyle name="Bad 8" xfId="1882"/>
    <cellStyle name="Bad 8 2" xfId="1883"/>
    <cellStyle name="Bad 9" xfId="1884"/>
    <cellStyle name="Bad 9 2" xfId="1885"/>
    <cellStyle name="blue" xfId="1886"/>
    <cellStyle name="Bolivars" xfId="1887"/>
    <cellStyle name="C?AØ_¿?¾÷CoE² " xfId="1888"/>
    <cellStyle name="Ç¥ÁØ_´çÃÊ±¸ÀÔ»ý»ê" xfId="1889"/>
    <cellStyle name="C￥AØ_¿μ¾÷CoE² " xfId="1890"/>
    <cellStyle name="Ç¥ÁØ_±³°¢¼ö·®" xfId="1891"/>
    <cellStyle name="C￥AØ_Sheet1_¿μ¾÷CoE² " xfId="1892"/>
    <cellStyle name="Calc Currency (0)" xfId="1893"/>
    <cellStyle name="Calc Units (2)" xfId="1894"/>
    <cellStyle name="Calculation 10" xfId="1895"/>
    <cellStyle name="Calculation 10 2" xfId="1896"/>
    <cellStyle name="Calculation 11" xfId="1897"/>
    <cellStyle name="Calculation 11 2" xfId="1898"/>
    <cellStyle name="Calculation 12" xfId="1899"/>
    <cellStyle name="Calculation 13" xfId="1900"/>
    <cellStyle name="Calculation 14" xfId="1901"/>
    <cellStyle name="Calculation 15" xfId="1902"/>
    <cellStyle name="Calculation 16" xfId="1903"/>
    <cellStyle name="Calculation 17" xfId="1904"/>
    <cellStyle name="Calculation 18" xfId="1905"/>
    <cellStyle name="Calculation 19" xfId="1906"/>
    <cellStyle name="Calculation 2" xfId="1907"/>
    <cellStyle name="Calculation 20" xfId="1908"/>
    <cellStyle name="Calculation 21" xfId="1909"/>
    <cellStyle name="Calculation 22" xfId="1910"/>
    <cellStyle name="Calculation 23" xfId="1911"/>
    <cellStyle name="Calculation 24" xfId="1912"/>
    <cellStyle name="Calculation 25" xfId="1913"/>
    <cellStyle name="Calculation 26" xfId="1914"/>
    <cellStyle name="Calculation 27" xfId="1915"/>
    <cellStyle name="Calculation 28" xfId="1916"/>
    <cellStyle name="Calculation 29" xfId="1917"/>
    <cellStyle name="Calculation 3" xfId="1918"/>
    <cellStyle name="Calculation 30" xfId="1919"/>
    <cellStyle name="Calculation 31" xfId="1920"/>
    <cellStyle name="Calculation 32" xfId="1921"/>
    <cellStyle name="Calculation 33" xfId="1922"/>
    <cellStyle name="Calculation 34" xfId="1923"/>
    <cellStyle name="Calculation 35" xfId="1924"/>
    <cellStyle name="Calculation 36" xfId="1925"/>
    <cellStyle name="Calculation 37" xfId="1926"/>
    <cellStyle name="Calculation 38" xfId="1927"/>
    <cellStyle name="Calculation 4" xfId="1928"/>
    <cellStyle name="Calculation 4 2" xfId="1929"/>
    <cellStyle name="Calculation 5" xfId="1930"/>
    <cellStyle name="Calculation 5 2" xfId="1931"/>
    <cellStyle name="Calculation 6" xfId="1932"/>
    <cellStyle name="Calculation 6 2" xfId="1933"/>
    <cellStyle name="Calculation 7" xfId="1934"/>
    <cellStyle name="Calculation 7 2" xfId="1935"/>
    <cellStyle name="Calculation 8" xfId="1936"/>
    <cellStyle name="Calculation 8 2" xfId="1937"/>
    <cellStyle name="Calculation 9" xfId="1938"/>
    <cellStyle name="Calculation 9 2" xfId="1939"/>
    <cellStyle name="category" xfId="1940"/>
    <cellStyle name="Check Cell 10" xfId="1941"/>
    <cellStyle name="Check Cell 10 2" xfId="1942"/>
    <cellStyle name="Check Cell 11" xfId="1943"/>
    <cellStyle name="Check Cell 11 2" xfId="1944"/>
    <cellStyle name="Check Cell 12" xfId="1945"/>
    <cellStyle name="Check Cell 13" xfId="1946"/>
    <cellStyle name="Check Cell 14" xfId="1947"/>
    <cellStyle name="Check Cell 15" xfId="1948"/>
    <cellStyle name="Check Cell 16" xfId="1949"/>
    <cellStyle name="Check Cell 17" xfId="1950"/>
    <cellStyle name="Check Cell 18" xfId="1951"/>
    <cellStyle name="Check Cell 19" xfId="1952"/>
    <cellStyle name="Check Cell 2" xfId="1953"/>
    <cellStyle name="Check Cell 20" xfId="1954"/>
    <cellStyle name="Check Cell 21" xfId="1955"/>
    <cellStyle name="Check Cell 22" xfId="1956"/>
    <cellStyle name="Check Cell 23" xfId="1957"/>
    <cellStyle name="Check Cell 24" xfId="1958"/>
    <cellStyle name="Check Cell 25" xfId="1959"/>
    <cellStyle name="Check Cell 26" xfId="1960"/>
    <cellStyle name="Check Cell 27" xfId="1961"/>
    <cellStyle name="Check Cell 28" xfId="1962"/>
    <cellStyle name="Check Cell 29" xfId="1963"/>
    <cellStyle name="Check Cell 3" xfId="1964"/>
    <cellStyle name="Check Cell 30" xfId="1965"/>
    <cellStyle name="Check Cell 31" xfId="1966"/>
    <cellStyle name="Check Cell 32" xfId="1967"/>
    <cellStyle name="Check Cell 33" xfId="1968"/>
    <cellStyle name="Check Cell 34" xfId="1969"/>
    <cellStyle name="Check Cell 35" xfId="1970"/>
    <cellStyle name="Check Cell 36" xfId="1971"/>
    <cellStyle name="Check Cell 37" xfId="1972"/>
    <cellStyle name="Check Cell 38" xfId="1973"/>
    <cellStyle name="Check Cell 4" xfId="1974"/>
    <cellStyle name="Check Cell 4 2" xfId="1975"/>
    <cellStyle name="Check Cell 5" xfId="1976"/>
    <cellStyle name="Check Cell 5 2" xfId="1977"/>
    <cellStyle name="Check Cell 6" xfId="1978"/>
    <cellStyle name="Check Cell 6 2" xfId="1979"/>
    <cellStyle name="Check Cell 7" xfId="1980"/>
    <cellStyle name="Check Cell 7 2" xfId="1981"/>
    <cellStyle name="Check Cell 8" xfId="1982"/>
    <cellStyle name="Check Cell 8 2" xfId="1983"/>
    <cellStyle name="Check Cell 9" xfId="1984"/>
    <cellStyle name="Check Cell 9 2" xfId="1985"/>
    <cellStyle name="Chi phÝ kh¸c_Book1" xfId="1986"/>
    <cellStyle name="colour" xfId="1987"/>
    <cellStyle name="Comma" xfId="1988" builtinId="3"/>
    <cellStyle name="Comma [00]" xfId="1989"/>
    <cellStyle name="Comma 10" xfId="1990"/>
    <cellStyle name="Comma 11" xfId="1991"/>
    <cellStyle name="Comma 12" xfId="1992"/>
    <cellStyle name="Comma 13" xfId="1993"/>
    <cellStyle name="Comma 13 2" xfId="1994"/>
    <cellStyle name="Comma 13 3" xfId="1995"/>
    <cellStyle name="Comma 14" xfId="1996"/>
    <cellStyle name="Comma 15" xfId="1997"/>
    <cellStyle name="Comma 16" xfId="1998"/>
    <cellStyle name="Comma 16 2" xfId="1999"/>
    <cellStyle name="Comma 17" xfId="2000"/>
    <cellStyle name="Comma 17 2" xfId="2001"/>
    <cellStyle name="Comma 17 3" xfId="2002"/>
    <cellStyle name="Comma 17 3 2" xfId="2971"/>
    <cellStyle name="Comma 2" xfId="2003"/>
    <cellStyle name="Comma 2 2" xfId="2004"/>
    <cellStyle name="Comma 2 2 2" xfId="2005"/>
    <cellStyle name="Comma 2 2 3" xfId="2006"/>
    <cellStyle name="Comma 2 3" xfId="2007"/>
    <cellStyle name="Comma 2 3 2" xfId="2008"/>
    <cellStyle name="Comma 2 4" xfId="2009"/>
    <cellStyle name="Comma 2 5" xfId="2010"/>
    <cellStyle name="Comma 3" xfId="2011"/>
    <cellStyle name="Comma 3 2" xfId="2012"/>
    <cellStyle name="Comma 3 2 2" xfId="2013"/>
    <cellStyle name="Comma 3 2 2 2" xfId="2014"/>
    <cellStyle name="Comma 3 2 3" xfId="2015"/>
    <cellStyle name="Comma 3 2 4" xfId="2016"/>
    <cellStyle name="Comma 3 3" xfId="2017"/>
    <cellStyle name="Comma 3 4" xfId="2018"/>
    <cellStyle name="Comma 3 5" xfId="2019"/>
    <cellStyle name="Comma 3 6" xfId="2020"/>
    <cellStyle name="Comma 3 7" xfId="2021"/>
    <cellStyle name="Comma 3 8" xfId="2022"/>
    <cellStyle name="Comma 4" xfId="2023"/>
    <cellStyle name="Comma 4 2" xfId="2024"/>
    <cellStyle name="Comma 5" xfId="2025"/>
    <cellStyle name="Comma 5 2" xfId="2026"/>
    <cellStyle name="Comma 6" xfId="2027"/>
    <cellStyle name="Comma 6 2" xfId="2028"/>
    <cellStyle name="Comma 7" xfId="2029"/>
    <cellStyle name="Comma 8" xfId="2030"/>
    <cellStyle name="Comma 9" xfId="2031"/>
    <cellStyle name="comma zerodec" xfId="2032"/>
    <cellStyle name="Comma[2]" xfId="2033"/>
    <cellStyle name="Comma0" xfId="2034"/>
    <cellStyle name="Currency $" xfId="2035"/>
    <cellStyle name="Currency [0] 2" xfId="2036"/>
    <cellStyle name="Currency [00]" xfId="2037"/>
    <cellStyle name="Currency 2" xfId="2038"/>
    <cellStyle name="Currency[2]" xfId="2039"/>
    <cellStyle name="Currency0" xfId="2040"/>
    <cellStyle name="Currency1" xfId="2041"/>
    <cellStyle name="custom" xfId="2042"/>
    <cellStyle name="Date" xfId="2043"/>
    <cellStyle name="Date Short" xfId="2044"/>
    <cellStyle name="Date_66CFVAR" xfId="2045"/>
    <cellStyle name="dolblue" xfId="2046"/>
    <cellStyle name="Dollar" xfId="2047"/>
    <cellStyle name="Dollar (zero dec)" xfId="2048"/>
    <cellStyle name="Dollar-Acctg" xfId="2049"/>
    <cellStyle name="Dollar-Actg" xfId="2050"/>
    <cellStyle name="Dollars" xfId="2051"/>
    <cellStyle name="Dziesi?tny [0]_Invoices2001Slovakia" xfId="2052"/>
    <cellStyle name="Dziesi?tny_Invoices2001Slovakia" xfId="2053"/>
    <cellStyle name="Dziesietny [0]_Invoices2001Slovakia" xfId="2054"/>
    <cellStyle name="Dziesiętny [0]_Invoices2001Slovakia" xfId="2055"/>
    <cellStyle name="Dziesietny [0]_Invoices2001Slovakia_Book1" xfId="2056"/>
    <cellStyle name="Dziesiętny [0]_Invoices2001Slovakia_Book1" xfId="2057"/>
    <cellStyle name="Dziesietny [0]_Invoices2001Slovakia_Book1_Tong hop Cac tuyen(9-1-06)" xfId="2058"/>
    <cellStyle name="Dziesiętny [0]_Invoices2001Slovakia_Book1_Tong hop Cac tuyen(9-1-06)" xfId="2059"/>
    <cellStyle name="Dziesietny [0]_Invoices2001Slovakia_KL K.C mat duong" xfId="2060"/>
    <cellStyle name="Dziesiętny [0]_Invoices2001Slovakia_Nhalamviec VTC(25-1-05)" xfId="2061"/>
    <cellStyle name="Dziesietny [0]_Invoices2001Slovakia_TDT KHANH HOA" xfId="2062"/>
    <cellStyle name="Dziesiętny [0]_Invoices2001Slovakia_TDT KHANH HOA" xfId="2063"/>
    <cellStyle name="Dziesietny [0]_Invoices2001Slovakia_TDT KHANH HOA_Tong hop Cac tuyen(9-1-06)" xfId="2064"/>
    <cellStyle name="Dziesiętny [0]_Invoices2001Slovakia_TDT KHANH HOA_Tong hop Cac tuyen(9-1-06)" xfId="2065"/>
    <cellStyle name="Dziesietny [0]_Invoices2001Slovakia_TDT quangngai" xfId="2066"/>
    <cellStyle name="Dziesiętny [0]_Invoices2001Slovakia_TDT quangngai" xfId="2067"/>
    <cellStyle name="Dziesietny [0]_Invoices2001Slovakia_Tong hop Cac tuyen(9-1-06)" xfId="2068"/>
    <cellStyle name="Dziesietny_Invoices2001Slovakia" xfId="2069"/>
    <cellStyle name="Dziesiętny_Invoices2001Slovakia" xfId="2070"/>
    <cellStyle name="Dziesietny_Invoices2001Slovakia_Book1" xfId="2071"/>
    <cellStyle name="Dziesiętny_Invoices2001Slovakia_Book1" xfId="2072"/>
    <cellStyle name="Dziesietny_Invoices2001Slovakia_Book1_Tong hop Cac tuyen(9-1-06)" xfId="2073"/>
    <cellStyle name="Dziesiętny_Invoices2001Slovakia_Book1_Tong hop Cac tuyen(9-1-06)" xfId="2074"/>
    <cellStyle name="Dziesietny_Invoices2001Slovakia_KL K.C mat duong" xfId="2075"/>
    <cellStyle name="Dziesiętny_Invoices2001Slovakia_Nhalamviec VTC(25-1-05)" xfId="2076"/>
    <cellStyle name="Dziesietny_Invoices2001Slovakia_TDT KHANH HOA" xfId="2077"/>
    <cellStyle name="Dziesiętny_Invoices2001Slovakia_TDT KHANH HOA" xfId="2078"/>
    <cellStyle name="Dziesietny_Invoices2001Slovakia_TDT KHANH HOA_Tong hop Cac tuyen(9-1-06)" xfId="2079"/>
    <cellStyle name="Dziesiętny_Invoices2001Slovakia_TDT KHANH HOA_Tong hop Cac tuyen(9-1-06)" xfId="2080"/>
    <cellStyle name="Dziesietny_Invoices2001Slovakia_TDT quangngai" xfId="2081"/>
    <cellStyle name="Dziesiętny_Invoices2001Slovakia_TDT quangngai" xfId="2082"/>
    <cellStyle name="Dziesietny_Invoices2001Slovakia_Tong hop Cac tuyen(9-1-06)" xfId="2083"/>
    <cellStyle name="Enter Currency (0)" xfId="2084"/>
    <cellStyle name="Enter Currency (2)" xfId="2085"/>
    <cellStyle name="Enter Units (0)" xfId="2086"/>
    <cellStyle name="Enter Units (1)" xfId="2087"/>
    <cellStyle name="Enter Units (2)" xfId="2088"/>
    <cellStyle name="Explanatory Text 10" xfId="2089"/>
    <cellStyle name="Explanatory Text 10 2" xfId="2090"/>
    <cellStyle name="Explanatory Text 11" xfId="2091"/>
    <cellStyle name="Explanatory Text 11 2" xfId="2092"/>
    <cellStyle name="Explanatory Text 12" xfId="2093"/>
    <cellStyle name="Explanatory Text 13" xfId="2094"/>
    <cellStyle name="Explanatory Text 14" xfId="2095"/>
    <cellStyle name="Explanatory Text 15" xfId="2096"/>
    <cellStyle name="Explanatory Text 16" xfId="2097"/>
    <cellStyle name="Explanatory Text 17" xfId="2098"/>
    <cellStyle name="Explanatory Text 18" xfId="2099"/>
    <cellStyle name="Explanatory Text 19" xfId="2100"/>
    <cellStyle name="Explanatory Text 2" xfId="2101"/>
    <cellStyle name="Explanatory Text 20" xfId="2102"/>
    <cellStyle name="Explanatory Text 21" xfId="2103"/>
    <cellStyle name="Explanatory Text 22" xfId="2104"/>
    <cellStyle name="Explanatory Text 23" xfId="2105"/>
    <cellStyle name="Explanatory Text 24" xfId="2106"/>
    <cellStyle name="Explanatory Text 25" xfId="2107"/>
    <cellStyle name="Explanatory Text 26" xfId="2108"/>
    <cellStyle name="Explanatory Text 27" xfId="2109"/>
    <cellStyle name="Explanatory Text 28" xfId="2110"/>
    <cellStyle name="Explanatory Text 29" xfId="2111"/>
    <cellStyle name="Explanatory Text 3" xfId="2112"/>
    <cellStyle name="Explanatory Text 30" xfId="2113"/>
    <cellStyle name="Explanatory Text 31" xfId="2114"/>
    <cellStyle name="Explanatory Text 32" xfId="2115"/>
    <cellStyle name="Explanatory Text 33" xfId="2116"/>
    <cellStyle name="Explanatory Text 34" xfId="2117"/>
    <cellStyle name="Explanatory Text 35" xfId="2118"/>
    <cellStyle name="Explanatory Text 36" xfId="2119"/>
    <cellStyle name="Explanatory Text 37" xfId="2120"/>
    <cellStyle name="Explanatory Text 38" xfId="2121"/>
    <cellStyle name="Explanatory Text 4" xfId="2122"/>
    <cellStyle name="Explanatory Text 4 2" xfId="2123"/>
    <cellStyle name="Explanatory Text 5" xfId="2124"/>
    <cellStyle name="Explanatory Text 5 2" xfId="2125"/>
    <cellStyle name="Explanatory Text 6" xfId="2126"/>
    <cellStyle name="Explanatory Text 6 2" xfId="2127"/>
    <cellStyle name="Explanatory Text 7" xfId="2128"/>
    <cellStyle name="Explanatory Text 7 2" xfId="2129"/>
    <cellStyle name="Explanatory Text 8" xfId="2130"/>
    <cellStyle name="Explanatory Text 8 2" xfId="2131"/>
    <cellStyle name="Explanatory Text 9" xfId="2132"/>
    <cellStyle name="Explanatory Text 9 2" xfId="2133"/>
    <cellStyle name="Fill" xfId="2134"/>
    <cellStyle name="Fixed" xfId="2135"/>
    <cellStyle name="ƒp[ƒZƒ“ƒg_Asmp." xfId="2136"/>
    <cellStyle name="GB?" xfId="2137"/>
    <cellStyle name="GB?-Acctg" xfId="2138"/>
    <cellStyle name="GB£" xfId="2139"/>
    <cellStyle name="GB£-Acctg" xfId="2140"/>
    <cellStyle name="General" xfId="2141"/>
    <cellStyle name="Good 10" xfId="2142"/>
    <cellStyle name="Good 10 2" xfId="2143"/>
    <cellStyle name="Good 11" xfId="2144"/>
    <cellStyle name="Good 11 2" xfId="2145"/>
    <cellStyle name="Good 12" xfId="2146"/>
    <cellStyle name="Good 13" xfId="2147"/>
    <cellStyle name="Good 14" xfId="2148"/>
    <cellStyle name="Good 15" xfId="2149"/>
    <cellStyle name="Good 16" xfId="2150"/>
    <cellStyle name="Good 17" xfId="2151"/>
    <cellStyle name="Good 18" xfId="2152"/>
    <cellStyle name="Good 19" xfId="2153"/>
    <cellStyle name="Good 2" xfId="2154"/>
    <cellStyle name="Good 20" xfId="2155"/>
    <cellStyle name="Good 21" xfId="2156"/>
    <cellStyle name="Good 22" xfId="2157"/>
    <cellStyle name="Good 23" xfId="2158"/>
    <cellStyle name="Good 24" xfId="2159"/>
    <cellStyle name="Good 25" xfId="2160"/>
    <cellStyle name="Good 26" xfId="2161"/>
    <cellStyle name="Good 27" xfId="2162"/>
    <cellStyle name="Good 28" xfId="2163"/>
    <cellStyle name="Good 29" xfId="2164"/>
    <cellStyle name="Good 3" xfId="2165"/>
    <cellStyle name="Good 30" xfId="2166"/>
    <cellStyle name="Good 31" xfId="2167"/>
    <cellStyle name="Good 32" xfId="2168"/>
    <cellStyle name="Good 33" xfId="2169"/>
    <cellStyle name="Good 34" xfId="2170"/>
    <cellStyle name="Good 35" xfId="2171"/>
    <cellStyle name="Good 36" xfId="2172"/>
    <cellStyle name="Good 37" xfId="2173"/>
    <cellStyle name="Good 38" xfId="2174"/>
    <cellStyle name="Good 4" xfId="2175"/>
    <cellStyle name="Good 4 2" xfId="2176"/>
    <cellStyle name="Good 5" xfId="2177"/>
    <cellStyle name="Good 5 2" xfId="2178"/>
    <cellStyle name="Good 6" xfId="2179"/>
    <cellStyle name="Good 6 2" xfId="2180"/>
    <cellStyle name="Good 7" xfId="2181"/>
    <cellStyle name="Good 7 2" xfId="2182"/>
    <cellStyle name="Good 8" xfId="2183"/>
    <cellStyle name="Good 8 2" xfId="2184"/>
    <cellStyle name="Good 9" xfId="2185"/>
    <cellStyle name="Good 9 2" xfId="2186"/>
    <cellStyle name="Grey" xfId="2187"/>
    <cellStyle name="HEADER" xfId="2188"/>
    <cellStyle name="Header1" xfId="2189"/>
    <cellStyle name="Header2" xfId="2190"/>
    <cellStyle name="Heading 1 10" xfId="2191"/>
    <cellStyle name="Heading 1 10 2" xfId="2192"/>
    <cellStyle name="Heading 1 11" xfId="2193"/>
    <cellStyle name="Heading 1 11 2" xfId="2194"/>
    <cellStyle name="Heading 1 12" xfId="2195"/>
    <cellStyle name="Heading 1 13" xfId="2196"/>
    <cellStyle name="Heading 1 14" xfId="2197"/>
    <cellStyle name="Heading 1 15" xfId="2198"/>
    <cellStyle name="Heading 1 16" xfId="2199"/>
    <cellStyle name="Heading 1 17" xfId="2200"/>
    <cellStyle name="Heading 1 18" xfId="2201"/>
    <cellStyle name="Heading 1 19" xfId="2202"/>
    <cellStyle name="Heading 1 2" xfId="2203"/>
    <cellStyle name="Heading 1 20" xfId="2204"/>
    <cellStyle name="Heading 1 21" xfId="2205"/>
    <cellStyle name="Heading 1 22" xfId="2206"/>
    <cellStyle name="Heading 1 23" xfId="2207"/>
    <cellStyle name="Heading 1 24" xfId="2208"/>
    <cellStyle name="Heading 1 25" xfId="2209"/>
    <cellStyle name="Heading 1 26" xfId="2210"/>
    <cellStyle name="Heading 1 27" xfId="2211"/>
    <cellStyle name="Heading 1 28" xfId="2212"/>
    <cellStyle name="Heading 1 29" xfId="2213"/>
    <cellStyle name="Heading 1 3" xfId="2214"/>
    <cellStyle name="Heading 1 30" xfId="2215"/>
    <cellStyle name="Heading 1 31" xfId="2216"/>
    <cellStyle name="Heading 1 32" xfId="2217"/>
    <cellStyle name="Heading 1 33" xfId="2218"/>
    <cellStyle name="Heading 1 34" xfId="2219"/>
    <cellStyle name="Heading 1 35" xfId="2220"/>
    <cellStyle name="Heading 1 36" xfId="2221"/>
    <cellStyle name="Heading 1 37" xfId="2222"/>
    <cellStyle name="Heading 1 38" xfId="2223"/>
    <cellStyle name="Heading 1 4" xfId="2224"/>
    <cellStyle name="Heading 1 4 2" xfId="2225"/>
    <cellStyle name="Heading 1 5" xfId="2226"/>
    <cellStyle name="Heading 1 5 2" xfId="2227"/>
    <cellStyle name="Heading 1 6" xfId="2228"/>
    <cellStyle name="Heading 1 6 2" xfId="2229"/>
    <cellStyle name="Heading 1 7" xfId="2230"/>
    <cellStyle name="Heading 1 7 2" xfId="2231"/>
    <cellStyle name="Heading 1 8" xfId="2232"/>
    <cellStyle name="Heading 1 8 2" xfId="2233"/>
    <cellStyle name="Heading 1 9" xfId="2234"/>
    <cellStyle name="Heading 1 9 2" xfId="2235"/>
    <cellStyle name="Heading 2 10" xfId="2236"/>
    <cellStyle name="Heading 2 10 2" xfId="2237"/>
    <cellStyle name="Heading 2 11" xfId="2238"/>
    <cellStyle name="Heading 2 11 2" xfId="2239"/>
    <cellStyle name="Heading 2 12" xfId="2240"/>
    <cellStyle name="Heading 2 13" xfId="2241"/>
    <cellStyle name="Heading 2 14" xfId="2242"/>
    <cellStyle name="Heading 2 15" xfId="2243"/>
    <cellStyle name="Heading 2 16" xfId="2244"/>
    <cellStyle name="Heading 2 17" xfId="2245"/>
    <cellStyle name="Heading 2 18" xfId="2246"/>
    <cellStyle name="Heading 2 19" xfId="2247"/>
    <cellStyle name="Heading 2 2" xfId="2248"/>
    <cellStyle name="Heading 2 20" xfId="2249"/>
    <cellStyle name="Heading 2 21" xfId="2250"/>
    <cellStyle name="Heading 2 22" xfId="2251"/>
    <cellStyle name="Heading 2 23" xfId="2252"/>
    <cellStyle name="Heading 2 24" xfId="2253"/>
    <cellStyle name="Heading 2 25" xfId="2254"/>
    <cellStyle name="Heading 2 26" xfId="2255"/>
    <cellStyle name="Heading 2 27" xfId="2256"/>
    <cellStyle name="Heading 2 28" xfId="2257"/>
    <cellStyle name="Heading 2 29" xfId="2258"/>
    <cellStyle name="Heading 2 3" xfId="2259"/>
    <cellStyle name="Heading 2 30" xfId="2260"/>
    <cellStyle name="Heading 2 31" xfId="2261"/>
    <cellStyle name="Heading 2 32" xfId="2262"/>
    <cellStyle name="Heading 2 33" xfId="2263"/>
    <cellStyle name="Heading 2 34" xfId="2264"/>
    <cellStyle name="Heading 2 35" xfId="2265"/>
    <cellStyle name="Heading 2 36" xfId="2266"/>
    <cellStyle name="Heading 2 37" xfId="2267"/>
    <cellStyle name="Heading 2 38" xfId="2268"/>
    <cellStyle name="Heading 2 4" xfId="2269"/>
    <cellStyle name="Heading 2 4 2" xfId="2270"/>
    <cellStyle name="Heading 2 5" xfId="2271"/>
    <cellStyle name="Heading 2 5 2" xfId="2272"/>
    <cellStyle name="Heading 2 6" xfId="2273"/>
    <cellStyle name="Heading 2 6 2" xfId="2274"/>
    <cellStyle name="Heading 2 7" xfId="2275"/>
    <cellStyle name="Heading 2 7 2" xfId="2276"/>
    <cellStyle name="Heading 2 8" xfId="2277"/>
    <cellStyle name="Heading 2 8 2" xfId="2278"/>
    <cellStyle name="Heading 2 9" xfId="2279"/>
    <cellStyle name="Heading 2 9 2" xfId="2280"/>
    <cellStyle name="Heading 3 10" xfId="2281"/>
    <cellStyle name="Heading 3 10 2" xfId="2282"/>
    <cellStyle name="Heading 3 11" xfId="2283"/>
    <cellStyle name="Heading 3 11 2" xfId="2284"/>
    <cellStyle name="Heading 3 12" xfId="2285"/>
    <cellStyle name="Heading 3 13" xfId="2286"/>
    <cellStyle name="Heading 3 14" xfId="2287"/>
    <cellStyle name="Heading 3 15" xfId="2288"/>
    <cellStyle name="Heading 3 16" xfId="2289"/>
    <cellStyle name="Heading 3 17" xfId="2290"/>
    <cellStyle name="Heading 3 18" xfId="2291"/>
    <cellStyle name="Heading 3 19" xfId="2292"/>
    <cellStyle name="Heading 3 2" xfId="2293"/>
    <cellStyle name="Heading 3 20" xfId="2294"/>
    <cellStyle name="Heading 3 21" xfId="2295"/>
    <cellStyle name="Heading 3 22" xfId="2296"/>
    <cellStyle name="Heading 3 23" xfId="2297"/>
    <cellStyle name="Heading 3 24" xfId="2298"/>
    <cellStyle name="Heading 3 25" xfId="2299"/>
    <cellStyle name="Heading 3 26" xfId="2300"/>
    <cellStyle name="Heading 3 27" xfId="2301"/>
    <cellStyle name="Heading 3 28" xfId="2302"/>
    <cellStyle name="Heading 3 29" xfId="2303"/>
    <cellStyle name="Heading 3 3" xfId="2304"/>
    <cellStyle name="Heading 3 30" xfId="2305"/>
    <cellStyle name="Heading 3 31" xfId="2306"/>
    <cellStyle name="Heading 3 32" xfId="2307"/>
    <cellStyle name="Heading 3 33" xfId="2308"/>
    <cellStyle name="Heading 3 34" xfId="2309"/>
    <cellStyle name="Heading 3 35" xfId="2310"/>
    <cellStyle name="Heading 3 36" xfId="2311"/>
    <cellStyle name="Heading 3 37" xfId="2312"/>
    <cellStyle name="Heading 3 38" xfId="2313"/>
    <cellStyle name="Heading 3 4" xfId="2314"/>
    <cellStyle name="Heading 3 4 2" xfId="2315"/>
    <cellStyle name="Heading 3 5" xfId="2316"/>
    <cellStyle name="Heading 3 5 2" xfId="2317"/>
    <cellStyle name="Heading 3 6" xfId="2318"/>
    <cellStyle name="Heading 3 6 2" xfId="2319"/>
    <cellStyle name="Heading 3 7" xfId="2320"/>
    <cellStyle name="Heading 3 7 2" xfId="2321"/>
    <cellStyle name="Heading 3 8" xfId="2322"/>
    <cellStyle name="Heading 3 8 2" xfId="2323"/>
    <cellStyle name="Heading 3 9" xfId="2324"/>
    <cellStyle name="Heading 3 9 2" xfId="2325"/>
    <cellStyle name="Heading 4 10" xfId="2326"/>
    <cellStyle name="Heading 4 10 2" xfId="2327"/>
    <cellStyle name="Heading 4 11" xfId="2328"/>
    <cellStyle name="Heading 4 11 2" xfId="2329"/>
    <cellStyle name="Heading 4 12" xfId="2330"/>
    <cellStyle name="Heading 4 13" xfId="2331"/>
    <cellStyle name="Heading 4 14" xfId="2332"/>
    <cellStyle name="Heading 4 15" xfId="2333"/>
    <cellStyle name="Heading 4 16" xfId="2334"/>
    <cellStyle name="Heading 4 17" xfId="2335"/>
    <cellStyle name="Heading 4 18" xfId="2336"/>
    <cellStyle name="Heading 4 19" xfId="2337"/>
    <cellStyle name="Heading 4 2" xfId="2338"/>
    <cellStyle name="Heading 4 20" xfId="2339"/>
    <cellStyle name="Heading 4 21" xfId="2340"/>
    <cellStyle name="Heading 4 22" xfId="2341"/>
    <cellStyle name="Heading 4 23" xfId="2342"/>
    <cellStyle name="Heading 4 24" xfId="2343"/>
    <cellStyle name="Heading 4 25" xfId="2344"/>
    <cellStyle name="Heading 4 26" xfId="2345"/>
    <cellStyle name="Heading 4 27" xfId="2346"/>
    <cellStyle name="Heading 4 28" xfId="2347"/>
    <cellStyle name="Heading 4 29" xfId="2348"/>
    <cellStyle name="Heading 4 3" xfId="2349"/>
    <cellStyle name="Heading 4 30" xfId="2350"/>
    <cellStyle name="Heading 4 31" xfId="2351"/>
    <cellStyle name="Heading 4 32" xfId="2352"/>
    <cellStyle name="Heading 4 33" xfId="2353"/>
    <cellStyle name="Heading 4 34" xfId="2354"/>
    <cellStyle name="Heading 4 35" xfId="2355"/>
    <cellStyle name="Heading 4 36" xfId="2356"/>
    <cellStyle name="Heading 4 37" xfId="2357"/>
    <cellStyle name="Heading 4 38" xfId="2358"/>
    <cellStyle name="Heading 4 4" xfId="2359"/>
    <cellStyle name="Heading 4 4 2" xfId="2360"/>
    <cellStyle name="Heading 4 5" xfId="2361"/>
    <cellStyle name="Heading 4 5 2" xfId="2362"/>
    <cellStyle name="Heading 4 6" xfId="2363"/>
    <cellStyle name="Heading 4 6 2" xfId="2364"/>
    <cellStyle name="Heading 4 7" xfId="2365"/>
    <cellStyle name="Heading 4 7 2" xfId="2366"/>
    <cellStyle name="Heading 4 8" xfId="2367"/>
    <cellStyle name="Heading 4 8 2" xfId="2368"/>
    <cellStyle name="Heading 4 9" xfId="2369"/>
    <cellStyle name="Heading 4 9 2" xfId="2370"/>
    <cellStyle name="HEADING1" xfId="2371"/>
    <cellStyle name="HEADING2" xfId="2372"/>
    <cellStyle name="headoption" xfId="2373"/>
    <cellStyle name="Hoa-Scholl" xfId="2374"/>
    <cellStyle name="Input [yellow]" xfId="2375"/>
    <cellStyle name="Input 10" xfId="2376"/>
    <cellStyle name="Input 10 2" xfId="2377"/>
    <cellStyle name="Input 11" xfId="2378"/>
    <cellStyle name="Input 11 2" xfId="2379"/>
    <cellStyle name="Input 12" xfId="2380"/>
    <cellStyle name="Input 13" xfId="2381"/>
    <cellStyle name="Input 14" xfId="2382"/>
    <cellStyle name="Input 15" xfId="2383"/>
    <cellStyle name="Input 16" xfId="2384"/>
    <cellStyle name="Input 17" xfId="2385"/>
    <cellStyle name="Input 18" xfId="2386"/>
    <cellStyle name="Input 19" xfId="2387"/>
    <cellStyle name="Input 2" xfId="2388"/>
    <cellStyle name="Input 20" xfId="2389"/>
    <cellStyle name="Input 21" xfId="2390"/>
    <cellStyle name="Input 22" xfId="2391"/>
    <cellStyle name="Input 23" xfId="2392"/>
    <cellStyle name="Input 24" xfId="2393"/>
    <cellStyle name="Input 25" xfId="2394"/>
    <cellStyle name="Input 26" xfId="2395"/>
    <cellStyle name="Input 27" xfId="2396"/>
    <cellStyle name="Input 28" xfId="2397"/>
    <cellStyle name="Input 29" xfId="2398"/>
    <cellStyle name="Input 3" xfId="2399"/>
    <cellStyle name="Input 30" xfId="2400"/>
    <cellStyle name="Input 31" xfId="2401"/>
    <cellStyle name="Input 32" xfId="2402"/>
    <cellStyle name="Input 33" xfId="2403"/>
    <cellStyle name="Input 34" xfId="2404"/>
    <cellStyle name="Input 35" xfId="2405"/>
    <cellStyle name="Input 36" xfId="2406"/>
    <cellStyle name="Input 37" xfId="2407"/>
    <cellStyle name="Input 38" xfId="2408"/>
    <cellStyle name="Input 4" xfId="2409"/>
    <cellStyle name="Input 4 2" xfId="2410"/>
    <cellStyle name="Input 5" xfId="2411"/>
    <cellStyle name="Input 5 2" xfId="2412"/>
    <cellStyle name="Input 6" xfId="2413"/>
    <cellStyle name="Input 6 2" xfId="2414"/>
    <cellStyle name="Input 7" xfId="2415"/>
    <cellStyle name="Input 7 2" xfId="2416"/>
    <cellStyle name="Input 8" xfId="2417"/>
    <cellStyle name="Input 8 2" xfId="2418"/>
    <cellStyle name="Input 9" xfId="2419"/>
    <cellStyle name="Input 9 2" xfId="2420"/>
    <cellStyle name="khanh" xfId="2421"/>
    <cellStyle name="Link Currency (0)" xfId="2422"/>
    <cellStyle name="Link Currency (2)" xfId="2423"/>
    <cellStyle name="Link Units (0)" xfId="2424"/>
    <cellStyle name="Link Units (1)" xfId="2425"/>
    <cellStyle name="Link Units (2)" xfId="2426"/>
    <cellStyle name="Linked Cell 10" xfId="2427"/>
    <cellStyle name="Linked Cell 10 2" xfId="2428"/>
    <cellStyle name="Linked Cell 11" xfId="2429"/>
    <cellStyle name="Linked Cell 11 2" xfId="2430"/>
    <cellStyle name="Linked Cell 12" xfId="2431"/>
    <cellStyle name="Linked Cell 13" xfId="2432"/>
    <cellStyle name="Linked Cell 14" xfId="2433"/>
    <cellStyle name="Linked Cell 15" xfId="2434"/>
    <cellStyle name="Linked Cell 16" xfId="2435"/>
    <cellStyle name="Linked Cell 17" xfId="2436"/>
    <cellStyle name="Linked Cell 18" xfId="2437"/>
    <cellStyle name="Linked Cell 19" xfId="2438"/>
    <cellStyle name="Linked Cell 2" xfId="2439"/>
    <cellStyle name="Linked Cell 20" xfId="2440"/>
    <cellStyle name="Linked Cell 21" xfId="2441"/>
    <cellStyle name="Linked Cell 22" xfId="2442"/>
    <cellStyle name="Linked Cell 23" xfId="2443"/>
    <cellStyle name="Linked Cell 24" xfId="2444"/>
    <cellStyle name="Linked Cell 25" xfId="2445"/>
    <cellStyle name="Linked Cell 26" xfId="2446"/>
    <cellStyle name="Linked Cell 27" xfId="2447"/>
    <cellStyle name="Linked Cell 28" xfId="2448"/>
    <cellStyle name="Linked Cell 29" xfId="2449"/>
    <cellStyle name="Linked Cell 3" xfId="2450"/>
    <cellStyle name="Linked Cell 30" xfId="2451"/>
    <cellStyle name="Linked Cell 31" xfId="2452"/>
    <cellStyle name="Linked Cell 32" xfId="2453"/>
    <cellStyle name="Linked Cell 33" xfId="2454"/>
    <cellStyle name="Linked Cell 34" xfId="2455"/>
    <cellStyle name="Linked Cell 35" xfId="2456"/>
    <cellStyle name="Linked Cell 36" xfId="2457"/>
    <cellStyle name="Linked Cell 37" xfId="2458"/>
    <cellStyle name="Linked Cell 38" xfId="2459"/>
    <cellStyle name="Linked Cell 4" xfId="2460"/>
    <cellStyle name="Linked Cell 4 2" xfId="2461"/>
    <cellStyle name="Linked Cell 5" xfId="2462"/>
    <cellStyle name="Linked Cell 5 2" xfId="2463"/>
    <cellStyle name="Linked Cell 6" xfId="2464"/>
    <cellStyle name="Linked Cell 6 2" xfId="2465"/>
    <cellStyle name="Linked Cell 7" xfId="2466"/>
    <cellStyle name="Linked Cell 7 2" xfId="2467"/>
    <cellStyle name="Linked Cell 8" xfId="2468"/>
    <cellStyle name="Linked Cell 8 2" xfId="2469"/>
    <cellStyle name="Linked Cell 9" xfId="2470"/>
    <cellStyle name="Linked Cell 9 2" xfId="2471"/>
    <cellStyle name="Millares [0]_Well Timing" xfId="2472"/>
    <cellStyle name="Millares_Well Timing" xfId="2473"/>
    <cellStyle name="Milliers [0]_!!!GO" xfId="2474"/>
    <cellStyle name="Milliers_!!!GO" xfId="2475"/>
    <cellStyle name="Model" xfId="2476"/>
    <cellStyle name="moi" xfId="2477"/>
    <cellStyle name="Moneda [0]_Well Timing" xfId="2478"/>
    <cellStyle name="Moneda_Well Timing" xfId="2479"/>
    <cellStyle name="Monétaire [0]_!!!GO" xfId="2480"/>
    <cellStyle name="Monétaire_!!!GO" xfId="2481"/>
    <cellStyle name="Mon彋aire [0]_!!!GO" xfId="2482"/>
    <cellStyle name="Mon彋aire_!!!GO" xfId="2483"/>
    <cellStyle name="n" xfId="2484"/>
    <cellStyle name="Neutral 10" xfId="2485"/>
    <cellStyle name="Neutral 10 2" xfId="2486"/>
    <cellStyle name="Neutral 11" xfId="2487"/>
    <cellStyle name="Neutral 11 2" xfId="2488"/>
    <cellStyle name="Neutral 12" xfId="2489"/>
    <cellStyle name="Neutral 13" xfId="2490"/>
    <cellStyle name="Neutral 14" xfId="2491"/>
    <cellStyle name="Neutral 15" xfId="2492"/>
    <cellStyle name="Neutral 16" xfId="2493"/>
    <cellStyle name="Neutral 17" xfId="2494"/>
    <cellStyle name="Neutral 18" xfId="2495"/>
    <cellStyle name="Neutral 19" xfId="2496"/>
    <cellStyle name="Neutral 2" xfId="2497"/>
    <cellStyle name="Neutral 20" xfId="2498"/>
    <cellStyle name="Neutral 21" xfId="2499"/>
    <cellStyle name="Neutral 22" xfId="2500"/>
    <cellStyle name="Neutral 23" xfId="2501"/>
    <cellStyle name="Neutral 24" xfId="2502"/>
    <cellStyle name="Neutral 25" xfId="2503"/>
    <cellStyle name="Neutral 26" xfId="2504"/>
    <cellStyle name="Neutral 27" xfId="2505"/>
    <cellStyle name="Neutral 28" xfId="2506"/>
    <cellStyle name="Neutral 29" xfId="2507"/>
    <cellStyle name="Neutral 3" xfId="2508"/>
    <cellStyle name="Neutral 30" xfId="2509"/>
    <cellStyle name="Neutral 31" xfId="2510"/>
    <cellStyle name="Neutral 32" xfId="2511"/>
    <cellStyle name="Neutral 33" xfId="2512"/>
    <cellStyle name="Neutral 34" xfId="2513"/>
    <cellStyle name="Neutral 35" xfId="2514"/>
    <cellStyle name="Neutral 36" xfId="2515"/>
    <cellStyle name="Neutral 37" xfId="2516"/>
    <cellStyle name="Neutral 38" xfId="2517"/>
    <cellStyle name="Neutral 4" xfId="2518"/>
    <cellStyle name="Neutral 4 2" xfId="2519"/>
    <cellStyle name="Neutral 5" xfId="2520"/>
    <cellStyle name="Neutral 5 2" xfId="2521"/>
    <cellStyle name="Neutral 6" xfId="2522"/>
    <cellStyle name="Neutral 6 2" xfId="2523"/>
    <cellStyle name="Neutral 7" xfId="2524"/>
    <cellStyle name="Neutral 7 2" xfId="2525"/>
    <cellStyle name="Neutral 8" xfId="2526"/>
    <cellStyle name="Neutral 8 2" xfId="2527"/>
    <cellStyle name="Neutral 9" xfId="2528"/>
    <cellStyle name="Neutral 9 2" xfId="2529"/>
    <cellStyle name="New Times Roman" xfId="2530"/>
    <cellStyle name="no dec" xfId="2531"/>
    <cellStyle name="Normal" xfId="0" builtinId="0"/>
    <cellStyle name="Normal - Style1" xfId="2532"/>
    <cellStyle name="Normal 10" xfId="2533"/>
    <cellStyle name="Normal 10 2" xfId="2534"/>
    <cellStyle name="Normal 11" xfId="2535"/>
    <cellStyle name="Normal 12" xfId="2536"/>
    <cellStyle name="Normal 12 2" xfId="2537"/>
    <cellStyle name="Normal 12 3" xfId="2538"/>
    <cellStyle name="Normal 12 3 2" xfId="2970"/>
    <cellStyle name="Normal 13" xfId="2539"/>
    <cellStyle name="Normal 14" xfId="2540"/>
    <cellStyle name="Normal 14 2" xfId="2541"/>
    <cellStyle name="Normal 15" xfId="2542"/>
    <cellStyle name="Normal 16" xfId="2543"/>
    <cellStyle name="Normal 16 2" xfId="2544"/>
    <cellStyle name="Normal 17" xfId="2545"/>
    <cellStyle name="Normal 18" xfId="2546"/>
    <cellStyle name="Normal 18 2" xfId="2547"/>
    <cellStyle name="Normal 19" xfId="2548"/>
    <cellStyle name="Normal 19 2" xfId="2549"/>
    <cellStyle name="Normal 2" xfId="2550"/>
    <cellStyle name="Normal 2 2" xfId="2551"/>
    <cellStyle name="Normal 2 2 2" xfId="2552"/>
    <cellStyle name="Normal 2 2 2 2" xfId="2553"/>
    <cellStyle name="Normal 2 2 2 3" xfId="2554"/>
    <cellStyle name="Normal 2 2 3" xfId="2555"/>
    <cellStyle name="Normal 2 3" xfId="2556"/>
    <cellStyle name="Normal 2 3 2" xfId="2557"/>
    <cellStyle name="Normal 2 3 3" xfId="2558"/>
    <cellStyle name="Normal 2 4" xfId="2559"/>
    <cellStyle name="Normal 2 5" xfId="2560"/>
    <cellStyle name="Normal 2 6" xfId="2561"/>
    <cellStyle name="Normal 2 7" xfId="2562"/>
    <cellStyle name="Normal 2 8" xfId="2563"/>
    <cellStyle name="Normal 20" xfId="2564"/>
    <cellStyle name="Normal 21" xfId="2565"/>
    <cellStyle name="Normal 21 2" xfId="2566"/>
    <cellStyle name="Normal 22" xfId="2567"/>
    <cellStyle name="Normal 22 2" xfId="2568"/>
    <cellStyle name="Normal 23" xfId="2569"/>
    <cellStyle name="Normal 24" xfId="2570"/>
    <cellStyle name="Normal 25" xfId="2571"/>
    <cellStyle name="Normal 26" xfId="2572"/>
    <cellStyle name="Normal 27" xfId="2573"/>
    <cellStyle name="Normal 28" xfId="2574"/>
    <cellStyle name="Normal 28 2" xfId="2575"/>
    <cellStyle name="Normal 29" xfId="2576"/>
    <cellStyle name="Normal 3" xfId="2577"/>
    <cellStyle name="Normal 3 2" xfId="2578"/>
    <cellStyle name="Normal 3 3" xfId="2579"/>
    <cellStyle name="Normal 30" xfId="2580"/>
    <cellStyle name="Normal 31" xfId="2581"/>
    <cellStyle name="Normal 32" xfId="2582"/>
    <cellStyle name="Normal 33" xfId="2583"/>
    <cellStyle name="Normal 34" xfId="2584"/>
    <cellStyle name="Normal 35" xfId="2585"/>
    <cellStyle name="Normal 36" xfId="2586"/>
    <cellStyle name="Normal 37" xfId="2587"/>
    <cellStyle name="Normal 38" xfId="2588"/>
    <cellStyle name="Normal 39" xfId="2589"/>
    <cellStyle name="Normal 4" xfId="2590"/>
    <cellStyle name="Normal 4 2" xfId="2591"/>
    <cellStyle name="Normal 4 3" xfId="2592"/>
    <cellStyle name="Normal 40" xfId="2593"/>
    <cellStyle name="Normal 41" xfId="2594"/>
    <cellStyle name="Normal 41 2" xfId="2595"/>
    <cellStyle name="Normal 41 3" xfId="2596"/>
    <cellStyle name="Normal 42" xfId="2597"/>
    <cellStyle name="Normal 43" xfId="2598"/>
    <cellStyle name="Normal 44" xfId="2599"/>
    <cellStyle name="Normal 45" xfId="2600"/>
    <cellStyle name="Normal 46" xfId="2601"/>
    <cellStyle name="Normal 47" xfId="2602"/>
    <cellStyle name="Normal 48" xfId="2603"/>
    <cellStyle name="Normal 49" xfId="2604"/>
    <cellStyle name="Normal 5" xfId="2605"/>
    <cellStyle name="Normal 5 2" xfId="2606"/>
    <cellStyle name="Normal 5 3" xfId="2607"/>
    <cellStyle name="Normal 50" xfId="2608"/>
    <cellStyle name="Normal 51" xfId="2609"/>
    <cellStyle name="Normal 52" xfId="2610"/>
    <cellStyle name="Normal 53" xfId="2611"/>
    <cellStyle name="Normal 54" xfId="2612"/>
    <cellStyle name="Normal 55" xfId="2613"/>
    <cellStyle name="Normal 56" xfId="2614"/>
    <cellStyle name="Normal 57" xfId="2615"/>
    <cellStyle name="Normal 6" xfId="2616"/>
    <cellStyle name="Normal 7" xfId="2617"/>
    <cellStyle name="Normal 7 2" xfId="2618"/>
    <cellStyle name="Normal 8" xfId="2619"/>
    <cellStyle name="Normal 8 2" xfId="2620"/>
    <cellStyle name="Normal 9" xfId="2621"/>
    <cellStyle name="Normal1" xfId="2622"/>
    <cellStyle name="Normalny_Cennik obowiazuje od 06-08-2001 r (1)" xfId="2623"/>
    <cellStyle name="Note 10" xfId="2624"/>
    <cellStyle name="Note 10 2" xfId="2625"/>
    <cellStyle name="Note 11" xfId="2626"/>
    <cellStyle name="Note 11 2" xfId="2627"/>
    <cellStyle name="Note 12" xfId="2628"/>
    <cellStyle name="Note 13" xfId="2629"/>
    <cellStyle name="Note 14" xfId="2630"/>
    <cellStyle name="Note 15" xfId="2631"/>
    <cellStyle name="Note 16" xfId="2632"/>
    <cellStyle name="Note 17" xfId="2633"/>
    <cellStyle name="Note 18" xfId="2634"/>
    <cellStyle name="Note 18 2" xfId="2635"/>
    <cellStyle name="Note 19" xfId="2636"/>
    <cellStyle name="Note 19 2" xfId="2637"/>
    <cellStyle name="Note 2" xfId="2638"/>
    <cellStyle name="Note 2 2" xfId="2639"/>
    <cellStyle name="Note 2 3" xfId="2640"/>
    <cellStyle name="Note 2 4" xfId="2641"/>
    <cellStyle name="Note 2 5" xfId="2642"/>
    <cellStyle name="Note 2 6" xfId="2643"/>
    <cellStyle name="Note 2 7" xfId="2644"/>
    <cellStyle name="Note 20" xfId="2645"/>
    <cellStyle name="Note 20 2" xfId="2646"/>
    <cellStyle name="Note 21" xfId="2647"/>
    <cellStyle name="Note 21 2" xfId="2648"/>
    <cellStyle name="Note 22" xfId="2649"/>
    <cellStyle name="Note 22 2" xfId="2650"/>
    <cellStyle name="Note 23" xfId="2651"/>
    <cellStyle name="Note 23 2" xfId="2652"/>
    <cellStyle name="Note 24" xfId="2653"/>
    <cellStyle name="Note 24 2" xfId="2654"/>
    <cellStyle name="Note 25" xfId="2655"/>
    <cellStyle name="Note 25 2" xfId="2656"/>
    <cellStyle name="Note 26" xfId="2657"/>
    <cellStyle name="Note 26 2" xfId="2658"/>
    <cellStyle name="Note 27" xfId="2659"/>
    <cellStyle name="Note 27 2" xfId="2660"/>
    <cellStyle name="Note 28" xfId="2661"/>
    <cellStyle name="Note 28 2" xfId="2662"/>
    <cellStyle name="Note 29" xfId="2663"/>
    <cellStyle name="Note 29 2" xfId="2664"/>
    <cellStyle name="Note 3" xfId="2665"/>
    <cellStyle name="Note 30" xfId="2666"/>
    <cellStyle name="Note 30 2" xfId="2667"/>
    <cellStyle name="Note 31" xfId="2668"/>
    <cellStyle name="Note 31 2" xfId="2669"/>
    <cellStyle name="Note 32" xfId="2670"/>
    <cellStyle name="Note 32 2" xfId="2671"/>
    <cellStyle name="Note 33" xfId="2672"/>
    <cellStyle name="Note 33 2" xfId="2673"/>
    <cellStyle name="Note 34" xfId="2674"/>
    <cellStyle name="Note 34 2" xfId="2675"/>
    <cellStyle name="Note 35" xfId="2676"/>
    <cellStyle name="Note 36" xfId="2677"/>
    <cellStyle name="Note 37" xfId="2678"/>
    <cellStyle name="Note 38" xfId="2679"/>
    <cellStyle name="Note 39" xfId="2680"/>
    <cellStyle name="Note 4" xfId="2681"/>
    <cellStyle name="Note 4 2" xfId="2682"/>
    <cellStyle name="Note 40" xfId="2683"/>
    <cellStyle name="Note 41" xfId="2684"/>
    <cellStyle name="Note 42" xfId="2685"/>
    <cellStyle name="Note 43" xfId="2686"/>
    <cellStyle name="Note 44" xfId="2687"/>
    <cellStyle name="Note 45" xfId="2688"/>
    <cellStyle name="Note 46" xfId="2689"/>
    <cellStyle name="Note 47" xfId="2690"/>
    <cellStyle name="Note 48" xfId="2691"/>
    <cellStyle name="Note 49" xfId="2692"/>
    <cellStyle name="Note 5" xfId="2693"/>
    <cellStyle name="Note 5 2" xfId="2694"/>
    <cellStyle name="Note 50" xfId="2695"/>
    <cellStyle name="Note 51" xfId="2696"/>
    <cellStyle name="Note 52" xfId="2697"/>
    <cellStyle name="Note 53" xfId="2698"/>
    <cellStyle name="Note 54" xfId="2699"/>
    <cellStyle name="Note 55" xfId="2700"/>
    <cellStyle name="Note 56" xfId="2701"/>
    <cellStyle name="Note 57" xfId="2702"/>
    <cellStyle name="Note 6" xfId="2703"/>
    <cellStyle name="Note 6 2" xfId="2704"/>
    <cellStyle name="Note 7" xfId="2705"/>
    <cellStyle name="Note 7 2" xfId="2706"/>
    <cellStyle name="Note 8" xfId="2707"/>
    <cellStyle name="Note 8 2" xfId="2708"/>
    <cellStyle name="Note 9" xfId="2709"/>
    <cellStyle name="Note 9 2" xfId="2710"/>
    <cellStyle name="Number" xfId="2711"/>
    <cellStyle name="Number-Acctg" xfId="2712"/>
    <cellStyle name="Number-Actg" xfId="2713"/>
    <cellStyle name="Œ…‹æØ‚è [0.00]_!!!GO" xfId="2714"/>
    <cellStyle name="Œ…‹æØ‚è_!!!GO" xfId="2715"/>
    <cellStyle name="Output 10" xfId="2716"/>
    <cellStyle name="Output 10 2" xfId="2717"/>
    <cellStyle name="Output 11" xfId="2718"/>
    <cellStyle name="Output 11 2" xfId="2719"/>
    <cellStyle name="Output 12" xfId="2720"/>
    <cellStyle name="Output 13" xfId="2721"/>
    <cellStyle name="Output 14" xfId="2722"/>
    <cellStyle name="Output 15" xfId="2723"/>
    <cellStyle name="Output 16" xfId="2724"/>
    <cellStyle name="Output 17" xfId="2725"/>
    <cellStyle name="Output 18" xfId="2726"/>
    <cellStyle name="Output 19" xfId="2727"/>
    <cellStyle name="Output 2" xfId="2728"/>
    <cellStyle name="Output 20" xfId="2729"/>
    <cellStyle name="Output 21" xfId="2730"/>
    <cellStyle name="Output 22" xfId="2731"/>
    <cellStyle name="Output 23" xfId="2732"/>
    <cellStyle name="Output 24" xfId="2733"/>
    <cellStyle name="Output 25" xfId="2734"/>
    <cellStyle name="Output 26" xfId="2735"/>
    <cellStyle name="Output 27" xfId="2736"/>
    <cellStyle name="Output 28" xfId="2737"/>
    <cellStyle name="Output 29" xfId="2738"/>
    <cellStyle name="Output 3" xfId="2739"/>
    <cellStyle name="Output 30" xfId="2740"/>
    <cellStyle name="Output 31" xfId="2741"/>
    <cellStyle name="Output 32" xfId="2742"/>
    <cellStyle name="Output 33" xfId="2743"/>
    <cellStyle name="Output 34" xfId="2744"/>
    <cellStyle name="Output 35" xfId="2745"/>
    <cellStyle name="Output 36" xfId="2746"/>
    <cellStyle name="Output 37" xfId="2747"/>
    <cellStyle name="Output 38" xfId="2748"/>
    <cellStyle name="Output 4" xfId="2749"/>
    <cellStyle name="Output 4 2" xfId="2750"/>
    <cellStyle name="Output 5" xfId="2751"/>
    <cellStyle name="Output 5 2" xfId="2752"/>
    <cellStyle name="Output 6" xfId="2753"/>
    <cellStyle name="Output 6 2" xfId="2754"/>
    <cellStyle name="Output 7" xfId="2755"/>
    <cellStyle name="Output 7 2" xfId="2756"/>
    <cellStyle name="Output 8" xfId="2757"/>
    <cellStyle name="Output 8 2" xfId="2758"/>
    <cellStyle name="Output 9" xfId="2759"/>
    <cellStyle name="Output 9 2" xfId="2760"/>
    <cellStyle name="Pct w/ Pts" xfId="2761"/>
    <cellStyle name="Pct w/o Pts" xfId="2762"/>
    <cellStyle name="per.style" xfId="2763"/>
    <cellStyle name="Percent" xfId="2764" builtinId="5"/>
    <cellStyle name="Percent [0]" xfId="2765"/>
    <cellStyle name="Percent [00]" xfId="2766"/>
    <cellStyle name="Percent [2]" xfId="2767"/>
    <cellStyle name="Percent 2" xfId="2768"/>
    <cellStyle name="Percent 2 2" xfId="2769"/>
    <cellStyle name="Percent 2 2 2" xfId="2770"/>
    <cellStyle name="Percent 3" xfId="2771"/>
    <cellStyle name="Percent 4" xfId="2972"/>
    <cellStyle name="Percent w/o%" xfId="2772"/>
    <cellStyle name="Percent%" xfId="2773"/>
    <cellStyle name="Percent[0]" xfId="2774"/>
    <cellStyle name="Percent[2]" xfId="2775"/>
    <cellStyle name="Percentage" xfId="2776"/>
    <cellStyle name="Percent-Minus" xfId="2777"/>
    <cellStyle name="PrePop Currency (0)" xfId="2778"/>
    <cellStyle name="PrePop Currency (2)" xfId="2779"/>
    <cellStyle name="PrePop Units (0)" xfId="2780"/>
    <cellStyle name="PrePop Units (1)" xfId="2781"/>
    <cellStyle name="PrePop Units (2)" xfId="2782"/>
    <cellStyle name="PSChar" xfId="2783"/>
    <cellStyle name="PSDate" xfId="2784"/>
    <cellStyle name="PSDec" xfId="2785"/>
    <cellStyle name="PSHeading" xfId="2786"/>
    <cellStyle name="PSInt" xfId="2787"/>
    <cellStyle name="PSSpacer" xfId="2788"/>
    <cellStyle name="SAPBEXaggData" xfId="2789"/>
    <cellStyle name="SAPBEXaggDataEmph" xfId="2790"/>
    <cellStyle name="SAPBEXaggItem" xfId="2791"/>
    <cellStyle name="SAPBEXchaText" xfId="2792"/>
    <cellStyle name="SAPBEXexcBad7" xfId="2793"/>
    <cellStyle name="SAPBEXexcBad8" xfId="2794"/>
    <cellStyle name="SAPBEXexcBad9" xfId="2795"/>
    <cellStyle name="SAPBEXexcCritical4" xfId="2796"/>
    <cellStyle name="SAPBEXexcCritical5" xfId="2797"/>
    <cellStyle name="SAPBEXexcCritical6" xfId="2798"/>
    <cellStyle name="SAPBEXexcGood1" xfId="2799"/>
    <cellStyle name="SAPBEXexcGood2" xfId="2800"/>
    <cellStyle name="SAPBEXexcGood3" xfId="2801"/>
    <cellStyle name="SAPBEXfilterDrill" xfId="2802"/>
    <cellStyle name="SAPBEXfilterItem" xfId="2803"/>
    <cellStyle name="SAPBEXfilterText" xfId="2804"/>
    <cellStyle name="SAPBEXformats" xfId="2805"/>
    <cellStyle name="SAPBEXheaderItem" xfId="2806"/>
    <cellStyle name="SAPBEXheaderText" xfId="2807"/>
    <cellStyle name="SAPBEXresData" xfId="2808"/>
    <cellStyle name="SAPBEXresDataEmph" xfId="2809"/>
    <cellStyle name="SAPBEXresItem" xfId="2810"/>
    <cellStyle name="SAPBEXstdData" xfId="2811"/>
    <cellStyle name="SAPBEXstdDataEmph" xfId="2812"/>
    <cellStyle name="SAPBEXstdItem" xfId="2813"/>
    <cellStyle name="SAPBEXtitle" xfId="2814"/>
    <cellStyle name="SAPBEXundefined" xfId="2815"/>
    <cellStyle name="STANDARD" xfId="2816"/>
    <cellStyle name="Style 1" xfId="2817"/>
    <cellStyle name="Style 2" xfId="2818"/>
    <cellStyle name="subhead" xfId="2819"/>
    <cellStyle name="T" xfId="2820"/>
    <cellStyle name="Text Indent A" xfId="2821"/>
    <cellStyle name="Text Indent B" xfId="2822"/>
    <cellStyle name="Text Indent C" xfId="2823"/>
    <cellStyle name="th" xfId="2824"/>
    <cellStyle name="Total 10" xfId="2825"/>
    <cellStyle name="Total 10 2" xfId="2826"/>
    <cellStyle name="Total 11" xfId="2827"/>
    <cellStyle name="Total 11 2" xfId="2828"/>
    <cellStyle name="Total 12" xfId="2829"/>
    <cellStyle name="Total 13" xfId="2830"/>
    <cellStyle name="Total 14" xfId="2831"/>
    <cellStyle name="Total 15" xfId="2832"/>
    <cellStyle name="Total 16" xfId="2833"/>
    <cellStyle name="Total 17" xfId="2834"/>
    <cellStyle name="Total 18" xfId="2835"/>
    <cellStyle name="Total 19" xfId="2836"/>
    <cellStyle name="Total 2" xfId="2837"/>
    <cellStyle name="Total 20" xfId="2838"/>
    <cellStyle name="Total 21" xfId="2839"/>
    <cellStyle name="Total 22" xfId="2840"/>
    <cellStyle name="Total 23" xfId="2841"/>
    <cellStyle name="Total 24" xfId="2842"/>
    <cellStyle name="Total 25" xfId="2843"/>
    <cellStyle name="Total 26" xfId="2844"/>
    <cellStyle name="Total 27" xfId="2845"/>
    <cellStyle name="Total 28" xfId="2846"/>
    <cellStyle name="Total 29" xfId="2847"/>
    <cellStyle name="Total 3" xfId="2848"/>
    <cellStyle name="Total 30" xfId="2849"/>
    <cellStyle name="Total 31" xfId="2850"/>
    <cellStyle name="Total 32" xfId="2851"/>
    <cellStyle name="Total 33" xfId="2852"/>
    <cellStyle name="Total 34" xfId="2853"/>
    <cellStyle name="Total 35" xfId="2854"/>
    <cellStyle name="Total 36" xfId="2855"/>
    <cellStyle name="Total 37" xfId="2856"/>
    <cellStyle name="Total 38" xfId="2857"/>
    <cellStyle name="Total 4" xfId="2858"/>
    <cellStyle name="Total 4 2" xfId="2859"/>
    <cellStyle name="Total 5" xfId="2860"/>
    <cellStyle name="Total 5 2" xfId="2861"/>
    <cellStyle name="Total 6" xfId="2862"/>
    <cellStyle name="Total 6 2" xfId="2863"/>
    <cellStyle name="Total 7" xfId="2864"/>
    <cellStyle name="Total 7 2" xfId="2865"/>
    <cellStyle name="Total 8" xfId="2866"/>
    <cellStyle name="Total 8 2" xfId="2867"/>
    <cellStyle name="Total 9" xfId="2868"/>
    <cellStyle name="Total 9 2" xfId="2869"/>
    <cellStyle name="tttttt" xfId="2870"/>
    <cellStyle name="Underline" xfId="2871"/>
    <cellStyle name="viet" xfId="2872"/>
    <cellStyle name="viet2" xfId="2873"/>
    <cellStyle name="vnbo" xfId="2874"/>
    <cellStyle name="vnhead1" xfId="2875"/>
    <cellStyle name="vnhead2" xfId="2876"/>
    <cellStyle name="vnhead3" xfId="2877"/>
    <cellStyle name="vnhead4" xfId="2878"/>
    <cellStyle name="vntxt1" xfId="2879"/>
    <cellStyle name="vntxt2" xfId="2880"/>
    <cellStyle name="Walutowy [0]_Invoices2001Slovakia" xfId="2881"/>
    <cellStyle name="Walutowy_Invoices2001Slovakia" xfId="2882"/>
    <cellStyle name="Warning Text 10" xfId="2883"/>
    <cellStyle name="Warning Text 10 2" xfId="2884"/>
    <cellStyle name="Warning Text 11" xfId="2885"/>
    <cellStyle name="Warning Text 11 2" xfId="2886"/>
    <cellStyle name="Warning Text 12" xfId="2887"/>
    <cellStyle name="Warning Text 13" xfId="2888"/>
    <cellStyle name="Warning Text 14" xfId="2889"/>
    <cellStyle name="Warning Text 15" xfId="2890"/>
    <cellStyle name="Warning Text 16" xfId="2891"/>
    <cellStyle name="Warning Text 17" xfId="2892"/>
    <cellStyle name="Warning Text 18" xfId="2893"/>
    <cellStyle name="Warning Text 19" xfId="2894"/>
    <cellStyle name="Warning Text 2" xfId="2895"/>
    <cellStyle name="Warning Text 20" xfId="2896"/>
    <cellStyle name="Warning Text 21" xfId="2897"/>
    <cellStyle name="Warning Text 22" xfId="2898"/>
    <cellStyle name="Warning Text 23" xfId="2899"/>
    <cellStyle name="Warning Text 24" xfId="2900"/>
    <cellStyle name="Warning Text 25" xfId="2901"/>
    <cellStyle name="Warning Text 26" xfId="2902"/>
    <cellStyle name="Warning Text 27" xfId="2903"/>
    <cellStyle name="Warning Text 28" xfId="2904"/>
    <cellStyle name="Warning Text 29" xfId="2905"/>
    <cellStyle name="Warning Text 3" xfId="2906"/>
    <cellStyle name="Warning Text 30" xfId="2907"/>
    <cellStyle name="Warning Text 31" xfId="2908"/>
    <cellStyle name="Warning Text 32" xfId="2909"/>
    <cellStyle name="Warning Text 33" xfId="2910"/>
    <cellStyle name="Warning Text 34" xfId="2911"/>
    <cellStyle name="Warning Text 35" xfId="2912"/>
    <cellStyle name="Warning Text 36" xfId="2913"/>
    <cellStyle name="Warning Text 37" xfId="2914"/>
    <cellStyle name="Warning Text 38" xfId="2915"/>
    <cellStyle name="Warning Text 4" xfId="2916"/>
    <cellStyle name="Warning Text 4 2" xfId="2917"/>
    <cellStyle name="Warning Text 5" xfId="2918"/>
    <cellStyle name="Warning Text 5 2" xfId="2919"/>
    <cellStyle name="Warning Text 6" xfId="2920"/>
    <cellStyle name="Warning Text 6 2" xfId="2921"/>
    <cellStyle name="Warning Text 7" xfId="2922"/>
    <cellStyle name="Warning Text 7 2" xfId="2923"/>
    <cellStyle name="Warning Text 8" xfId="2924"/>
    <cellStyle name="Warning Text 8 2" xfId="2925"/>
    <cellStyle name="Warning Text 9" xfId="2926"/>
    <cellStyle name="Warning Text 9 2" xfId="2927"/>
    <cellStyle name="weekly" xfId="2928"/>
    <cellStyle name="xuan" xfId="2929"/>
    <cellStyle name="Yen" xfId="2930"/>
    <cellStyle name="Yen-Acctg" xfId="2931"/>
    <cellStyle name="Yen-Actg" xfId="2932"/>
    <cellStyle name="yenblue" xfId="2933"/>
    <cellStyle name="δSheet1" xfId="2934"/>
    <cellStyle name="δSource Var Margin" xfId="2935"/>
    <cellStyle name="δtate" xfId="2936"/>
    <cellStyle name="δVolume (5-12)" xfId="2937"/>
    <cellStyle name="δVolume Model" xfId="2938"/>
    <cellStyle name="Обычный_bao cao ban hang noi dia T02.2007" xfId="2939"/>
    <cellStyle name=" [0.00]_ Att. 1- Cover" xfId="2940"/>
    <cellStyle name="_ Att. 1- Cover" xfId="2941"/>
    <cellStyle name="?_ Att. 1- Cover" xfId="2942"/>
    <cellStyle name="똿뗦먛귟 [0.00]_PRODUCT DETAIL Q1" xfId="2943"/>
    <cellStyle name="똿뗦먛귟_PRODUCT DETAIL Q1" xfId="2944"/>
    <cellStyle name="믅됞 [0.00]_PRODUCT DETAIL Q1" xfId="2945"/>
    <cellStyle name="믅됞_PRODUCT DETAIL Q1" xfId="2946"/>
    <cellStyle name="백분율_95" xfId="2947"/>
    <cellStyle name="뷭?_BOOKSHIP" xfId="2948"/>
    <cellStyle name="콤마 [0]_1202" xfId="2949"/>
    <cellStyle name="콤마_1202" xfId="2950"/>
    <cellStyle name="통화 [0]_1202" xfId="2951"/>
    <cellStyle name="통화_1202" xfId="2952"/>
    <cellStyle name="표준_(정보부문)월별인원계획" xfId="2953"/>
    <cellStyle name="一般_00Q3902REV.1" xfId="2954"/>
    <cellStyle name="仟cc" xfId="2955"/>
    <cellStyle name="北02" xfId="2956"/>
    <cellStyle name="北cover1 (2)" xfId="2957"/>
    <cellStyle name="北Sheet1" xfId="2958"/>
    <cellStyle name="北Source Var Margin" xfId="2959"/>
    <cellStyle name="北tate" xfId="2960"/>
    <cellStyle name="北Volume (5-12)" xfId="2961"/>
    <cellStyle name="北Volume Model" xfId="2962"/>
    <cellStyle name="千分位[0]_00Q3902REV.1" xfId="2963"/>
    <cellStyle name="千分位_00Q3902REV.1" xfId="2964"/>
    <cellStyle name="未定義" xfId="2965"/>
    <cellStyle name="標準_BOQ-08" xfId="2966"/>
    <cellStyle name="貨幣 [0]_00Q3902REV.1" xfId="2967"/>
    <cellStyle name="貨幣[0]_1997 Indicator " xfId="2968"/>
    <cellStyle name="貨幣_00Q3902REV.1" xfId="2969"/>
  </cellStyles>
  <dxfs count="10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0033CC"/>
      <color rgb="FF9900CC"/>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home\Users\User\AppData\Local\Microsoft\Windows\Temporary%20Internet%20Files\OLK584D\PL%20theo%20phuong%20an%20chi%20Hang%20duyet\Phieu%20tinh%20gia_dinh%20kem%20P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ai.TT/DL%20MRS%20HOAI/DOJI%20LAND/DU%20AN/TOA%20S2/Chinh%20sach%20S2/PTG/PTG%20S2%20CSBH%2010.05%2020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HD Goc"/>
      <sheetName val="TTHD Loc"/>
      <sheetName val="HDVV"/>
      <sheetName val="HDCPI"/>
      <sheetName val="HD CPI( MB)"/>
      <sheetName val="HD CPI (VV)"/>
      <sheetName val="Tinh lai gia HDMB CPI"/>
      <sheetName val="PTG HDMB CPI"/>
      <sheetName val="Tinh lai gia cua HDVV CPI"/>
      <sheetName val="Tongthu(16.05)"/>
      <sheetName val="PTG HDVV CPI"/>
      <sheetName val="Không xóa 1"/>
    </sheetNames>
    <sheetDataSet>
      <sheetData sheetId="0"/>
      <sheetData sheetId="1"/>
      <sheetData sheetId="2"/>
      <sheetData sheetId="3"/>
      <sheetData sheetId="4"/>
      <sheetData sheetId="5"/>
      <sheetData sheetId="6">
        <row r="8">
          <cell r="C8" t="str">
            <v>R10601</v>
          </cell>
        </row>
        <row r="9">
          <cell r="C9" t="str">
            <v>R10615</v>
          </cell>
        </row>
        <row r="10">
          <cell r="C10" t="str">
            <v>R10625</v>
          </cell>
        </row>
        <row r="11">
          <cell r="C11" t="str">
            <v>R10715</v>
          </cell>
        </row>
        <row r="12">
          <cell r="C12" t="str">
            <v>R10725</v>
          </cell>
        </row>
        <row r="13">
          <cell r="C13" t="str">
            <v>R10726</v>
          </cell>
        </row>
        <row r="14">
          <cell r="C14" t="str">
            <v>R10812.</v>
          </cell>
        </row>
        <row r="15">
          <cell r="C15" t="str">
            <v>R11006</v>
          </cell>
        </row>
        <row r="16">
          <cell r="C16" t="str">
            <v>R11017</v>
          </cell>
        </row>
        <row r="17">
          <cell r="C17" t="str">
            <v>R11023</v>
          </cell>
        </row>
        <row r="18">
          <cell r="C18" t="str">
            <v>R11025</v>
          </cell>
        </row>
        <row r="19">
          <cell r="C19" t="str">
            <v>R112A04</v>
          </cell>
        </row>
        <row r="20">
          <cell r="C20" t="str">
            <v>R112A06</v>
          </cell>
        </row>
        <row r="21">
          <cell r="C21" t="str">
            <v>R112A09</v>
          </cell>
        </row>
        <row r="22">
          <cell r="C22" t="str">
            <v>R112A10</v>
          </cell>
        </row>
        <row r="23">
          <cell r="C23" t="str">
            <v>R112A12B</v>
          </cell>
        </row>
        <row r="24">
          <cell r="C24" t="str">
            <v>R112A25</v>
          </cell>
        </row>
        <row r="25">
          <cell r="C25" t="str">
            <v>R112A26</v>
          </cell>
        </row>
        <row r="26">
          <cell r="C26" t="str">
            <v>R11511</v>
          </cell>
        </row>
        <row r="27">
          <cell r="C27" t="str">
            <v>R11819</v>
          </cell>
        </row>
        <row r="28">
          <cell r="C28" t="str">
            <v>R11904</v>
          </cell>
        </row>
        <row r="29">
          <cell r="C29" t="str">
            <v>R11927</v>
          </cell>
        </row>
        <row r="30">
          <cell r="C30" t="str">
            <v>R12104</v>
          </cell>
        </row>
        <row r="31">
          <cell r="C31" t="str">
            <v>R12115</v>
          </cell>
        </row>
        <row r="32">
          <cell r="C32" t="str">
            <v>R12122</v>
          </cell>
        </row>
        <row r="33">
          <cell r="C33" t="str">
            <v>R12415</v>
          </cell>
        </row>
        <row r="34">
          <cell r="C34" t="str">
            <v>R12423</v>
          </cell>
        </row>
        <row r="35">
          <cell r="C35" t="str">
            <v>R12430</v>
          </cell>
        </row>
        <row r="36">
          <cell r="C36" t="str">
            <v>R12515</v>
          </cell>
        </row>
        <row r="37">
          <cell r="C37" t="str">
            <v>R12818</v>
          </cell>
        </row>
        <row r="38">
          <cell r="C38" t="str">
            <v>R12910</v>
          </cell>
        </row>
        <row r="39">
          <cell r="C39" t="str">
            <v>R12912B</v>
          </cell>
        </row>
        <row r="40">
          <cell r="C40" t="str">
            <v>R13012B</v>
          </cell>
        </row>
        <row r="41">
          <cell r="C41" t="str">
            <v>R13025A</v>
          </cell>
        </row>
        <row r="42">
          <cell r="C42" t="str">
            <v>R13206B</v>
          </cell>
        </row>
        <row r="43">
          <cell r="C43" t="str">
            <v>R13208</v>
          </cell>
        </row>
        <row r="44">
          <cell r="C44" t="str">
            <v>R13210</v>
          </cell>
        </row>
        <row r="45">
          <cell r="C45" t="str">
            <v>R13212B</v>
          </cell>
        </row>
        <row r="46">
          <cell r="C46" t="str">
            <v>R13326B</v>
          </cell>
        </row>
        <row r="47">
          <cell r="C47" t="str">
            <v>R13422</v>
          </cell>
        </row>
        <row r="48">
          <cell r="C48" t="str">
            <v>R13505B</v>
          </cell>
        </row>
        <row r="49">
          <cell r="C49" t="str">
            <v>R20304</v>
          </cell>
        </row>
        <row r="50">
          <cell r="C50" t="str">
            <v>R20310</v>
          </cell>
        </row>
        <row r="51">
          <cell r="C51" t="str">
            <v>R20312B</v>
          </cell>
        </row>
        <row r="52">
          <cell r="C52" t="str">
            <v>R20323</v>
          </cell>
        </row>
        <row r="53">
          <cell r="C53" t="str">
            <v>R20406</v>
          </cell>
        </row>
        <row r="54">
          <cell r="C54" t="str">
            <v>R20423</v>
          </cell>
        </row>
        <row r="55">
          <cell r="C55" t="str">
            <v>R20512B</v>
          </cell>
        </row>
        <row r="56">
          <cell r="C56" t="str">
            <v>R20516</v>
          </cell>
        </row>
        <row r="57">
          <cell r="C57" t="str">
            <v>R20519</v>
          </cell>
        </row>
        <row r="58">
          <cell r="C58" t="str">
            <v>R20525</v>
          </cell>
        </row>
        <row r="59">
          <cell r="C59" t="str">
            <v>R20604</v>
          </cell>
        </row>
        <row r="60">
          <cell r="C60" t="str">
            <v>R20612B</v>
          </cell>
        </row>
        <row r="61">
          <cell r="C61" t="str">
            <v>R20615</v>
          </cell>
        </row>
        <row r="62">
          <cell r="C62" t="str">
            <v>R20621</v>
          </cell>
        </row>
        <row r="63">
          <cell r="C63" t="str">
            <v>R20623</v>
          </cell>
        </row>
        <row r="64">
          <cell r="C64" t="str">
            <v>R20625</v>
          </cell>
        </row>
        <row r="65">
          <cell r="C65" t="str">
            <v>R20627</v>
          </cell>
        </row>
        <row r="66">
          <cell r="C66" t="str">
            <v>R20704</v>
          </cell>
        </row>
        <row r="67">
          <cell r="C67" t="str">
            <v>R20715</v>
          </cell>
        </row>
        <row r="68">
          <cell r="C68" t="str">
            <v>R20719</v>
          </cell>
        </row>
        <row r="69">
          <cell r="C69" t="str">
            <v>R20817</v>
          </cell>
        </row>
        <row r="70">
          <cell r="C70" t="str">
            <v>R20825</v>
          </cell>
        </row>
        <row r="71">
          <cell r="C71" t="str">
            <v>R20917</v>
          </cell>
        </row>
        <row r="72">
          <cell r="C72" t="str">
            <v>R20919</v>
          </cell>
        </row>
        <row r="73">
          <cell r="C73" t="str">
            <v>R20921</v>
          </cell>
        </row>
        <row r="74">
          <cell r="C74" t="str">
            <v>R20923</v>
          </cell>
        </row>
        <row r="75">
          <cell r="C75" t="str">
            <v>R20925</v>
          </cell>
        </row>
        <row r="76">
          <cell r="C76" t="str">
            <v>R21026</v>
          </cell>
        </row>
        <row r="77">
          <cell r="C77" t="str">
            <v>R21116</v>
          </cell>
        </row>
        <row r="78">
          <cell r="C78" t="str">
            <v>R21119</v>
          </cell>
        </row>
        <row r="79">
          <cell r="C79" t="str">
            <v>R21202</v>
          </cell>
        </row>
        <row r="80">
          <cell r="C80" t="str">
            <v>R21212.</v>
          </cell>
        </row>
        <row r="81">
          <cell r="C81" t="str">
            <v>R21215</v>
          </cell>
        </row>
        <row r="82">
          <cell r="C82" t="str">
            <v>R21225</v>
          </cell>
        </row>
        <row r="83">
          <cell r="C83" t="str">
            <v>R21226</v>
          </cell>
        </row>
        <row r="84">
          <cell r="C84" t="str">
            <v>R212A07</v>
          </cell>
        </row>
        <row r="85">
          <cell r="C85" t="str">
            <v>R212A12B</v>
          </cell>
        </row>
        <row r="86">
          <cell r="C86" t="str">
            <v>R212B05</v>
          </cell>
        </row>
        <row r="87">
          <cell r="C87" t="str">
            <v>R212B23</v>
          </cell>
        </row>
        <row r="88">
          <cell r="C88" t="str">
            <v>R21516</v>
          </cell>
        </row>
        <row r="89">
          <cell r="C89" t="str">
            <v>R21617</v>
          </cell>
        </row>
        <row r="90">
          <cell r="C90" t="str">
            <v>R21723</v>
          </cell>
        </row>
        <row r="91">
          <cell r="C91" t="str">
            <v>R22016</v>
          </cell>
        </row>
        <row r="92">
          <cell r="C92" t="str">
            <v>R22123</v>
          </cell>
        </row>
        <row r="93">
          <cell r="C93" t="str">
            <v>R22212.</v>
          </cell>
        </row>
        <row r="94">
          <cell r="C94" t="str">
            <v>R22302</v>
          </cell>
        </row>
        <row r="95">
          <cell r="C95" t="str">
            <v>R22517</v>
          </cell>
        </row>
        <row r="96">
          <cell r="C96" t="str">
            <v>R22521</v>
          </cell>
        </row>
        <row r="97">
          <cell r="C97" t="str">
            <v>R22525</v>
          </cell>
        </row>
        <row r="98">
          <cell r="C98" t="str">
            <v>R22528</v>
          </cell>
        </row>
        <row r="99">
          <cell r="C99" t="str">
            <v>R22716</v>
          </cell>
        </row>
        <row r="100">
          <cell r="C100" t="str">
            <v>R22719</v>
          </cell>
        </row>
        <row r="101">
          <cell r="C101" t="str">
            <v>R22723</v>
          </cell>
        </row>
        <row r="102">
          <cell r="C102" t="str">
            <v>R22810</v>
          </cell>
        </row>
        <row r="103">
          <cell r="C103" t="str">
            <v>R22819</v>
          </cell>
        </row>
        <row r="104">
          <cell r="C104" t="str">
            <v>R22912B</v>
          </cell>
        </row>
        <row r="105">
          <cell r="C105" t="str">
            <v>R22923</v>
          </cell>
        </row>
        <row r="106">
          <cell r="C106" t="str">
            <v>R23108</v>
          </cell>
        </row>
        <row r="107">
          <cell r="C107" t="str">
            <v>R23123</v>
          </cell>
        </row>
        <row r="108">
          <cell r="C108" t="str">
            <v>R23210</v>
          </cell>
        </row>
        <row r="109">
          <cell r="C109" t="str">
            <v>R23212B</v>
          </cell>
        </row>
        <row r="110">
          <cell r="C110" t="str">
            <v>R23215</v>
          </cell>
        </row>
        <row r="111">
          <cell r="C111" t="str">
            <v>R23315</v>
          </cell>
        </row>
        <row r="112">
          <cell r="C112" t="str">
            <v>R23325A</v>
          </cell>
        </row>
        <row r="113">
          <cell r="C113" t="str">
            <v>R40501</v>
          </cell>
        </row>
        <row r="114">
          <cell r="C114" t="str">
            <v>R40502</v>
          </cell>
        </row>
        <row r="115">
          <cell r="C115" t="str">
            <v>R40503</v>
          </cell>
        </row>
        <row r="116">
          <cell r="C116" t="str">
            <v>R40505</v>
          </cell>
        </row>
        <row r="117">
          <cell r="C117" t="str">
            <v>R40506</v>
          </cell>
        </row>
        <row r="118">
          <cell r="C118" t="str">
            <v>R40509</v>
          </cell>
        </row>
        <row r="119">
          <cell r="C119" t="str">
            <v>R40515</v>
          </cell>
        </row>
        <row r="120">
          <cell r="C120" t="str">
            <v>R40517</v>
          </cell>
        </row>
        <row r="121">
          <cell r="C121" t="str">
            <v>R40518</v>
          </cell>
        </row>
        <row r="122">
          <cell r="C122" t="str">
            <v>R40519</v>
          </cell>
        </row>
        <row r="123">
          <cell r="C123" t="str">
            <v>R40523</v>
          </cell>
        </row>
        <row r="124">
          <cell r="C124" t="str">
            <v>R40525</v>
          </cell>
        </row>
        <row r="125">
          <cell r="C125" t="str">
            <v>R40603</v>
          </cell>
        </row>
        <row r="126">
          <cell r="C126" t="str">
            <v>R40605</v>
          </cell>
        </row>
        <row r="127">
          <cell r="C127" t="str">
            <v>R40606</v>
          </cell>
        </row>
        <row r="128">
          <cell r="C128" t="str">
            <v>R40607</v>
          </cell>
        </row>
        <row r="129">
          <cell r="C129" t="str">
            <v>R40608</v>
          </cell>
        </row>
        <row r="130">
          <cell r="C130" t="str">
            <v>R40611</v>
          </cell>
        </row>
        <row r="131">
          <cell r="C131" t="str">
            <v>R40615</v>
          </cell>
        </row>
        <row r="132">
          <cell r="C132" t="str">
            <v>R40621</v>
          </cell>
        </row>
        <row r="133">
          <cell r="C133" t="str">
            <v>R40622</v>
          </cell>
        </row>
        <row r="134">
          <cell r="C134" t="str">
            <v>R40702</v>
          </cell>
        </row>
        <row r="135">
          <cell r="C135" t="str">
            <v>R40705</v>
          </cell>
        </row>
        <row r="136">
          <cell r="C136" t="str">
            <v>R40708</v>
          </cell>
        </row>
        <row r="137">
          <cell r="C137" t="str">
            <v>R40710</v>
          </cell>
        </row>
        <row r="138">
          <cell r="C138" t="str">
            <v>R40717</v>
          </cell>
        </row>
        <row r="139">
          <cell r="C139" t="str">
            <v>R40718</v>
          </cell>
        </row>
        <row r="140">
          <cell r="C140" t="str">
            <v>R40723</v>
          </cell>
        </row>
        <row r="141">
          <cell r="C141" t="str">
            <v>R40803</v>
          </cell>
        </row>
        <row r="142">
          <cell r="C142" t="str">
            <v>R40805</v>
          </cell>
        </row>
        <row r="143">
          <cell r="C143" t="str">
            <v>R40810</v>
          </cell>
        </row>
        <row r="144">
          <cell r="C144" t="str">
            <v>R40811</v>
          </cell>
        </row>
        <row r="145">
          <cell r="C145" t="str">
            <v>R40812.</v>
          </cell>
        </row>
        <row r="146">
          <cell r="C146" t="str">
            <v>R40812A</v>
          </cell>
        </row>
        <row r="147">
          <cell r="C147" t="str">
            <v>R40815</v>
          </cell>
        </row>
        <row r="148">
          <cell r="C148" t="str">
            <v>R40817</v>
          </cell>
        </row>
        <row r="149">
          <cell r="C149" t="str">
            <v>R40818</v>
          </cell>
        </row>
        <row r="150">
          <cell r="C150" t="str">
            <v>R40819</v>
          </cell>
        </row>
        <row r="151">
          <cell r="C151" t="str">
            <v>R40823</v>
          </cell>
        </row>
        <row r="152">
          <cell r="C152" t="str">
            <v>R40824</v>
          </cell>
        </row>
        <row r="153">
          <cell r="C153" t="str">
            <v>R41004</v>
          </cell>
        </row>
        <row r="154">
          <cell r="C154" t="str">
            <v>R41009</v>
          </cell>
        </row>
        <row r="155">
          <cell r="C155" t="str">
            <v>R41011</v>
          </cell>
        </row>
        <row r="156">
          <cell r="C156" t="str">
            <v>R41016</v>
          </cell>
        </row>
        <row r="157">
          <cell r="C157" t="str">
            <v>R41018</v>
          </cell>
        </row>
        <row r="158">
          <cell r="C158" t="str">
            <v>R41019</v>
          </cell>
        </row>
        <row r="159">
          <cell r="C159" t="str">
            <v>R41020</v>
          </cell>
        </row>
        <row r="160">
          <cell r="C160" t="str">
            <v>R41022</v>
          </cell>
        </row>
        <row r="161">
          <cell r="C161" t="str">
            <v>R41023</v>
          </cell>
        </row>
        <row r="162">
          <cell r="C162" t="str">
            <v>R41024</v>
          </cell>
        </row>
        <row r="163">
          <cell r="C163" t="str">
            <v>R41025</v>
          </cell>
        </row>
        <row r="164">
          <cell r="C164" t="str">
            <v>R41101</v>
          </cell>
        </row>
        <row r="165">
          <cell r="C165" t="str">
            <v>R41102</v>
          </cell>
        </row>
        <row r="166">
          <cell r="C166" t="str">
            <v>R41104</v>
          </cell>
        </row>
        <row r="167">
          <cell r="C167" t="str">
            <v>R41106</v>
          </cell>
        </row>
        <row r="168">
          <cell r="C168" t="str">
            <v>R41109</v>
          </cell>
        </row>
        <row r="169">
          <cell r="C169" t="str">
            <v>R41111</v>
          </cell>
        </row>
        <row r="170">
          <cell r="C170" t="str">
            <v>R41112B</v>
          </cell>
        </row>
        <row r="171">
          <cell r="C171" t="str">
            <v>R41115</v>
          </cell>
        </row>
        <row r="172">
          <cell r="C172" t="str">
            <v>R41122</v>
          </cell>
        </row>
        <row r="173">
          <cell r="C173" t="str">
            <v>R41124</v>
          </cell>
        </row>
        <row r="174">
          <cell r="C174" t="str">
            <v>R41126</v>
          </cell>
        </row>
        <row r="175">
          <cell r="C175" t="str">
            <v>R41201</v>
          </cell>
        </row>
        <row r="176">
          <cell r="C176" t="str">
            <v>R41203</v>
          </cell>
        </row>
        <row r="177">
          <cell r="C177" t="str">
            <v>R41204</v>
          </cell>
        </row>
        <row r="178">
          <cell r="C178" t="str">
            <v>R41205</v>
          </cell>
        </row>
        <row r="179">
          <cell r="C179" t="str">
            <v>R41206</v>
          </cell>
        </row>
        <row r="180">
          <cell r="C180" t="str">
            <v>R41207</v>
          </cell>
        </row>
        <row r="181">
          <cell r="C181" t="str">
            <v>R41210</v>
          </cell>
        </row>
        <row r="182">
          <cell r="C182" t="str">
            <v>R41212A</v>
          </cell>
        </row>
        <row r="183">
          <cell r="C183" t="str">
            <v>R41215</v>
          </cell>
        </row>
        <row r="184">
          <cell r="C184" t="str">
            <v>R41216</v>
          </cell>
        </row>
        <row r="185">
          <cell r="C185" t="str">
            <v>R41217</v>
          </cell>
        </row>
        <row r="186">
          <cell r="C186" t="str">
            <v>R41218</v>
          </cell>
        </row>
        <row r="187">
          <cell r="C187" t="str">
            <v>R41221</v>
          </cell>
        </row>
        <row r="188">
          <cell r="C188" t="str">
            <v>R41222</v>
          </cell>
        </row>
        <row r="189">
          <cell r="C189" t="str">
            <v>R412B04</v>
          </cell>
        </row>
        <row r="190">
          <cell r="C190" t="str">
            <v>R412B05</v>
          </cell>
        </row>
        <row r="191">
          <cell r="C191" t="str">
            <v>R412B06</v>
          </cell>
        </row>
        <row r="192">
          <cell r="C192" t="str">
            <v>R412B07</v>
          </cell>
        </row>
        <row r="193">
          <cell r="C193" t="str">
            <v>R412B08</v>
          </cell>
        </row>
        <row r="194">
          <cell r="C194" t="str">
            <v>R412B11</v>
          </cell>
        </row>
        <row r="195">
          <cell r="C195" t="str">
            <v>R412B18</v>
          </cell>
        </row>
        <row r="196">
          <cell r="C196" t="str">
            <v>R412B21</v>
          </cell>
        </row>
        <row r="197">
          <cell r="C197" t="str">
            <v>R412B22</v>
          </cell>
        </row>
        <row r="198">
          <cell r="C198" t="str">
            <v>R412B24</v>
          </cell>
        </row>
        <row r="199">
          <cell r="C199" t="str">
            <v>R412B26</v>
          </cell>
        </row>
        <row r="200">
          <cell r="C200" t="str">
            <v>R41501</v>
          </cell>
        </row>
        <row r="201">
          <cell r="C201" t="str">
            <v>R41502</v>
          </cell>
        </row>
        <row r="202">
          <cell r="C202" t="str">
            <v>R41504</v>
          </cell>
        </row>
        <row r="203">
          <cell r="C203" t="str">
            <v>R41508</v>
          </cell>
        </row>
        <row r="204">
          <cell r="C204" t="str">
            <v>R41516</v>
          </cell>
        </row>
        <row r="205">
          <cell r="C205" t="str">
            <v>R41518</v>
          </cell>
        </row>
        <row r="206">
          <cell r="C206" t="str">
            <v>R41520</v>
          </cell>
        </row>
        <row r="207">
          <cell r="C207" t="str">
            <v>R41522</v>
          </cell>
        </row>
        <row r="208">
          <cell r="C208" t="str">
            <v>R41523</v>
          </cell>
        </row>
        <row r="209">
          <cell r="C209" t="str">
            <v>R41525</v>
          </cell>
        </row>
        <row r="210">
          <cell r="C210" t="str">
            <v>R41526</v>
          </cell>
        </row>
        <row r="211">
          <cell r="C211" t="str">
            <v>R41605</v>
          </cell>
        </row>
        <row r="212">
          <cell r="C212" t="str">
            <v>R41606</v>
          </cell>
        </row>
        <row r="213">
          <cell r="C213" t="str">
            <v>R41607</v>
          </cell>
        </row>
        <row r="214">
          <cell r="C214" t="str">
            <v>R41608</v>
          </cell>
        </row>
        <row r="215">
          <cell r="C215" t="str">
            <v>R41611</v>
          </cell>
        </row>
        <row r="216">
          <cell r="C216" t="str">
            <v>R41612.</v>
          </cell>
        </row>
        <row r="217">
          <cell r="C217" t="str">
            <v>R41616</v>
          </cell>
        </row>
        <row r="218">
          <cell r="C218" t="str">
            <v>R41618</v>
          </cell>
        </row>
        <row r="219">
          <cell r="C219" t="str">
            <v>R41620</v>
          </cell>
        </row>
        <row r="220">
          <cell r="C220" t="str">
            <v>R41621</v>
          </cell>
        </row>
        <row r="221">
          <cell r="C221" t="str">
            <v>R41624</v>
          </cell>
        </row>
        <row r="222">
          <cell r="C222" t="str">
            <v>R41625</v>
          </cell>
        </row>
        <row r="223">
          <cell r="C223" t="str">
            <v>R41710</v>
          </cell>
        </row>
        <row r="224">
          <cell r="C224" t="str">
            <v>R41722</v>
          </cell>
        </row>
        <row r="225">
          <cell r="C225" t="str">
            <v>R41725</v>
          </cell>
        </row>
        <row r="226">
          <cell r="C226" t="str">
            <v>R41823</v>
          </cell>
        </row>
        <row r="227">
          <cell r="C227" t="str">
            <v>R41902</v>
          </cell>
        </row>
        <row r="228">
          <cell r="C228" t="str">
            <v>R41904</v>
          </cell>
        </row>
        <row r="229">
          <cell r="C229" t="str">
            <v>R41908</v>
          </cell>
        </row>
        <row r="230">
          <cell r="C230" t="str">
            <v>R41911</v>
          </cell>
        </row>
        <row r="231">
          <cell r="C231" t="str">
            <v>R41912.</v>
          </cell>
        </row>
        <row r="232">
          <cell r="C232" t="str">
            <v>R41918</v>
          </cell>
        </row>
        <row r="233">
          <cell r="C233" t="str">
            <v>R41924</v>
          </cell>
        </row>
        <row r="234">
          <cell r="C234" t="str">
            <v>R41926</v>
          </cell>
        </row>
        <row r="235">
          <cell r="C235" t="str">
            <v>R42001</v>
          </cell>
        </row>
        <row r="236">
          <cell r="C236" t="str">
            <v>R42007</v>
          </cell>
        </row>
        <row r="237">
          <cell r="C237" t="str">
            <v>R42008</v>
          </cell>
        </row>
        <row r="238">
          <cell r="C238" t="str">
            <v>R42009</v>
          </cell>
        </row>
        <row r="239">
          <cell r="C239" t="str">
            <v>R42010</v>
          </cell>
        </row>
        <row r="240">
          <cell r="C240" t="str">
            <v>R42011</v>
          </cell>
        </row>
        <row r="241">
          <cell r="C241" t="str">
            <v>R42018</v>
          </cell>
        </row>
        <row r="242">
          <cell r="C242" t="str">
            <v>R42104</v>
          </cell>
        </row>
        <row r="243">
          <cell r="C243" t="str">
            <v>R42105</v>
          </cell>
        </row>
        <row r="244">
          <cell r="C244" t="str">
            <v>R42106</v>
          </cell>
        </row>
        <row r="245">
          <cell r="C245" t="str">
            <v>R42107</v>
          </cell>
        </row>
        <row r="246">
          <cell r="C246" t="str">
            <v>R42108</v>
          </cell>
        </row>
        <row r="247">
          <cell r="C247" t="str">
            <v>R42109</v>
          </cell>
        </row>
        <row r="248">
          <cell r="C248" t="str">
            <v>R42112A</v>
          </cell>
        </row>
        <row r="249">
          <cell r="C249" t="str">
            <v>R42116</v>
          </cell>
        </row>
        <row r="250">
          <cell r="C250" t="str">
            <v>R42118</v>
          </cell>
        </row>
        <row r="251">
          <cell r="C251" t="str">
            <v>R42120</v>
          </cell>
        </row>
        <row r="252">
          <cell r="C252" t="str">
            <v>R42121</v>
          </cell>
        </row>
        <row r="253">
          <cell r="C253" t="str">
            <v>R42123</v>
          </cell>
        </row>
        <row r="254">
          <cell r="C254" t="str">
            <v>R42125</v>
          </cell>
        </row>
        <row r="255">
          <cell r="C255" t="str">
            <v>R42126</v>
          </cell>
        </row>
        <row r="256">
          <cell r="C256" t="str">
            <v>R42201</v>
          </cell>
        </row>
        <row r="257">
          <cell r="C257" t="str">
            <v>R42202</v>
          </cell>
        </row>
        <row r="258">
          <cell r="C258" t="str">
            <v>R42203</v>
          </cell>
        </row>
        <row r="259">
          <cell r="C259" t="str">
            <v>R42204</v>
          </cell>
        </row>
        <row r="260">
          <cell r="C260" t="str">
            <v>R42205</v>
          </cell>
        </row>
        <row r="261">
          <cell r="C261" t="str">
            <v>R42208</v>
          </cell>
        </row>
        <row r="262">
          <cell r="C262" t="str">
            <v>R42210</v>
          </cell>
        </row>
        <row r="263">
          <cell r="C263" t="str">
            <v>R42211</v>
          </cell>
        </row>
        <row r="264">
          <cell r="C264" t="str">
            <v>R42212A</v>
          </cell>
        </row>
        <row r="265">
          <cell r="C265" t="str">
            <v>R42218</v>
          </cell>
        </row>
        <row r="266">
          <cell r="C266" t="str">
            <v>R42219</v>
          </cell>
        </row>
        <row r="267">
          <cell r="C267" t="str">
            <v>R42221</v>
          </cell>
        </row>
        <row r="268">
          <cell r="C268" t="str">
            <v>R42223</v>
          </cell>
        </row>
        <row r="269">
          <cell r="C269" t="str">
            <v>R42401</v>
          </cell>
        </row>
        <row r="270">
          <cell r="C270" t="str">
            <v>R42406</v>
          </cell>
        </row>
        <row r="271">
          <cell r="C271" t="str">
            <v>R42408</v>
          </cell>
        </row>
        <row r="272">
          <cell r="C272" t="str">
            <v>R42410</v>
          </cell>
        </row>
        <row r="273">
          <cell r="C273" t="str">
            <v>R42412.</v>
          </cell>
        </row>
        <row r="274">
          <cell r="C274" t="str">
            <v>R42416</v>
          </cell>
        </row>
        <row r="275">
          <cell r="C275" t="str">
            <v>R42518</v>
          </cell>
        </row>
        <row r="276">
          <cell r="C276" t="str">
            <v>R42524</v>
          </cell>
        </row>
        <row r="277">
          <cell r="C277" t="str">
            <v>R42525</v>
          </cell>
        </row>
        <row r="278">
          <cell r="C278" t="str">
            <v>R42526</v>
          </cell>
        </row>
        <row r="279">
          <cell r="C279" t="str">
            <v>R42606</v>
          </cell>
        </row>
        <row r="280">
          <cell r="C280" t="str">
            <v>R42607</v>
          </cell>
        </row>
        <row r="281">
          <cell r="C281" t="str">
            <v>R42608</v>
          </cell>
        </row>
        <row r="282">
          <cell r="C282" t="str">
            <v>R42620</v>
          </cell>
        </row>
        <row r="283">
          <cell r="C283" t="str">
            <v>R42626</v>
          </cell>
        </row>
        <row r="284">
          <cell r="C284" t="str">
            <v>R42801</v>
          </cell>
        </row>
        <row r="285">
          <cell r="C285" t="str">
            <v>R42803</v>
          </cell>
        </row>
        <row r="286">
          <cell r="C286" t="str">
            <v>R42804</v>
          </cell>
        </row>
        <row r="287">
          <cell r="C287" t="str">
            <v>R42808</v>
          </cell>
        </row>
        <row r="288">
          <cell r="C288" t="str">
            <v>R42906</v>
          </cell>
        </row>
        <row r="289">
          <cell r="C289" t="str">
            <v>R43201</v>
          </cell>
        </row>
        <row r="290">
          <cell r="C290" t="str">
            <v>R43202</v>
          </cell>
        </row>
        <row r="291">
          <cell r="C291" t="str">
            <v>R43203</v>
          </cell>
        </row>
        <row r="292">
          <cell r="C292" t="str">
            <v>R43204</v>
          </cell>
        </row>
        <row r="293">
          <cell r="C293" t="str">
            <v>R43205</v>
          </cell>
        </row>
        <row r="294">
          <cell r="C294" t="str">
            <v>R43210</v>
          </cell>
        </row>
        <row r="295">
          <cell r="C295" t="str">
            <v>R43211</v>
          </cell>
        </row>
        <row r="296">
          <cell r="C296" t="str">
            <v>R43302</v>
          </cell>
        </row>
        <row r="297">
          <cell r="C297" t="str">
            <v>R43312.</v>
          </cell>
        </row>
        <row r="298">
          <cell r="C298" t="str">
            <v>R43318</v>
          </cell>
        </row>
        <row r="299">
          <cell r="C299" t="str">
            <v>R43321</v>
          </cell>
        </row>
        <row r="300">
          <cell r="C300" t="str">
            <v>R43323</v>
          </cell>
        </row>
        <row r="301">
          <cell r="C301" t="str">
            <v>R10501</v>
          </cell>
        </row>
        <row r="302">
          <cell r="C302" t="str">
            <v>R10504</v>
          </cell>
        </row>
        <row r="303">
          <cell r="C303" t="str">
            <v>R10515</v>
          </cell>
        </row>
        <row r="304">
          <cell r="C304" t="str">
            <v>R10522</v>
          </cell>
        </row>
        <row r="305">
          <cell r="C305" t="str">
            <v>R10525</v>
          </cell>
        </row>
        <row r="306">
          <cell r="C306" t="str">
            <v>R10607</v>
          </cell>
        </row>
        <row r="307">
          <cell r="C307" t="str">
            <v>R10609</v>
          </cell>
        </row>
        <row r="308">
          <cell r="C308" t="str">
            <v>R10612.</v>
          </cell>
        </row>
        <row r="309">
          <cell r="C309" t="str">
            <v>R10627</v>
          </cell>
        </row>
        <row r="310">
          <cell r="C310" t="str">
            <v>R10628</v>
          </cell>
        </row>
        <row r="311">
          <cell r="C311" t="str">
            <v>R10630</v>
          </cell>
        </row>
        <row r="312">
          <cell r="C312" t="str">
            <v>R10703</v>
          </cell>
        </row>
        <row r="313">
          <cell r="C313" t="str">
            <v>R10704</v>
          </cell>
        </row>
        <row r="314">
          <cell r="C314" t="str">
            <v>R10705</v>
          </cell>
        </row>
        <row r="315">
          <cell r="C315" t="str">
            <v>R10706</v>
          </cell>
        </row>
        <row r="316">
          <cell r="C316" t="str">
            <v>R10708</v>
          </cell>
        </row>
        <row r="317">
          <cell r="C317" t="str">
            <v>R10710</v>
          </cell>
        </row>
        <row r="318">
          <cell r="C318" t="str">
            <v>R10711</v>
          </cell>
        </row>
        <row r="319">
          <cell r="C319" t="str">
            <v>R10721</v>
          </cell>
        </row>
        <row r="320">
          <cell r="C320" t="str">
            <v>R10724</v>
          </cell>
        </row>
        <row r="321">
          <cell r="C321" t="str">
            <v>R10801</v>
          </cell>
        </row>
        <row r="322">
          <cell r="C322" t="str">
            <v>R10806</v>
          </cell>
        </row>
        <row r="323">
          <cell r="C323" t="str">
            <v>R10808</v>
          </cell>
        </row>
        <row r="324">
          <cell r="C324" t="str">
            <v>R10809</v>
          </cell>
        </row>
        <row r="325">
          <cell r="C325" t="str">
            <v>R10812B</v>
          </cell>
        </row>
        <row r="326">
          <cell r="C326" t="str">
            <v>R10822</v>
          </cell>
        </row>
        <row r="327">
          <cell r="C327" t="str">
            <v>R10824</v>
          </cell>
        </row>
        <row r="328">
          <cell r="C328" t="str">
            <v>R10826</v>
          </cell>
        </row>
        <row r="329">
          <cell r="C329" t="str">
            <v>R10827</v>
          </cell>
        </row>
        <row r="330">
          <cell r="C330" t="str">
            <v>R10830</v>
          </cell>
        </row>
        <row r="331">
          <cell r="C331" t="str">
            <v>R10907</v>
          </cell>
        </row>
        <row r="332">
          <cell r="C332" t="str">
            <v>R10910</v>
          </cell>
        </row>
        <row r="333">
          <cell r="C333" t="str">
            <v>R10911</v>
          </cell>
        </row>
        <row r="334">
          <cell r="C334" t="str">
            <v>R10912.</v>
          </cell>
        </row>
        <row r="335">
          <cell r="C335" t="str">
            <v>R10912A</v>
          </cell>
        </row>
        <row r="336">
          <cell r="C336" t="str">
            <v>R10915</v>
          </cell>
        </row>
        <row r="337">
          <cell r="C337" t="str">
            <v>R10916</v>
          </cell>
        </row>
        <row r="338">
          <cell r="C338" t="str">
            <v>R10923</v>
          </cell>
        </row>
        <row r="339">
          <cell r="C339" t="str">
            <v>R10924</v>
          </cell>
        </row>
        <row r="340">
          <cell r="C340" t="str">
            <v>R10928</v>
          </cell>
        </row>
        <row r="341">
          <cell r="C341" t="str">
            <v>R10930</v>
          </cell>
        </row>
        <row r="342">
          <cell r="C342" t="str">
            <v>R11005</v>
          </cell>
        </row>
        <row r="343">
          <cell r="C343" t="str">
            <v>R11007</v>
          </cell>
        </row>
        <row r="344">
          <cell r="C344" t="str">
            <v>R11010</v>
          </cell>
        </row>
        <row r="345">
          <cell r="C345" t="str">
            <v>R11012A</v>
          </cell>
        </row>
        <row r="346">
          <cell r="C346" t="str">
            <v>R11015</v>
          </cell>
        </row>
        <row r="347">
          <cell r="C347" t="str">
            <v>R11020</v>
          </cell>
        </row>
        <row r="348">
          <cell r="C348" t="str">
            <v>R11024</v>
          </cell>
        </row>
        <row r="349">
          <cell r="C349" t="str">
            <v>R11104</v>
          </cell>
        </row>
        <row r="350">
          <cell r="C350" t="str">
            <v>R11107</v>
          </cell>
        </row>
        <row r="351">
          <cell r="C351" t="str">
            <v>R11111</v>
          </cell>
        </row>
        <row r="352">
          <cell r="C352" t="str">
            <v>R11117</v>
          </cell>
        </row>
        <row r="353">
          <cell r="C353" t="str">
            <v>R11120</v>
          </cell>
        </row>
        <row r="354">
          <cell r="C354" t="str">
            <v>R11121</v>
          </cell>
        </row>
        <row r="355">
          <cell r="C355" t="str">
            <v>R11129</v>
          </cell>
        </row>
        <row r="356">
          <cell r="C356" t="str">
            <v>R11201</v>
          </cell>
        </row>
        <row r="357">
          <cell r="C357" t="str">
            <v>R11203</v>
          </cell>
        </row>
        <row r="358">
          <cell r="C358" t="str">
            <v>R11204</v>
          </cell>
        </row>
        <row r="359">
          <cell r="C359" t="str">
            <v>R11206</v>
          </cell>
        </row>
        <row r="360">
          <cell r="C360" t="str">
            <v>R11208</v>
          </cell>
        </row>
        <row r="361">
          <cell r="C361" t="str">
            <v>R11212B</v>
          </cell>
        </row>
        <row r="362">
          <cell r="C362" t="str">
            <v>R11225</v>
          </cell>
        </row>
        <row r="363">
          <cell r="C363" t="str">
            <v>R11226</v>
          </cell>
        </row>
        <row r="364">
          <cell r="C364" t="str">
            <v>R11229</v>
          </cell>
        </row>
        <row r="365">
          <cell r="C365" t="str">
            <v>R112A03</v>
          </cell>
        </row>
        <row r="366">
          <cell r="C366" t="str">
            <v>R112A05</v>
          </cell>
        </row>
        <row r="367">
          <cell r="C367" t="str">
            <v>R112A08</v>
          </cell>
        </row>
        <row r="368">
          <cell r="C368" t="str">
            <v>R112A16</v>
          </cell>
        </row>
        <row r="369">
          <cell r="C369" t="str">
            <v>R112A20</v>
          </cell>
        </row>
        <row r="370">
          <cell r="C370" t="str">
            <v>R112B04</v>
          </cell>
        </row>
        <row r="371">
          <cell r="C371" t="str">
            <v>R112B07</v>
          </cell>
        </row>
        <row r="372">
          <cell r="C372" t="str">
            <v>R112B16</v>
          </cell>
        </row>
        <row r="373">
          <cell r="C373" t="str">
            <v>R112B18</v>
          </cell>
        </row>
        <row r="374">
          <cell r="C374" t="str">
            <v>R112B20</v>
          </cell>
        </row>
        <row r="375">
          <cell r="C375" t="str">
            <v>R112B23</v>
          </cell>
        </row>
        <row r="376">
          <cell r="C376" t="str">
            <v>R112B26</v>
          </cell>
        </row>
        <row r="377">
          <cell r="C377" t="str">
            <v>R112B28</v>
          </cell>
        </row>
        <row r="378">
          <cell r="C378" t="str">
            <v>R112B29</v>
          </cell>
        </row>
        <row r="379">
          <cell r="C379" t="str">
            <v>R11502</v>
          </cell>
        </row>
        <row r="380">
          <cell r="C380" t="str">
            <v>R11503</v>
          </cell>
        </row>
        <row r="381">
          <cell r="C381" t="str">
            <v>R11504</v>
          </cell>
        </row>
        <row r="382">
          <cell r="C382" t="str">
            <v>R11505</v>
          </cell>
        </row>
        <row r="383">
          <cell r="C383" t="str">
            <v>R11506</v>
          </cell>
        </row>
        <row r="384">
          <cell r="C384" t="str">
            <v>R11507</v>
          </cell>
        </row>
        <row r="385">
          <cell r="C385" t="str">
            <v>R11508</v>
          </cell>
        </row>
        <row r="386">
          <cell r="C386" t="str">
            <v>R11512.</v>
          </cell>
        </row>
        <row r="387">
          <cell r="C387" t="str">
            <v>R11512B</v>
          </cell>
        </row>
        <row r="388">
          <cell r="C388" t="str">
            <v>R11515</v>
          </cell>
        </row>
        <row r="389">
          <cell r="C389" t="str">
            <v>R11518</v>
          </cell>
        </row>
        <row r="390">
          <cell r="C390" t="str">
            <v>R11519</v>
          </cell>
        </row>
        <row r="391">
          <cell r="C391" t="str">
            <v>R11520</v>
          </cell>
        </row>
        <row r="392">
          <cell r="C392" t="str">
            <v>R11522</v>
          </cell>
        </row>
        <row r="393">
          <cell r="C393" t="str">
            <v>R11528</v>
          </cell>
        </row>
        <row r="394">
          <cell r="C394" t="str">
            <v>R11530</v>
          </cell>
        </row>
        <row r="395">
          <cell r="C395" t="str">
            <v>R11602</v>
          </cell>
        </row>
        <row r="396">
          <cell r="C396" t="str">
            <v>R11604</v>
          </cell>
        </row>
        <row r="397">
          <cell r="C397" t="str">
            <v>R11605</v>
          </cell>
        </row>
        <row r="398">
          <cell r="C398" t="str">
            <v>R11607</v>
          </cell>
        </row>
        <row r="399">
          <cell r="C399" t="str">
            <v>R11612B</v>
          </cell>
        </row>
        <row r="400">
          <cell r="C400" t="str">
            <v>R11616</v>
          </cell>
        </row>
        <row r="401">
          <cell r="C401" t="str">
            <v>R11617</v>
          </cell>
        </row>
        <row r="402">
          <cell r="C402" t="str">
            <v>R11624</v>
          </cell>
        </row>
        <row r="403">
          <cell r="C403" t="str">
            <v>R11628</v>
          </cell>
        </row>
        <row r="404">
          <cell r="C404" t="str">
            <v>R11701</v>
          </cell>
        </row>
        <row r="405">
          <cell r="C405" t="str">
            <v>R11712B</v>
          </cell>
        </row>
        <row r="406">
          <cell r="C406" t="str">
            <v>R11716</v>
          </cell>
        </row>
        <row r="407">
          <cell r="C407" t="str">
            <v>R11724</v>
          </cell>
        </row>
        <row r="408">
          <cell r="C408" t="str">
            <v>R11726</v>
          </cell>
        </row>
        <row r="409">
          <cell r="C409" t="str">
            <v>R11728</v>
          </cell>
        </row>
        <row r="410">
          <cell r="C410" t="str">
            <v>R11802</v>
          </cell>
        </row>
        <row r="411">
          <cell r="C411" t="str">
            <v>R11812A</v>
          </cell>
        </row>
        <row r="412">
          <cell r="C412" t="str">
            <v>R11826</v>
          </cell>
        </row>
        <row r="413">
          <cell r="C413" t="str">
            <v>R11911</v>
          </cell>
        </row>
        <row r="414">
          <cell r="C414" t="str">
            <v>R11918</v>
          </cell>
        </row>
        <row r="415">
          <cell r="C415" t="str">
            <v>R11924</v>
          </cell>
        </row>
        <row r="416">
          <cell r="C416" t="str">
            <v>R11929</v>
          </cell>
        </row>
        <row r="417">
          <cell r="C417" t="str">
            <v>R11930</v>
          </cell>
        </row>
        <row r="418">
          <cell r="C418" t="str">
            <v>R12101</v>
          </cell>
        </row>
        <row r="419">
          <cell r="C419" t="str">
            <v>R12103</v>
          </cell>
        </row>
        <row r="420">
          <cell r="C420" t="str">
            <v>R12105</v>
          </cell>
        </row>
        <row r="421">
          <cell r="C421" t="str">
            <v>R12106</v>
          </cell>
        </row>
        <row r="422">
          <cell r="C422" t="str">
            <v>R12108</v>
          </cell>
        </row>
        <row r="423">
          <cell r="C423" t="str">
            <v>R12109</v>
          </cell>
        </row>
        <row r="424">
          <cell r="C424" t="str">
            <v>R12111</v>
          </cell>
        </row>
        <row r="425">
          <cell r="C425" t="str">
            <v>R12112A</v>
          </cell>
        </row>
        <row r="426">
          <cell r="C426" t="str">
            <v>R12112B</v>
          </cell>
        </row>
        <row r="427">
          <cell r="C427" t="str">
            <v>R12120</v>
          </cell>
        </row>
        <row r="428">
          <cell r="C428" t="str">
            <v>R12212.</v>
          </cell>
        </row>
        <row r="429">
          <cell r="C429" t="str">
            <v>R12212B</v>
          </cell>
        </row>
        <row r="430">
          <cell r="C430" t="str">
            <v>R12215</v>
          </cell>
        </row>
        <row r="431">
          <cell r="C431" t="str">
            <v>R12216</v>
          </cell>
        </row>
        <row r="432">
          <cell r="C432" t="str">
            <v>R12218</v>
          </cell>
        </row>
        <row r="433">
          <cell r="C433" t="str">
            <v>R12220</v>
          </cell>
        </row>
        <row r="434">
          <cell r="C434" t="str">
            <v>R12222</v>
          </cell>
        </row>
        <row r="435">
          <cell r="C435" t="str">
            <v>R12308</v>
          </cell>
        </row>
        <row r="436">
          <cell r="C436" t="str">
            <v>R12309</v>
          </cell>
        </row>
        <row r="437">
          <cell r="C437" t="str">
            <v>R12316</v>
          </cell>
        </row>
        <row r="438">
          <cell r="C438" t="str">
            <v>R12322</v>
          </cell>
        </row>
        <row r="439">
          <cell r="C439" t="str">
            <v>R12327</v>
          </cell>
        </row>
        <row r="440">
          <cell r="C440" t="str">
            <v>R12329</v>
          </cell>
        </row>
        <row r="441">
          <cell r="C441" t="str">
            <v>R12412.</v>
          </cell>
        </row>
        <row r="442">
          <cell r="C442" t="str">
            <v>R12426</v>
          </cell>
        </row>
        <row r="443">
          <cell r="C443" t="str">
            <v>R12502</v>
          </cell>
        </row>
        <row r="444">
          <cell r="C444" t="str">
            <v>R12505</v>
          </cell>
        </row>
        <row r="445">
          <cell r="C445" t="str">
            <v>R12511</v>
          </cell>
        </row>
        <row r="446">
          <cell r="C446" t="str">
            <v>R12520</v>
          </cell>
        </row>
        <row r="447">
          <cell r="C447" t="str">
            <v>R12523</v>
          </cell>
        </row>
        <row r="448">
          <cell r="C448" t="str">
            <v>R12603</v>
          </cell>
        </row>
        <row r="449">
          <cell r="C449" t="str">
            <v>R12607</v>
          </cell>
        </row>
        <row r="450">
          <cell r="C450" t="str">
            <v>R12612.</v>
          </cell>
        </row>
        <row r="451">
          <cell r="C451" t="str">
            <v>R12612B</v>
          </cell>
        </row>
        <row r="452">
          <cell r="C452" t="str">
            <v>R12618</v>
          </cell>
        </row>
        <row r="453">
          <cell r="C453" t="str">
            <v>R12623</v>
          </cell>
        </row>
        <row r="454">
          <cell r="C454" t="str">
            <v>R12705</v>
          </cell>
        </row>
        <row r="455">
          <cell r="C455" t="str">
            <v>R12710</v>
          </cell>
        </row>
        <row r="456">
          <cell r="C456" t="str">
            <v>R12712.</v>
          </cell>
        </row>
        <row r="457">
          <cell r="C457" t="str">
            <v>R12712B</v>
          </cell>
        </row>
        <row r="458">
          <cell r="C458" t="str">
            <v>R12803</v>
          </cell>
        </row>
        <row r="459">
          <cell r="C459" t="str">
            <v>R12807</v>
          </cell>
        </row>
        <row r="460">
          <cell r="C460" t="str">
            <v>R12809</v>
          </cell>
        </row>
        <row r="461">
          <cell r="C461" t="str">
            <v>R12812B</v>
          </cell>
        </row>
        <row r="462">
          <cell r="C462" t="str">
            <v>R12822</v>
          </cell>
        </row>
        <row r="463">
          <cell r="C463" t="str">
            <v>R12823</v>
          </cell>
        </row>
        <row r="464">
          <cell r="C464" t="str">
            <v>R12911</v>
          </cell>
        </row>
        <row r="465">
          <cell r="C465" t="str">
            <v>R12912.</v>
          </cell>
        </row>
        <row r="466">
          <cell r="C466" t="str">
            <v>R12916</v>
          </cell>
        </row>
        <row r="467">
          <cell r="C467" t="str">
            <v>R12924</v>
          </cell>
        </row>
        <row r="468">
          <cell r="C468" t="str">
            <v>R13012A</v>
          </cell>
        </row>
        <row r="469">
          <cell r="C469" t="str">
            <v>R13018</v>
          </cell>
        </row>
        <row r="470">
          <cell r="C470" t="str">
            <v>R13023</v>
          </cell>
        </row>
        <row r="471">
          <cell r="C471" t="str">
            <v>R13106B</v>
          </cell>
        </row>
        <row r="472">
          <cell r="C472" t="str">
            <v>R13107</v>
          </cell>
        </row>
        <row r="473">
          <cell r="C473" t="str">
            <v>R13112A</v>
          </cell>
        </row>
        <row r="474">
          <cell r="C474" t="str">
            <v>R13118</v>
          </cell>
        </row>
        <row r="475">
          <cell r="C475" t="str">
            <v>R13127B</v>
          </cell>
        </row>
        <row r="476">
          <cell r="C476" t="str">
            <v>R13209</v>
          </cell>
        </row>
        <row r="477">
          <cell r="C477" t="str">
            <v>R13211</v>
          </cell>
        </row>
        <row r="478">
          <cell r="C478" t="str">
            <v>R13212.</v>
          </cell>
        </row>
        <row r="479">
          <cell r="C479" t="str">
            <v>R13222</v>
          </cell>
        </row>
        <row r="480">
          <cell r="C480" t="str">
            <v>R13227B</v>
          </cell>
        </row>
        <row r="481">
          <cell r="C481" t="str">
            <v>R13318</v>
          </cell>
        </row>
        <row r="482">
          <cell r="C482" t="str">
            <v>R13418</v>
          </cell>
        </row>
        <row r="483">
          <cell r="C483" t="str">
            <v>R13427B</v>
          </cell>
        </row>
        <row r="484">
          <cell r="C484" t="str">
            <v>R13509</v>
          </cell>
        </row>
        <row r="485">
          <cell r="C485" t="str">
            <v>R13512.</v>
          </cell>
        </row>
        <row r="486">
          <cell r="C486" t="str">
            <v>R13525A</v>
          </cell>
        </row>
        <row r="487">
          <cell r="C487" t="str">
            <v>R20301</v>
          </cell>
        </row>
        <row r="488">
          <cell r="C488" t="str">
            <v>R20305</v>
          </cell>
        </row>
        <row r="489">
          <cell r="C489" t="str">
            <v>R20306</v>
          </cell>
        </row>
        <row r="490">
          <cell r="C490" t="str">
            <v>R20307</v>
          </cell>
        </row>
        <row r="491">
          <cell r="C491" t="str">
            <v>R20309</v>
          </cell>
        </row>
        <row r="492">
          <cell r="C492" t="str">
            <v>R20311</v>
          </cell>
        </row>
        <row r="493">
          <cell r="C493" t="str">
            <v>R20312.</v>
          </cell>
        </row>
        <row r="494">
          <cell r="C494" t="str">
            <v>R20324</v>
          </cell>
        </row>
        <row r="495">
          <cell r="C495" t="str">
            <v>R20327</v>
          </cell>
        </row>
        <row r="496">
          <cell r="C496" t="str">
            <v>R20329</v>
          </cell>
        </row>
        <row r="497">
          <cell r="C497" t="str">
            <v>R20330</v>
          </cell>
        </row>
        <row r="498">
          <cell r="C498" t="str">
            <v>R20401</v>
          </cell>
        </row>
        <row r="499">
          <cell r="C499" t="str">
            <v>R20403</v>
          </cell>
        </row>
        <row r="500">
          <cell r="C500" t="str">
            <v>R20410</v>
          </cell>
        </row>
        <row r="501">
          <cell r="C501" t="str">
            <v>R20411</v>
          </cell>
        </row>
        <row r="502">
          <cell r="C502" t="str">
            <v>R20412A</v>
          </cell>
        </row>
        <row r="503">
          <cell r="C503" t="str">
            <v>R20416</v>
          </cell>
        </row>
        <row r="504">
          <cell r="C504" t="str">
            <v>R20427</v>
          </cell>
        </row>
        <row r="505">
          <cell r="C505" t="str">
            <v>R20501</v>
          </cell>
        </row>
        <row r="506">
          <cell r="C506" t="str">
            <v>R20505</v>
          </cell>
        </row>
        <row r="507">
          <cell r="C507" t="str">
            <v>R20508</v>
          </cell>
        </row>
        <row r="508">
          <cell r="C508" t="str">
            <v>R20510</v>
          </cell>
        </row>
        <row r="509">
          <cell r="C509" t="str">
            <v>R20511</v>
          </cell>
        </row>
        <row r="510">
          <cell r="C510" t="str">
            <v>R20520</v>
          </cell>
        </row>
        <row r="511">
          <cell r="C511" t="str">
            <v>R20522</v>
          </cell>
        </row>
        <row r="512">
          <cell r="C512" t="str">
            <v>R20527</v>
          </cell>
        </row>
        <row r="513">
          <cell r="C513" t="str">
            <v>R20529</v>
          </cell>
        </row>
        <row r="514">
          <cell r="C514" t="str">
            <v>R20601</v>
          </cell>
        </row>
        <row r="515">
          <cell r="C515" t="str">
            <v>R20605</v>
          </cell>
        </row>
        <row r="516">
          <cell r="C516" t="str">
            <v>R20606</v>
          </cell>
        </row>
        <row r="517">
          <cell r="C517" t="str">
            <v>R20609</v>
          </cell>
        </row>
        <row r="518">
          <cell r="C518" t="str">
            <v>R20618</v>
          </cell>
        </row>
        <row r="519">
          <cell r="C519" t="str">
            <v>R20626</v>
          </cell>
        </row>
        <row r="520">
          <cell r="C520" t="str">
            <v>R20703</v>
          </cell>
        </row>
        <row r="521">
          <cell r="C521" t="str">
            <v>R20705</v>
          </cell>
        </row>
        <row r="522">
          <cell r="C522" t="str">
            <v>R20709</v>
          </cell>
        </row>
        <row r="523">
          <cell r="C523" t="str">
            <v>R20711</v>
          </cell>
        </row>
        <row r="524">
          <cell r="C524" t="str">
            <v>R20712A</v>
          </cell>
        </row>
        <row r="525">
          <cell r="C525" t="str">
            <v>R20722</v>
          </cell>
        </row>
        <row r="526">
          <cell r="C526" t="str">
            <v>R20729</v>
          </cell>
        </row>
        <row r="527">
          <cell r="C527" t="str">
            <v>R20730</v>
          </cell>
        </row>
        <row r="528">
          <cell r="C528" t="str">
            <v>R20801</v>
          </cell>
        </row>
        <row r="529">
          <cell r="C529" t="str">
            <v>R20806</v>
          </cell>
        </row>
        <row r="530">
          <cell r="C530" t="str">
            <v>R20808</v>
          </cell>
        </row>
        <row r="531">
          <cell r="C531" t="str">
            <v>R20809</v>
          </cell>
        </row>
        <row r="532">
          <cell r="C532" t="str">
            <v>R20811</v>
          </cell>
        </row>
        <row r="533">
          <cell r="C533" t="str">
            <v>R20812.</v>
          </cell>
        </row>
        <row r="534">
          <cell r="C534" t="str">
            <v>R20815</v>
          </cell>
        </row>
        <row r="535">
          <cell r="C535" t="str">
            <v>R20819</v>
          </cell>
        </row>
        <row r="536">
          <cell r="C536" t="str">
            <v>R20822</v>
          </cell>
        </row>
        <row r="537">
          <cell r="C537" t="str">
            <v>R20823</v>
          </cell>
        </row>
        <row r="538">
          <cell r="C538" t="str">
            <v>R20826</v>
          </cell>
        </row>
        <row r="539">
          <cell r="C539" t="str">
            <v>R20827</v>
          </cell>
        </row>
        <row r="540">
          <cell r="C540" t="str">
            <v>R20829</v>
          </cell>
        </row>
        <row r="541">
          <cell r="C541" t="str">
            <v>R20830</v>
          </cell>
        </row>
        <row r="542">
          <cell r="C542" t="str">
            <v>R20905</v>
          </cell>
        </row>
        <row r="543">
          <cell r="C543" t="str">
            <v>R20908</v>
          </cell>
        </row>
        <row r="544">
          <cell r="C544" t="str">
            <v>R20911</v>
          </cell>
        </row>
        <row r="545">
          <cell r="C545" t="str">
            <v>R20912.</v>
          </cell>
        </row>
        <row r="546">
          <cell r="C546" t="str">
            <v>R20912A</v>
          </cell>
        </row>
        <row r="547">
          <cell r="C547" t="str">
            <v>R20924</v>
          </cell>
        </row>
        <row r="548">
          <cell r="C548" t="str">
            <v>R21001</v>
          </cell>
        </row>
        <row r="549">
          <cell r="C549" t="str">
            <v>R21003</v>
          </cell>
        </row>
        <row r="550">
          <cell r="C550" t="str">
            <v>R21005</v>
          </cell>
        </row>
        <row r="551">
          <cell r="C551" t="str">
            <v>R21008</v>
          </cell>
        </row>
        <row r="552">
          <cell r="C552" t="str">
            <v>R21010</v>
          </cell>
        </row>
        <row r="553">
          <cell r="C553" t="str">
            <v>R21012B</v>
          </cell>
        </row>
        <row r="554">
          <cell r="C554" t="str">
            <v>R21019</v>
          </cell>
        </row>
        <row r="555">
          <cell r="C555" t="str">
            <v>R21020</v>
          </cell>
        </row>
        <row r="556">
          <cell r="C556" t="str">
            <v>R21022</v>
          </cell>
        </row>
        <row r="557">
          <cell r="C557" t="str">
            <v>R21023</v>
          </cell>
        </row>
        <row r="558">
          <cell r="C558" t="str">
            <v>R21027</v>
          </cell>
        </row>
        <row r="559">
          <cell r="C559" t="str">
            <v>R21029</v>
          </cell>
        </row>
        <row r="560">
          <cell r="C560" t="str">
            <v>R21102</v>
          </cell>
        </row>
        <row r="561">
          <cell r="C561" t="str">
            <v>R21104</v>
          </cell>
        </row>
        <row r="562">
          <cell r="C562" t="str">
            <v>R21108</v>
          </cell>
        </row>
        <row r="563">
          <cell r="C563" t="str">
            <v>R21110</v>
          </cell>
        </row>
        <row r="564">
          <cell r="C564" t="str">
            <v>R21112.</v>
          </cell>
        </row>
        <row r="565">
          <cell r="C565" t="str">
            <v>R21120</v>
          </cell>
        </row>
        <row r="566">
          <cell r="C566" t="str">
            <v>R21122</v>
          </cell>
        </row>
        <row r="567">
          <cell r="C567" t="str">
            <v>R21130</v>
          </cell>
        </row>
        <row r="568">
          <cell r="C568" t="str">
            <v>R21203</v>
          </cell>
        </row>
        <row r="569">
          <cell r="C569" t="str">
            <v>R21204</v>
          </cell>
        </row>
        <row r="570">
          <cell r="C570" t="str">
            <v>R21205</v>
          </cell>
        </row>
        <row r="571">
          <cell r="C571" t="str">
            <v>R21209</v>
          </cell>
        </row>
        <row r="572">
          <cell r="C572" t="str">
            <v>R21211</v>
          </cell>
        </row>
        <row r="573">
          <cell r="C573" t="str">
            <v>R21220</v>
          </cell>
        </row>
        <row r="574">
          <cell r="C574" t="str">
            <v>R21224</v>
          </cell>
        </row>
        <row r="575">
          <cell r="C575" t="str">
            <v>R21228</v>
          </cell>
        </row>
        <row r="576">
          <cell r="C576" t="str">
            <v>R212A02</v>
          </cell>
        </row>
        <row r="577">
          <cell r="C577" t="str">
            <v>R212A04</v>
          </cell>
        </row>
        <row r="578">
          <cell r="C578" t="str">
            <v>R212A05</v>
          </cell>
        </row>
        <row r="579">
          <cell r="C579" t="str">
            <v>R212A06</v>
          </cell>
        </row>
        <row r="580">
          <cell r="C580" t="str">
            <v>R212A12.</v>
          </cell>
        </row>
        <row r="581">
          <cell r="C581" t="str">
            <v>R212A12A</v>
          </cell>
        </row>
        <row r="582">
          <cell r="C582" t="str">
            <v>R212A18</v>
          </cell>
        </row>
        <row r="583">
          <cell r="C583" t="str">
            <v>R212A20</v>
          </cell>
        </row>
        <row r="584">
          <cell r="C584" t="str">
            <v>R212B03</v>
          </cell>
        </row>
        <row r="585">
          <cell r="C585" t="str">
            <v>R212B06</v>
          </cell>
        </row>
        <row r="586">
          <cell r="C586" t="str">
            <v>R212B10</v>
          </cell>
        </row>
        <row r="587">
          <cell r="C587" t="str">
            <v>R212B11</v>
          </cell>
        </row>
        <row r="588">
          <cell r="C588" t="str">
            <v>R212B12A</v>
          </cell>
        </row>
        <row r="589">
          <cell r="C589" t="str">
            <v>R212B18</v>
          </cell>
        </row>
        <row r="590">
          <cell r="C590" t="str">
            <v>R212B20</v>
          </cell>
        </row>
        <row r="591">
          <cell r="C591" t="str">
            <v>R212B22</v>
          </cell>
        </row>
        <row r="592">
          <cell r="C592" t="str">
            <v>R212B24</v>
          </cell>
        </row>
        <row r="593">
          <cell r="C593" t="str">
            <v>R212B26</v>
          </cell>
        </row>
        <row r="594">
          <cell r="C594" t="str">
            <v>R21501</v>
          </cell>
        </row>
        <row r="595">
          <cell r="C595" t="str">
            <v>R21502</v>
          </cell>
        </row>
        <row r="596">
          <cell r="C596" t="str">
            <v>R21504</v>
          </cell>
        </row>
        <row r="597">
          <cell r="C597" t="str">
            <v>R21508</v>
          </cell>
        </row>
        <row r="598">
          <cell r="C598" t="str">
            <v>R21509</v>
          </cell>
        </row>
        <row r="599">
          <cell r="C599" t="str">
            <v>R21515</v>
          </cell>
        </row>
        <row r="600">
          <cell r="C600" t="str">
            <v>R21523</v>
          </cell>
        </row>
        <row r="601">
          <cell r="C601" t="str">
            <v>R21527</v>
          </cell>
        </row>
        <row r="602">
          <cell r="C602" t="str">
            <v>R21603</v>
          </cell>
        </row>
        <row r="603">
          <cell r="C603" t="str">
            <v>R21604</v>
          </cell>
        </row>
        <row r="604">
          <cell r="C604" t="str">
            <v>R21605</v>
          </cell>
        </row>
        <row r="605">
          <cell r="C605" t="str">
            <v>R21606</v>
          </cell>
        </row>
        <row r="606">
          <cell r="C606" t="str">
            <v>R21608</v>
          </cell>
        </row>
        <row r="607">
          <cell r="C607" t="str">
            <v>R21609</v>
          </cell>
        </row>
        <row r="608">
          <cell r="C608" t="str">
            <v>R21612.</v>
          </cell>
        </row>
        <row r="609">
          <cell r="C609" t="str">
            <v>R21612A</v>
          </cell>
        </row>
        <row r="610">
          <cell r="C610" t="str">
            <v>R21618</v>
          </cell>
        </row>
        <row r="611">
          <cell r="C611" t="str">
            <v>R21621</v>
          </cell>
        </row>
        <row r="612">
          <cell r="C612" t="str">
            <v>R21629</v>
          </cell>
        </row>
        <row r="613">
          <cell r="C613" t="str">
            <v>R21630</v>
          </cell>
        </row>
        <row r="614">
          <cell r="C614" t="str">
            <v>R21705</v>
          </cell>
        </row>
        <row r="615">
          <cell r="C615" t="str">
            <v>R21707</v>
          </cell>
        </row>
        <row r="616">
          <cell r="C616" t="str">
            <v>R21708</v>
          </cell>
        </row>
        <row r="617">
          <cell r="C617" t="str">
            <v>R21711</v>
          </cell>
        </row>
        <row r="618">
          <cell r="C618" t="str">
            <v>R21712.</v>
          </cell>
        </row>
        <row r="619">
          <cell r="C619" t="str">
            <v>R21712A</v>
          </cell>
        </row>
        <row r="620">
          <cell r="C620" t="str">
            <v>R21716</v>
          </cell>
        </row>
        <row r="621">
          <cell r="C621" t="str">
            <v>R21718</v>
          </cell>
        </row>
        <row r="622">
          <cell r="C622" t="str">
            <v>R21721</v>
          </cell>
        </row>
        <row r="623">
          <cell r="C623" t="str">
            <v>R21722</v>
          </cell>
        </row>
        <row r="624">
          <cell r="C624" t="str">
            <v>R21724</v>
          </cell>
        </row>
        <row r="625">
          <cell r="C625" t="str">
            <v>R21806</v>
          </cell>
        </row>
        <row r="626">
          <cell r="C626" t="str">
            <v>R21809</v>
          </cell>
        </row>
        <row r="627">
          <cell r="C627" t="str">
            <v>R21815</v>
          </cell>
        </row>
        <row r="628">
          <cell r="C628" t="str">
            <v>R21816</v>
          </cell>
        </row>
        <row r="629">
          <cell r="C629" t="str">
            <v>R21818</v>
          </cell>
        </row>
        <row r="630">
          <cell r="C630" t="str">
            <v>R21820</v>
          </cell>
        </row>
        <row r="631">
          <cell r="C631" t="str">
            <v>R21827</v>
          </cell>
        </row>
        <row r="632">
          <cell r="C632" t="str">
            <v>R21903</v>
          </cell>
        </row>
        <row r="633">
          <cell r="C633" t="str">
            <v>R21907</v>
          </cell>
        </row>
        <row r="634">
          <cell r="C634" t="str">
            <v>R21909</v>
          </cell>
        </row>
        <row r="635">
          <cell r="C635" t="str">
            <v>R21910</v>
          </cell>
        </row>
        <row r="636">
          <cell r="C636" t="str">
            <v>R21912A</v>
          </cell>
        </row>
        <row r="637">
          <cell r="C637" t="str">
            <v>R21916</v>
          </cell>
        </row>
        <row r="638">
          <cell r="C638" t="str">
            <v>R21918</v>
          </cell>
        </row>
        <row r="639">
          <cell r="C639" t="str">
            <v>R21921</v>
          </cell>
        </row>
        <row r="640">
          <cell r="C640" t="str">
            <v>R21922</v>
          </cell>
        </row>
        <row r="641">
          <cell r="C641" t="str">
            <v>R21926</v>
          </cell>
        </row>
        <row r="642">
          <cell r="C642" t="str">
            <v>R21927</v>
          </cell>
        </row>
        <row r="643">
          <cell r="C643" t="str">
            <v>R22002</v>
          </cell>
        </row>
        <row r="644">
          <cell r="C644" t="str">
            <v>R22003</v>
          </cell>
        </row>
        <row r="645">
          <cell r="C645" t="str">
            <v>R22008</v>
          </cell>
        </row>
        <row r="646">
          <cell r="C646" t="str">
            <v>R22009</v>
          </cell>
        </row>
        <row r="647">
          <cell r="C647" t="str">
            <v>R22012A</v>
          </cell>
        </row>
        <row r="648">
          <cell r="C648" t="str">
            <v>R22018</v>
          </cell>
        </row>
        <row r="649">
          <cell r="C649" t="str">
            <v>R22019</v>
          </cell>
        </row>
        <row r="650">
          <cell r="C650" t="str">
            <v>R22020</v>
          </cell>
        </row>
        <row r="651">
          <cell r="C651" t="str">
            <v>R22026</v>
          </cell>
        </row>
        <row r="652">
          <cell r="C652" t="str">
            <v>R22103</v>
          </cell>
        </row>
        <row r="653">
          <cell r="C653" t="str">
            <v>R22104</v>
          </cell>
        </row>
        <row r="654">
          <cell r="C654" t="str">
            <v>R22105</v>
          </cell>
        </row>
        <row r="655">
          <cell r="C655" t="str">
            <v>R22109</v>
          </cell>
        </row>
        <row r="656">
          <cell r="C656" t="str">
            <v>R22111</v>
          </cell>
        </row>
        <row r="657">
          <cell r="C657" t="str">
            <v>R22116</v>
          </cell>
        </row>
        <row r="658">
          <cell r="C658" t="str">
            <v>R22120</v>
          </cell>
        </row>
        <row r="659">
          <cell r="C659" t="str">
            <v>R22122</v>
          </cell>
        </row>
        <row r="660">
          <cell r="C660" t="str">
            <v>R22124A</v>
          </cell>
        </row>
        <row r="661">
          <cell r="C661" t="str">
            <v>R22127</v>
          </cell>
        </row>
        <row r="662">
          <cell r="C662" t="str">
            <v>R22129</v>
          </cell>
        </row>
        <row r="663">
          <cell r="C663" t="str">
            <v>R22208</v>
          </cell>
        </row>
        <row r="664">
          <cell r="C664" t="str">
            <v>R22209</v>
          </cell>
        </row>
        <row r="665">
          <cell r="C665" t="str">
            <v>R22210</v>
          </cell>
        </row>
        <row r="666">
          <cell r="C666" t="str">
            <v>R22212A</v>
          </cell>
        </row>
        <row r="667">
          <cell r="C667" t="str">
            <v>R22212B</v>
          </cell>
        </row>
        <row r="668">
          <cell r="C668" t="str">
            <v>R22219</v>
          </cell>
        </row>
        <row r="669">
          <cell r="C669" t="str">
            <v>R22226</v>
          </cell>
        </row>
        <row r="670">
          <cell r="C670" t="str">
            <v>R22228</v>
          </cell>
        </row>
        <row r="671">
          <cell r="C671" t="str">
            <v>R22229</v>
          </cell>
        </row>
        <row r="672">
          <cell r="C672" t="str">
            <v>R22303</v>
          </cell>
        </row>
        <row r="673">
          <cell r="C673" t="str">
            <v>R22309</v>
          </cell>
        </row>
        <row r="674">
          <cell r="C674" t="str">
            <v>R22310</v>
          </cell>
        </row>
        <row r="675">
          <cell r="C675" t="str">
            <v>R22311</v>
          </cell>
        </row>
        <row r="676">
          <cell r="C676" t="str">
            <v>R22312A</v>
          </cell>
        </row>
        <row r="677">
          <cell r="C677" t="str">
            <v>R22321</v>
          </cell>
        </row>
        <row r="678">
          <cell r="C678" t="str">
            <v>R22324</v>
          </cell>
        </row>
        <row r="679">
          <cell r="C679" t="str">
            <v>R22326</v>
          </cell>
        </row>
        <row r="680">
          <cell r="C680" t="str">
            <v>R22327</v>
          </cell>
        </row>
        <row r="681">
          <cell r="C681" t="str">
            <v>R22401</v>
          </cell>
        </row>
        <row r="682">
          <cell r="C682" t="str">
            <v>R22405</v>
          </cell>
        </row>
        <row r="683">
          <cell r="C683" t="str">
            <v>R22406</v>
          </cell>
        </row>
        <row r="684">
          <cell r="C684" t="str">
            <v>R22407</v>
          </cell>
        </row>
        <row r="685">
          <cell r="C685" t="str">
            <v>R22412A</v>
          </cell>
        </row>
        <row r="686">
          <cell r="C686" t="str">
            <v>R22421</v>
          </cell>
        </row>
        <row r="687">
          <cell r="C687" t="str">
            <v>R22424</v>
          </cell>
        </row>
        <row r="688">
          <cell r="C688" t="str">
            <v>R22429</v>
          </cell>
        </row>
        <row r="689">
          <cell r="C689" t="str">
            <v>R22430</v>
          </cell>
        </row>
        <row r="690">
          <cell r="C690" t="str">
            <v>R22501</v>
          </cell>
        </row>
        <row r="691">
          <cell r="C691" t="str">
            <v>R22511</v>
          </cell>
        </row>
        <row r="692">
          <cell r="C692" t="str">
            <v>R22512.</v>
          </cell>
        </row>
        <row r="693">
          <cell r="C693" t="str">
            <v>R22515</v>
          </cell>
        </row>
        <row r="694">
          <cell r="C694" t="str">
            <v>R22519</v>
          </cell>
        </row>
        <row r="695">
          <cell r="C695" t="str">
            <v>R22520</v>
          </cell>
        </row>
        <row r="696">
          <cell r="C696" t="str">
            <v>R22526</v>
          </cell>
        </row>
        <row r="697">
          <cell r="C697" t="str">
            <v>R22601</v>
          </cell>
        </row>
        <row r="698">
          <cell r="C698" t="str">
            <v>R22602</v>
          </cell>
        </row>
        <row r="699">
          <cell r="C699" t="str">
            <v>R22605</v>
          </cell>
        </row>
        <row r="700">
          <cell r="C700" t="str">
            <v>R22606</v>
          </cell>
        </row>
        <row r="701">
          <cell r="C701" t="str">
            <v>R22608</v>
          </cell>
        </row>
        <row r="702">
          <cell r="C702" t="str">
            <v>R22609</v>
          </cell>
        </row>
        <row r="703">
          <cell r="C703" t="str">
            <v>R22612.</v>
          </cell>
        </row>
        <row r="704">
          <cell r="C704" t="str">
            <v>R22612B</v>
          </cell>
        </row>
        <row r="705">
          <cell r="C705" t="str">
            <v>R22615</v>
          </cell>
        </row>
        <row r="706">
          <cell r="C706" t="str">
            <v>R22620</v>
          </cell>
        </row>
        <row r="707">
          <cell r="C707" t="str">
            <v>R22702</v>
          </cell>
        </row>
        <row r="708">
          <cell r="C708" t="str">
            <v>R22710</v>
          </cell>
        </row>
        <row r="709">
          <cell r="C709" t="str">
            <v>R22718</v>
          </cell>
        </row>
        <row r="710">
          <cell r="C710" t="str">
            <v>R22724</v>
          </cell>
        </row>
        <row r="711">
          <cell r="C711" t="str">
            <v>R22726</v>
          </cell>
        </row>
        <row r="712">
          <cell r="C712" t="str">
            <v>R22812.</v>
          </cell>
        </row>
        <row r="713">
          <cell r="C713" t="str">
            <v>R22812A</v>
          </cell>
        </row>
        <row r="714">
          <cell r="C714" t="str">
            <v>R22816</v>
          </cell>
        </row>
        <row r="715">
          <cell r="C715" t="str">
            <v>R22822</v>
          </cell>
        </row>
        <row r="716">
          <cell r="C716" t="str">
            <v>R22824</v>
          </cell>
        </row>
        <row r="717">
          <cell r="C717" t="str">
            <v>R22828</v>
          </cell>
        </row>
        <row r="718">
          <cell r="C718" t="str">
            <v>R22829</v>
          </cell>
        </row>
        <row r="719">
          <cell r="C719" t="str">
            <v>R22903</v>
          </cell>
        </row>
        <row r="720">
          <cell r="C720" t="str">
            <v>R22905</v>
          </cell>
        </row>
        <row r="721">
          <cell r="C721" t="str">
            <v>R22909</v>
          </cell>
        </row>
        <row r="722">
          <cell r="C722" t="str">
            <v>R22918</v>
          </cell>
        </row>
        <row r="723">
          <cell r="C723" t="str">
            <v>R23110</v>
          </cell>
        </row>
        <row r="724">
          <cell r="C724" t="str">
            <v>R23116</v>
          </cell>
        </row>
        <row r="725">
          <cell r="C725" t="str">
            <v>R23120</v>
          </cell>
        </row>
        <row r="726">
          <cell r="C726" t="str">
            <v>R23207</v>
          </cell>
        </row>
        <row r="727">
          <cell r="C727" t="str">
            <v>R23209</v>
          </cell>
        </row>
        <row r="728">
          <cell r="C728" t="str">
            <v>R23212A</v>
          </cell>
        </row>
        <row r="729">
          <cell r="C729" t="str">
            <v>R23227B</v>
          </cell>
        </row>
        <row r="730">
          <cell r="C730" t="str">
            <v>R23310</v>
          </cell>
        </row>
        <row r="731">
          <cell r="C731" t="str">
            <v>R23311</v>
          </cell>
        </row>
        <row r="732">
          <cell r="C732" t="str">
            <v>R23312.</v>
          </cell>
        </row>
        <row r="733">
          <cell r="C733" t="str">
            <v>R23312A</v>
          </cell>
        </row>
        <row r="734">
          <cell r="C734" t="str">
            <v>R23316</v>
          </cell>
        </row>
        <row r="735">
          <cell r="C735" t="str">
            <v>R23412A</v>
          </cell>
        </row>
        <row r="736">
          <cell r="C736" t="str">
            <v>R41612B</v>
          </cell>
        </row>
        <row r="737">
          <cell r="C737" t="str">
            <v>R20405</v>
          </cell>
        </row>
        <row r="738">
          <cell r="C738" t="str">
            <v>R212B12.</v>
          </cell>
        </row>
        <row r="739">
          <cell r="C739" t="str">
            <v>R21624</v>
          </cell>
        </row>
        <row r="740">
          <cell r="C740" t="str">
            <v>R21904</v>
          </cell>
        </row>
        <row r="741">
          <cell r="C741" t="str">
            <v>R22607</v>
          </cell>
        </row>
        <row r="742">
          <cell r="C742" t="str">
            <v>R22611</v>
          </cell>
        </row>
        <row r="743">
          <cell r="C743" t="str">
            <v>R22707</v>
          </cell>
        </row>
      </sheetData>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TG"/>
      <sheetName val="Khách k vay_HĐVV"/>
      <sheetName val="Khách khong vay _ HDVV"/>
      <sheetName val="Khách vay PA1"/>
      <sheetName val="Đừng xóa"/>
      <sheetName val="CKTT PA1"/>
      <sheetName val="CKTT"/>
      <sheetName val="Sheet1"/>
    </sheetNames>
    <sheetDataSet>
      <sheetData sheetId="0" refreshError="1"/>
      <sheetData sheetId="1" refreshError="1"/>
      <sheetData sheetId="2" refreshError="1"/>
      <sheetData sheetId="3" refreshError="1"/>
      <sheetData sheetId="4">
        <row r="1">
          <cell r="B1" t="str">
            <v>Có nhận quà</v>
          </cell>
        </row>
        <row r="2">
          <cell r="B2" t="str">
            <v>Không nhận quà</v>
          </cell>
        </row>
      </sheetData>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U103"/>
  <sheetViews>
    <sheetView showGridLines="0" tabSelected="1" zoomScaleNormal="100" workbookViewId="0">
      <selection activeCell="J17" sqref="J17"/>
    </sheetView>
  </sheetViews>
  <sheetFormatPr defaultColWidth="9.140625" defaultRowHeight="15.75"/>
  <cols>
    <col min="1" max="1" width="4.140625" style="1" customWidth="1"/>
    <col min="2" max="2" width="40" style="1" customWidth="1"/>
    <col min="3" max="3" width="24.28515625" style="1" customWidth="1"/>
    <col min="4" max="4" width="13.85546875" style="1" customWidth="1"/>
    <col min="5" max="5" width="16.7109375" style="1" customWidth="1"/>
    <col min="6" max="6" width="23.5703125" style="1" customWidth="1"/>
    <col min="7" max="7" width="18.140625" style="5" customWidth="1"/>
    <col min="8" max="8" width="19.28515625" style="5" customWidth="1"/>
    <col min="9" max="9" width="38.7109375" style="5" customWidth="1"/>
    <col min="10" max="10" width="18.140625" style="329" customWidth="1"/>
    <col min="11" max="11" width="18.7109375" style="329" customWidth="1"/>
    <col min="12" max="12" width="17.7109375" style="329" customWidth="1"/>
    <col min="13" max="13" width="19.42578125" style="1" customWidth="1"/>
    <col min="14" max="14" width="13.28515625" style="5" customWidth="1"/>
    <col min="15" max="15" width="16.7109375" style="1" bestFit="1" customWidth="1"/>
    <col min="16" max="16" width="16.42578125" style="1" customWidth="1"/>
    <col min="17" max="17" width="15.28515625" style="1" customWidth="1"/>
    <col min="18" max="18" width="15.85546875" style="6" customWidth="1"/>
    <col min="19" max="19" width="14.42578125" style="7" customWidth="1"/>
    <col min="20" max="20" width="13.42578125" style="6" customWidth="1"/>
    <col min="21" max="21" width="15.42578125" style="6" customWidth="1"/>
    <col min="22" max="16384" width="9.140625" style="1"/>
  </cols>
  <sheetData>
    <row r="1" spans="2:21">
      <c r="B1" s="173"/>
      <c r="C1" s="2"/>
      <c r="D1" s="3"/>
      <c r="E1" s="3"/>
      <c r="F1" s="4"/>
      <c r="H1" s="153" t="s">
        <v>63</v>
      </c>
      <c r="M1"/>
      <c r="N1"/>
    </row>
    <row r="2" spans="2:21">
      <c r="B2" s="8" t="s">
        <v>0</v>
      </c>
      <c r="C2" s="8"/>
      <c r="D2" s="9"/>
      <c r="E2" s="9"/>
      <c r="F2" s="9"/>
      <c r="M2"/>
      <c r="N2"/>
    </row>
    <row r="3" spans="2:21" s="10" customFormat="1" ht="24.75" customHeight="1">
      <c r="B3" s="417" t="s">
        <v>86</v>
      </c>
      <c r="C3" s="417"/>
      <c r="D3" s="417"/>
      <c r="E3" s="417"/>
      <c r="F3" s="417"/>
      <c r="G3" s="5"/>
      <c r="H3" s="5"/>
      <c r="I3" s="5"/>
      <c r="J3" s="329"/>
      <c r="K3" s="330"/>
      <c r="L3" s="330"/>
      <c r="M3"/>
      <c r="N3"/>
      <c r="O3" s="1"/>
      <c r="R3" s="11"/>
      <c r="S3" s="7"/>
      <c r="T3" s="6"/>
      <c r="U3" s="11"/>
    </row>
    <row r="4" spans="2:21" s="10" customFormat="1">
      <c r="B4" s="255" t="s">
        <v>1237</v>
      </c>
      <c r="C4" s="201" t="s">
        <v>1541</v>
      </c>
      <c r="D4" s="256"/>
      <c r="E4" s="256"/>
      <c r="F4" s="12"/>
      <c r="G4" s="5"/>
      <c r="H4" s="7"/>
      <c r="I4" s="7"/>
      <c r="J4" s="175"/>
      <c r="K4" s="330"/>
      <c r="L4" s="330"/>
      <c r="M4"/>
      <c r="N4"/>
      <c r="O4" s="1"/>
      <c r="R4" s="11"/>
      <c r="S4" s="7"/>
      <c r="T4" s="6"/>
      <c r="U4" s="11"/>
    </row>
    <row r="5" spans="2:21" s="10" customFormat="1">
      <c r="B5" s="12"/>
      <c r="C5" s="12"/>
      <c r="D5" s="12"/>
      <c r="E5" s="12"/>
      <c r="F5" s="12"/>
      <c r="G5" s="5"/>
      <c r="H5" s="7"/>
      <c r="I5" s="7"/>
      <c r="J5" s="175"/>
      <c r="K5" s="330"/>
      <c r="L5" s="330"/>
      <c r="M5"/>
      <c r="N5"/>
      <c r="O5" s="1"/>
      <c r="R5" s="11"/>
      <c r="S5" s="7"/>
      <c r="T5" s="6"/>
      <c r="U5" s="11"/>
    </row>
    <row r="6" spans="2:21" s="10" customFormat="1">
      <c r="B6" s="12"/>
      <c r="C6" s="424" t="s">
        <v>51</v>
      </c>
      <c r="D6" s="425"/>
      <c r="E6" s="426"/>
      <c r="F6" s="13" t="s">
        <v>1540</v>
      </c>
      <c r="H6" s="7"/>
      <c r="I6" s="122" t="s">
        <v>78</v>
      </c>
      <c r="J6" s="175"/>
      <c r="K6" s="330"/>
      <c r="L6" s="330"/>
      <c r="N6" s="5"/>
      <c r="O6" s="1"/>
      <c r="R6" s="11"/>
      <c r="S6" s="7"/>
      <c r="T6" s="6"/>
      <c r="U6" s="11"/>
    </row>
    <row r="7" spans="2:21" s="10" customFormat="1">
      <c r="B7" s="12"/>
      <c r="C7" s="438" t="s">
        <v>37</v>
      </c>
      <c r="D7" s="439"/>
      <c r="E7" s="440"/>
      <c r="F7" s="14">
        <v>0</v>
      </c>
      <c r="H7" s="7"/>
      <c r="I7" s="122"/>
      <c r="J7" s="175"/>
      <c r="K7" s="330"/>
      <c r="L7" s="330"/>
      <c r="N7" s="5"/>
      <c r="O7" s="1"/>
      <c r="R7" s="11"/>
      <c r="S7" s="7"/>
      <c r="T7" s="6"/>
      <c r="U7" s="11"/>
    </row>
    <row r="8" spans="2:21" s="10" customFormat="1" hidden="1">
      <c r="B8" s="12"/>
      <c r="C8" s="198" t="s">
        <v>1233</v>
      </c>
      <c r="D8" s="199"/>
      <c r="E8" s="200"/>
      <c r="F8" s="179" t="s">
        <v>1232</v>
      </c>
      <c r="H8" s="7"/>
      <c r="I8" s="122"/>
      <c r="J8" s="175" t="s">
        <v>1232</v>
      </c>
      <c r="K8" s="330"/>
      <c r="L8" s="330"/>
      <c r="N8" s="5"/>
      <c r="O8" s="1"/>
      <c r="R8" s="11"/>
      <c r="S8" s="7"/>
      <c r="T8" s="6"/>
      <c r="U8" s="11"/>
    </row>
    <row r="9" spans="2:21" s="253" customFormat="1" ht="36.75" customHeight="1">
      <c r="B9" s="238"/>
      <c r="C9" s="427" t="s">
        <v>85</v>
      </c>
      <c r="D9" s="428"/>
      <c r="E9" s="429"/>
      <c r="F9" s="451" t="s">
        <v>1531</v>
      </c>
      <c r="H9" s="234"/>
      <c r="I9" s="251" t="s">
        <v>78</v>
      </c>
      <c r="J9" s="252"/>
      <c r="K9" s="331"/>
      <c r="L9" s="331"/>
      <c r="N9" s="236"/>
      <c r="O9" s="229"/>
      <c r="R9" s="254"/>
      <c r="S9" s="234"/>
      <c r="T9" s="238"/>
      <c r="U9" s="254"/>
    </row>
    <row r="10" spans="2:21" s="11" customFormat="1" ht="16.5" customHeight="1" thickBot="1">
      <c r="B10" s="6"/>
      <c r="C10" s="125"/>
      <c r="D10" s="125"/>
      <c r="E10" s="125"/>
      <c r="F10" s="126"/>
      <c r="H10" s="7"/>
      <c r="I10" s="127"/>
      <c r="J10" s="175"/>
      <c r="K10" s="332"/>
      <c r="L10" s="332"/>
      <c r="N10" s="7"/>
      <c r="O10" s="6"/>
      <c r="S10" s="7"/>
      <c r="T10" s="6"/>
    </row>
    <row r="11" spans="2:21" s="10" customFormat="1" ht="16.5" thickTop="1">
      <c r="B11" s="435" t="s">
        <v>1</v>
      </c>
      <c r="C11" s="436"/>
      <c r="D11" s="436"/>
      <c r="E11" s="437"/>
      <c r="F11" s="211"/>
      <c r="H11" s="7"/>
      <c r="I11" s="5"/>
      <c r="J11" s="175"/>
      <c r="K11" s="332"/>
      <c r="L11" s="332"/>
      <c r="M11" s="11"/>
      <c r="N11" s="7"/>
      <c r="O11" s="6"/>
      <c r="R11" s="11"/>
      <c r="S11" s="7"/>
      <c r="T11" s="6"/>
      <c r="U11" s="11"/>
    </row>
    <row r="12" spans="2:21" s="10" customFormat="1">
      <c r="B12" s="15" t="s">
        <v>22</v>
      </c>
      <c r="C12" s="16"/>
      <c r="D12" s="17"/>
      <c r="E12" s="212"/>
      <c r="F12" s="202" t="s">
        <v>1542</v>
      </c>
      <c r="H12" s="25"/>
      <c r="I12" s="5"/>
      <c r="J12" s="333">
        <v>51.5</v>
      </c>
      <c r="K12" s="333"/>
      <c r="L12" s="333"/>
      <c r="M12" s="77"/>
      <c r="N12" s="7"/>
      <c r="O12" s="6"/>
      <c r="R12" s="11"/>
      <c r="S12" s="7"/>
      <c r="T12" s="6"/>
      <c r="U12" s="18"/>
    </row>
    <row r="13" spans="2:21" s="10" customFormat="1">
      <c r="B13" s="19" t="s">
        <v>2</v>
      </c>
      <c r="C13" s="20"/>
      <c r="D13" s="21"/>
      <c r="E13" s="191"/>
      <c r="F13" s="386" t="s">
        <v>52</v>
      </c>
      <c r="H13" s="25"/>
      <c r="I13" s="5"/>
      <c r="J13" s="334">
        <v>53793820.05167602</v>
      </c>
      <c r="K13" s="335">
        <f>(K16+F21*10%)/1.12</f>
        <v>46650962.908818871</v>
      </c>
      <c r="L13" s="335">
        <f>J13-K13</f>
        <v>7142857.1428571492</v>
      </c>
      <c r="M13" s="77"/>
      <c r="N13" s="7"/>
      <c r="O13" s="6"/>
      <c r="R13" s="11"/>
      <c r="S13" s="7"/>
      <c r="T13" s="6"/>
      <c r="U13" s="11"/>
    </row>
    <row r="14" spans="2:21" s="10" customFormat="1">
      <c r="B14" s="19" t="s">
        <v>3</v>
      </c>
      <c r="C14" s="20"/>
      <c r="D14" s="21"/>
      <c r="E14" s="191"/>
      <c r="F14" s="203"/>
      <c r="H14" s="5"/>
      <c r="I14" s="5"/>
      <c r="J14" s="336">
        <f>(J13-$F$21)*10%</f>
        <v>4986693.1051676022</v>
      </c>
      <c r="K14" s="336">
        <f>(K13-$F$21)*10%</f>
        <v>4272407.3908818876</v>
      </c>
      <c r="L14" s="330"/>
      <c r="N14" s="5"/>
      <c r="O14" s="1"/>
      <c r="R14" s="11"/>
      <c r="S14" s="7"/>
      <c r="T14" s="6"/>
      <c r="U14" s="11"/>
    </row>
    <row r="15" spans="2:21" s="10" customFormat="1">
      <c r="B15" s="22" t="s">
        <v>4</v>
      </c>
      <c r="C15" s="23"/>
      <c r="D15" s="24"/>
      <c r="E15" s="213"/>
      <c r="F15" s="387" t="str">
        <f>IF(RIGHT(F12,1)="A",RIGHT(F12,3),RIGHT(F12,2))</f>
        <v>09</v>
      </c>
      <c r="H15" s="5"/>
      <c r="I15" s="5"/>
      <c r="J15" s="336">
        <f>J13*2%</f>
        <v>1075876.4010335205</v>
      </c>
      <c r="K15" s="336">
        <f>K13*2%</f>
        <v>933019.25817637739</v>
      </c>
      <c r="L15" s="330"/>
      <c r="N15" s="5"/>
      <c r="O15" s="1"/>
      <c r="R15" s="11"/>
      <c r="S15" s="7"/>
      <c r="T15" s="6"/>
      <c r="U15" s="11"/>
    </row>
    <row r="16" spans="2:21" s="10" customFormat="1">
      <c r="B16" s="19" t="s">
        <v>1229</v>
      </c>
      <c r="C16" s="20"/>
      <c r="D16" s="21"/>
      <c r="E16" s="191"/>
      <c r="F16" s="204" t="s">
        <v>1543</v>
      </c>
      <c r="H16" s="5"/>
      <c r="I16" s="5"/>
      <c r="J16" s="336">
        <f>SUM(J13:J15)</f>
        <v>59856389.557877146</v>
      </c>
      <c r="K16" s="337">
        <f>J16-8000000</f>
        <v>51856389.557877146</v>
      </c>
      <c r="L16" s="330"/>
      <c r="N16" s="5"/>
      <c r="O16" s="1"/>
      <c r="R16" s="11"/>
      <c r="S16" s="7"/>
      <c r="T16" s="6"/>
      <c r="U16" s="11"/>
    </row>
    <row r="17" spans="1:21" s="10" customFormat="1">
      <c r="B17" s="188" t="s">
        <v>23</v>
      </c>
      <c r="C17" s="189"/>
      <c r="D17" s="190"/>
      <c r="E17" s="214"/>
      <c r="F17" s="205"/>
      <c r="H17" s="5"/>
      <c r="I17" s="5"/>
      <c r="J17" s="336">
        <f>J12*J16</f>
        <v>3082604062.2306728</v>
      </c>
      <c r="K17" s="330"/>
      <c r="L17" s="330"/>
      <c r="N17" s="5"/>
      <c r="O17" s="1"/>
      <c r="R17" s="11"/>
      <c r="S17" s="7"/>
      <c r="T17" s="6"/>
      <c r="U17" s="11"/>
    </row>
    <row r="18" spans="1:21" s="10" customFormat="1">
      <c r="B18" s="19" t="s">
        <v>1236</v>
      </c>
      <c r="C18" s="20"/>
      <c r="D18" s="21"/>
      <c r="E18" s="215"/>
      <c r="F18" s="416">
        <f>+VLOOKUP(F12,'Bảng hàng'!$B$2:$M$139,12,0)</f>
        <v>16542771760</v>
      </c>
      <c r="H18" s="154"/>
      <c r="I18" s="5"/>
      <c r="J18" s="329"/>
      <c r="K18" s="330"/>
      <c r="L18" s="330"/>
      <c r="N18" s="5"/>
      <c r="O18" s="1"/>
      <c r="R18" s="11"/>
      <c r="S18" s="7"/>
      <c r="T18" s="6"/>
      <c r="U18" s="11"/>
    </row>
    <row r="19" spans="1:21" s="10" customFormat="1">
      <c r="A19" s="10" t="s">
        <v>31</v>
      </c>
      <c r="B19" s="19" t="s">
        <v>5</v>
      </c>
      <c r="C19" s="20"/>
      <c r="D19" s="21"/>
      <c r="E19" s="215"/>
      <c r="F19" s="223">
        <v>248.7</v>
      </c>
      <c r="H19" s="154"/>
      <c r="I19" s="391" t="s">
        <v>1530</v>
      </c>
      <c r="J19" s="329"/>
      <c r="K19" s="330"/>
      <c r="L19" s="330"/>
      <c r="N19" s="5"/>
      <c r="O19" s="1"/>
      <c r="R19" s="11"/>
      <c r="S19" s="7"/>
      <c r="T19" s="6"/>
      <c r="U19" s="11"/>
    </row>
    <row r="20" spans="1:21">
      <c r="B20" s="19" t="s">
        <v>9</v>
      </c>
      <c r="C20" s="20"/>
      <c r="D20" s="21"/>
      <c r="E20" s="215"/>
      <c r="F20" s="412">
        <v>59740772</v>
      </c>
      <c r="H20" s="134"/>
      <c r="I20" s="391" t="s">
        <v>1530</v>
      </c>
      <c r="J20" s="333"/>
      <c r="K20" s="333"/>
      <c r="L20" s="333"/>
      <c r="M20" s="25"/>
      <c r="N20" s="25"/>
      <c r="O20" s="25"/>
      <c r="P20" s="25"/>
      <c r="Q20" s="25"/>
      <c r="R20" s="25"/>
      <c r="S20" s="25"/>
      <c r="T20" s="25"/>
      <c r="U20" s="25"/>
    </row>
    <row r="21" spans="1:21" hidden="1">
      <c r="B21" s="64" t="s">
        <v>39</v>
      </c>
      <c r="C21" s="65"/>
      <c r="D21" s="66"/>
      <c r="E21" s="216"/>
      <c r="F21" s="206">
        <v>3926889</v>
      </c>
      <c r="H21" s="25"/>
      <c r="I21" s="132"/>
      <c r="J21" s="333"/>
      <c r="K21" s="333"/>
      <c r="L21" s="333"/>
      <c r="M21" s="25"/>
      <c r="N21" s="25"/>
      <c r="O21" s="25"/>
      <c r="P21" s="25"/>
      <c r="Q21" s="25"/>
      <c r="R21" s="25"/>
      <c r="S21" s="25"/>
      <c r="T21" s="25"/>
      <c r="U21" s="25"/>
    </row>
    <row r="22" spans="1:21">
      <c r="B22" s="64" t="s">
        <v>1544</v>
      </c>
      <c r="C22" s="65"/>
      <c r="D22" s="66"/>
      <c r="E22" s="216"/>
      <c r="F22" s="206">
        <v>200000000</v>
      </c>
      <c r="H22" s="25"/>
      <c r="I22" s="132"/>
      <c r="J22" s="333"/>
      <c r="K22" s="333"/>
      <c r="L22" s="333"/>
      <c r="M22" s="25"/>
      <c r="N22" s="25"/>
      <c r="O22" s="25"/>
      <c r="P22" s="25"/>
      <c r="Q22" s="25"/>
      <c r="R22" s="25"/>
      <c r="S22" s="25"/>
      <c r="T22" s="25"/>
      <c r="U22" s="25"/>
    </row>
    <row r="23" spans="1:21">
      <c r="B23" s="64" t="s">
        <v>53</v>
      </c>
      <c r="C23" s="65"/>
      <c r="D23" s="66"/>
      <c r="E23" s="216"/>
      <c r="F23" s="206">
        <f>+IF(F6="Không HTLS", "3%",0)</f>
        <v>0</v>
      </c>
      <c r="G23" s="337" t="e">
        <f>(F20-#REF!/F19-F22/F19)*(1-F23)</f>
        <v>#REF!</v>
      </c>
      <c r="H23" s="25"/>
      <c r="J23" s="333"/>
      <c r="K23" s="333"/>
      <c r="L23" s="333"/>
      <c r="M23" s="25"/>
      <c r="N23" s="25"/>
      <c r="O23" s="25"/>
      <c r="P23" s="25"/>
      <c r="Q23" s="25"/>
      <c r="R23" s="25"/>
      <c r="S23" s="25"/>
      <c r="T23" s="25"/>
      <c r="U23" s="25"/>
    </row>
    <row r="24" spans="1:21" s="369" customFormat="1">
      <c r="B24" s="370" t="s">
        <v>24</v>
      </c>
      <c r="C24" s="371"/>
      <c r="D24" s="372"/>
      <c r="E24" s="373"/>
      <c r="F24" s="384">
        <f>(F20-F22/F19)*(1-F23)</f>
        <v>58936590.254925616</v>
      </c>
      <c r="G24" s="385"/>
      <c r="H24" s="377"/>
      <c r="I24" s="377"/>
      <c r="J24" s="379"/>
      <c r="K24" s="379"/>
      <c r="L24" s="379"/>
      <c r="M24" s="377"/>
      <c r="N24" s="377"/>
      <c r="O24" s="377"/>
      <c r="P24" s="377"/>
      <c r="Q24" s="377"/>
      <c r="R24" s="377"/>
      <c r="S24" s="377"/>
      <c r="T24" s="377"/>
      <c r="U24" s="377"/>
    </row>
    <row r="25" spans="1:21" s="26" customFormat="1">
      <c r="B25" s="64" t="s">
        <v>1239</v>
      </c>
      <c r="C25" s="65"/>
      <c r="D25" s="66"/>
      <c r="E25" s="216"/>
      <c r="F25" s="207">
        <f>F19*F24</f>
        <v>14657529996.4</v>
      </c>
      <c r="G25" s="119"/>
      <c r="H25" s="120"/>
      <c r="I25" s="25"/>
      <c r="J25" s="334"/>
      <c r="K25" s="333"/>
      <c r="L25" s="333"/>
      <c r="M25" s="25"/>
      <c r="N25" s="25"/>
      <c r="O25" s="25"/>
      <c r="P25" s="25"/>
      <c r="Q25" s="25"/>
      <c r="R25" s="25"/>
      <c r="S25" s="25"/>
      <c r="T25" s="25"/>
      <c r="U25" s="25"/>
    </row>
    <row r="26" spans="1:21" s="369" customFormat="1">
      <c r="B26" s="370" t="s">
        <v>6</v>
      </c>
      <c r="C26" s="371"/>
      <c r="D26" s="372"/>
      <c r="E26" s="373"/>
      <c r="F26" s="374">
        <f>+(F25-F21*F19)*10%</f>
        <v>1368091270.21</v>
      </c>
      <c r="G26" s="375"/>
      <c r="H26" s="376"/>
      <c r="I26" s="377"/>
      <c r="J26" s="378"/>
      <c r="K26" s="379"/>
      <c r="L26" s="379"/>
      <c r="M26" s="377"/>
      <c r="N26" s="377"/>
      <c r="O26" s="377"/>
      <c r="P26" s="377"/>
      <c r="Q26" s="377"/>
      <c r="R26" s="377"/>
      <c r="S26" s="377"/>
      <c r="T26" s="377"/>
      <c r="U26" s="377"/>
    </row>
    <row r="27" spans="1:21" s="26" customFormat="1">
      <c r="B27" s="64" t="s">
        <v>54</v>
      </c>
      <c r="C27" s="65"/>
      <c r="D27" s="66"/>
      <c r="E27" s="216"/>
      <c r="F27" s="209">
        <f>SUM(F25,F26)</f>
        <v>16025621266.610001</v>
      </c>
      <c r="G27" s="193"/>
      <c r="H27" s="25"/>
      <c r="I27" s="25"/>
      <c r="J27" s="334"/>
      <c r="K27" s="333"/>
      <c r="L27" s="333"/>
      <c r="M27" s="119"/>
      <c r="N27" s="25"/>
      <c r="O27" s="25"/>
      <c r="P27" s="25"/>
      <c r="Q27" s="25"/>
      <c r="R27" s="25"/>
      <c r="S27" s="25"/>
      <c r="T27" s="25"/>
      <c r="U27" s="25"/>
    </row>
    <row r="28" spans="1:21" s="369" customFormat="1">
      <c r="B28" s="370" t="s">
        <v>7</v>
      </c>
      <c r="C28" s="371"/>
      <c r="D28" s="372"/>
      <c r="E28" s="373"/>
      <c r="F28" s="374">
        <f>F25*2%</f>
        <v>293150599.92799997</v>
      </c>
      <c r="G28" s="380"/>
      <c r="H28" s="377"/>
      <c r="I28" s="377"/>
      <c r="J28" s="378"/>
      <c r="K28" s="379"/>
      <c r="L28" s="379"/>
      <c r="M28" s="381"/>
      <c r="N28" s="377"/>
      <c r="O28" s="377"/>
      <c r="P28" s="377"/>
      <c r="Q28" s="377"/>
      <c r="R28" s="377"/>
      <c r="S28" s="377"/>
      <c r="T28" s="377"/>
      <c r="U28" s="377"/>
    </row>
    <row r="29" spans="1:21" s="26" customFormat="1">
      <c r="B29" s="64" t="s">
        <v>1238</v>
      </c>
      <c r="C29" s="65"/>
      <c r="D29" s="66"/>
      <c r="E29" s="216"/>
      <c r="F29" s="209">
        <f>SUM(F27:F28)</f>
        <v>16318771866.538</v>
      </c>
      <c r="G29" s="193"/>
      <c r="H29" s="25"/>
      <c r="I29" s="25"/>
      <c r="J29" s="334"/>
      <c r="K29" s="333"/>
      <c r="L29" s="333"/>
      <c r="M29" s="119">
        <f>L29-L27</f>
        <v>0</v>
      </c>
      <c r="N29" s="25"/>
      <c r="O29" s="25"/>
      <c r="P29" s="25"/>
      <c r="Q29" s="25"/>
      <c r="R29" s="25"/>
      <c r="S29" s="25"/>
      <c r="T29" s="25"/>
      <c r="U29" s="25"/>
    </row>
    <row r="30" spans="1:21" s="369" customFormat="1">
      <c r="B30" s="382" t="s">
        <v>8</v>
      </c>
      <c r="C30" s="371"/>
      <c r="D30" s="372"/>
      <c r="E30" s="373"/>
      <c r="F30" s="383">
        <f>F29/F19</f>
        <v>65616292.185516693</v>
      </c>
      <c r="G30" s="377"/>
      <c r="H30" s="377"/>
      <c r="I30" s="377"/>
      <c r="J30" s="378"/>
      <c r="K30" s="379"/>
      <c r="L30" s="379"/>
      <c r="M30" s="381"/>
      <c r="N30" s="377"/>
      <c r="O30" s="377"/>
      <c r="P30" s="377"/>
      <c r="Q30" s="377"/>
      <c r="R30" s="377"/>
      <c r="S30" s="377"/>
      <c r="T30" s="377"/>
      <c r="U30" s="377"/>
    </row>
    <row r="31" spans="1:21" hidden="1">
      <c r="A31" s="1" t="s">
        <v>29</v>
      </c>
      <c r="B31" s="67" t="s">
        <v>26</v>
      </c>
      <c r="C31" s="68"/>
      <c r="D31" s="69"/>
      <c r="E31" s="217"/>
      <c r="F31" s="210" t="e">
        <f>IF(F6="HTLS",'HTLS '!H25,0)</f>
        <v>#REF!</v>
      </c>
      <c r="G31" s="27" t="s">
        <v>33</v>
      </c>
      <c r="H31" s="25"/>
      <c r="I31" s="25"/>
      <c r="J31" s="334">
        <f>K31-K25</f>
        <v>0</v>
      </c>
      <c r="K31" s="333"/>
      <c r="L31" s="333"/>
      <c r="M31" s="119">
        <f>L31-L25</f>
        <v>0</v>
      </c>
      <c r="N31" s="25"/>
      <c r="O31" s="25"/>
      <c r="P31" s="25"/>
      <c r="Q31" s="25"/>
      <c r="R31" s="25"/>
      <c r="S31" s="25"/>
      <c r="T31" s="25"/>
      <c r="U31" s="25"/>
    </row>
    <row r="32" spans="1:21" hidden="1">
      <c r="B32" s="64" t="s">
        <v>27</v>
      </c>
      <c r="C32" s="65"/>
      <c r="D32" s="66"/>
      <c r="E32" s="216"/>
      <c r="F32" s="208">
        <f>IF(F6="HTLS",'HTLS '!M13)</f>
        <v>0</v>
      </c>
      <c r="G32" s="25"/>
      <c r="H32" s="25"/>
      <c r="I32" s="25"/>
      <c r="J32" s="334"/>
      <c r="K32" s="333"/>
      <c r="L32" s="333"/>
      <c r="M32" s="25"/>
      <c r="N32" s="25"/>
      <c r="O32" s="25"/>
      <c r="P32" s="25"/>
      <c r="Q32" s="25"/>
      <c r="R32" s="25"/>
      <c r="S32" s="25"/>
      <c r="T32" s="25"/>
      <c r="U32" s="25"/>
    </row>
    <row r="33" spans="1:21" hidden="1">
      <c r="A33" s="1" t="s">
        <v>30</v>
      </c>
      <c r="B33" s="64" t="s">
        <v>28</v>
      </c>
      <c r="C33" s="65"/>
      <c r="D33" s="66"/>
      <c r="E33" s="216"/>
      <c r="F33" s="208">
        <f>IF(F6="HTLS",0,T99)</f>
        <v>0</v>
      </c>
      <c r="G33" s="27"/>
      <c r="H33" s="25"/>
      <c r="I33" s="25"/>
      <c r="J33" s="334"/>
      <c r="K33" s="333"/>
      <c r="L33" s="333"/>
      <c r="M33" s="25"/>
      <c r="N33" s="25"/>
      <c r="O33" s="25"/>
      <c r="P33" s="25"/>
      <c r="Q33" s="25"/>
      <c r="R33" s="25"/>
      <c r="S33" s="25"/>
      <c r="T33" s="25"/>
      <c r="U33" s="25"/>
    </row>
    <row r="34" spans="1:21" ht="18" hidden="1" customHeight="1">
      <c r="A34" s="1" t="s">
        <v>32</v>
      </c>
      <c r="B34" s="64" t="s">
        <v>13</v>
      </c>
      <c r="C34" s="65"/>
      <c r="D34" s="66"/>
      <c r="E34" s="216"/>
      <c r="F34" s="208" t="e">
        <f>F29-F31-F33</f>
        <v>#REF!</v>
      </c>
      <c r="G34" s="25"/>
      <c r="H34" s="25"/>
      <c r="I34" s="25"/>
      <c r="J34" s="333"/>
      <c r="K34" s="333"/>
      <c r="L34" s="333"/>
      <c r="M34" s="25"/>
      <c r="N34" s="25"/>
      <c r="O34" s="25"/>
      <c r="P34" s="25"/>
      <c r="Q34" s="25"/>
      <c r="R34" s="25"/>
      <c r="S34" s="25"/>
      <c r="T34" s="25"/>
      <c r="U34" s="25"/>
    </row>
    <row r="35" spans="1:21" ht="18" customHeight="1">
      <c r="B35" s="228"/>
      <c r="C35" s="70"/>
      <c r="D35" s="6"/>
      <c r="E35" s="218"/>
      <c r="F35" s="219"/>
      <c r="G35" s="27"/>
      <c r="H35" s="25"/>
      <c r="I35" s="25"/>
      <c r="J35" s="333"/>
      <c r="K35" s="333"/>
      <c r="L35" s="333"/>
      <c r="M35" s="25"/>
      <c r="N35" s="25"/>
      <c r="O35" s="25"/>
      <c r="P35" s="25"/>
      <c r="Q35" s="25"/>
      <c r="R35" s="25"/>
      <c r="S35" s="25"/>
      <c r="T35" s="25"/>
      <c r="U35" s="25"/>
    </row>
    <row r="36" spans="1:21" s="229" customFormat="1" ht="39" hidden="1" customHeight="1">
      <c r="B36" s="230" t="s">
        <v>55</v>
      </c>
      <c r="C36" s="231"/>
      <c r="D36" s="232" t="s">
        <v>62</v>
      </c>
      <c r="E36" s="232" t="s">
        <v>60</v>
      </c>
      <c r="F36" s="233" t="s">
        <v>61</v>
      </c>
      <c r="G36" s="234"/>
      <c r="H36" s="234"/>
      <c r="I36" s="234"/>
      <c r="J36" s="252"/>
      <c r="K36" s="252"/>
      <c r="L36" s="252"/>
      <c r="M36" s="234"/>
      <c r="N36" s="234"/>
      <c r="O36" s="234"/>
      <c r="P36" s="234"/>
      <c r="Q36" s="234"/>
      <c r="R36" s="234"/>
      <c r="S36" s="234"/>
      <c r="T36" s="234"/>
      <c r="U36" s="234"/>
    </row>
    <row r="37" spans="1:21" ht="15" hidden="1" customHeight="1">
      <c r="B37" s="141"/>
      <c r="C37" s="142"/>
      <c r="D37" s="144"/>
      <c r="E37" s="136"/>
      <c r="F37" s="137"/>
      <c r="G37" s="25"/>
      <c r="L37" s="333"/>
      <c r="M37" s="25"/>
      <c r="N37" s="25"/>
      <c r="O37" s="25"/>
      <c r="P37" s="25"/>
      <c r="Q37" s="25"/>
      <c r="R37" s="25"/>
      <c r="S37" s="25"/>
      <c r="T37" s="25"/>
      <c r="U37" s="25"/>
    </row>
    <row r="38" spans="1:21" hidden="1">
      <c r="B38" s="74" t="s">
        <v>1545</v>
      </c>
      <c r="C38" s="143"/>
      <c r="D38" s="138">
        <f ca="1">TODAY()</f>
        <v>44872</v>
      </c>
      <c r="E38" s="139"/>
      <c r="F38" s="140">
        <v>200000000</v>
      </c>
      <c r="G38" s="120"/>
      <c r="L38" s="333"/>
      <c r="M38" s="25"/>
      <c r="N38" s="25"/>
      <c r="O38" s="25"/>
      <c r="P38" s="25"/>
      <c r="Q38" s="25"/>
      <c r="R38" s="25"/>
      <c r="S38" s="25"/>
      <c r="T38" s="25"/>
      <c r="U38" s="25"/>
    </row>
    <row r="39" spans="1:21" s="5" customFormat="1" ht="31.5" hidden="1" customHeight="1">
      <c r="B39" s="456" t="s">
        <v>1546</v>
      </c>
      <c r="C39" s="457"/>
      <c r="D39" s="221">
        <f ca="1">D38+20</f>
        <v>44892</v>
      </c>
      <c r="E39" s="55">
        <v>0.2</v>
      </c>
      <c r="F39" s="224">
        <f>F27*E39-F38</f>
        <v>3005124253.3220005</v>
      </c>
      <c r="I39" s="128"/>
      <c r="J39" s="338">
        <f t="shared" ref="J39:J45" si="0">$F$26*E39</f>
        <v>273618254.042</v>
      </c>
      <c r="K39" s="329"/>
      <c r="L39" s="333"/>
      <c r="M39" s="25"/>
      <c r="N39" s="25"/>
      <c r="O39" s="25"/>
      <c r="P39" s="25"/>
      <c r="Q39" s="25"/>
      <c r="R39" s="25"/>
      <c r="S39" s="25"/>
      <c r="T39" s="25"/>
      <c r="U39" s="25"/>
    </row>
    <row r="40" spans="1:21" s="5" customFormat="1" hidden="1">
      <c r="B40" s="72" t="s">
        <v>1226</v>
      </c>
      <c r="C40" s="71"/>
      <c r="D40" s="222">
        <f ca="1">D39+30</f>
        <v>44922</v>
      </c>
      <c r="E40" s="55">
        <f>5%</f>
        <v>0.05</v>
      </c>
      <c r="F40" s="224">
        <f t="shared" ref="F40:F45" si="1">E40*$F$27</f>
        <v>801281063.33050013</v>
      </c>
      <c r="J40" s="338">
        <f t="shared" si="0"/>
        <v>68404563.510499999</v>
      </c>
      <c r="K40" s="329"/>
      <c r="L40" s="333"/>
      <c r="M40" s="25"/>
      <c r="N40" s="25"/>
      <c r="O40" s="25"/>
      <c r="P40" s="25"/>
      <c r="Q40" s="25"/>
      <c r="R40" s="25"/>
      <c r="S40" s="25"/>
      <c r="T40" s="25"/>
      <c r="U40" s="25"/>
    </row>
    <row r="41" spans="1:21" hidden="1">
      <c r="B41" s="135" t="s">
        <v>1547</v>
      </c>
      <c r="C41" s="73"/>
      <c r="D41" s="222">
        <f ca="1">D39+60</f>
        <v>44952</v>
      </c>
      <c r="E41" s="55">
        <v>0.05</v>
      </c>
      <c r="F41" s="224">
        <f t="shared" si="1"/>
        <v>801281063.33050013</v>
      </c>
      <c r="J41" s="338">
        <f t="shared" si="0"/>
        <v>68404563.510499999</v>
      </c>
      <c r="L41" s="333"/>
      <c r="M41" s="25"/>
      <c r="N41" s="25"/>
      <c r="O41" s="25"/>
      <c r="P41" s="25"/>
      <c r="Q41" s="25"/>
      <c r="R41" s="25"/>
      <c r="S41" s="25"/>
      <c r="T41" s="25"/>
      <c r="U41" s="25"/>
    </row>
    <row r="42" spans="1:21" hidden="1">
      <c r="B42" s="135" t="s">
        <v>1548</v>
      </c>
      <c r="C42" s="28"/>
      <c r="D42" s="222">
        <f ca="1">D39+90</f>
        <v>44982</v>
      </c>
      <c r="E42" s="55">
        <v>0.1</v>
      </c>
      <c r="F42" s="224">
        <f t="shared" si="1"/>
        <v>1602562126.6610003</v>
      </c>
      <c r="H42" s="155"/>
      <c r="J42" s="338">
        <f t="shared" si="0"/>
        <v>136809127.021</v>
      </c>
      <c r="L42" s="333"/>
      <c r="M42" s="25"/>
      <c r="N42" s="25"/>
      <c r="O42" s="25"/>
      <c r="P42" s="25"/>
      <c r="Q42" s="25"/>
      <c r="R42" s="25"/>
      <c r="S42" s="25"/>
      <c r="T42" s="25"/>
      <c r="U42" s="25"/>
    </row>
    <row r="43" spans="1:21" hidden="1">
      <c r="B43" s="135" t="s">
        <v>1549</v>
      </c>
      <c r="C43" s="28"/>
      <c r="D43" s="222">
        <f ca="1">D39+120</f>
        <v>45012</v>
      </c>
      <c r="E43" s="131">
        <v>0.1</v>
      </c>
      <c r="F43" s="224">
        <f t="shared" si="1"/>
        <v>1602562126.6610003</v>
      </c>
      <c r="H43" s="155"/>
      <c r="J43" s="338">
        <f t="shared" si="0"/>
        <v>136809127.021</v>
      </c>
      <c r="L43" s="333"/>
      <c r="M43" s="25"/>
      <c r="N43" s="25"/>
      <c r="O43" s="25"/>
      <c r="P43" s="25"/>
      <c r="Q43" s="25"/>
      <c r="R43" s="25"/>
      <c r="S43" s="25"/>
      <c r="T43" s="25"/>
      <c r="U43" s="25"/>
    </row>
    <row r="44" spans="1:21" hidden="1">
      <c r="B44" s="135" t="s">
        <v>1550</v>
      </c>
      <c r="C44" s="28"/>
      <c r="D44" s="222">
        <f ca="1">D39+180</f>
        <v>45072</v>
      </c>
      <c r="E44" s="131">
        <v>0.1</v>
      </c>
      <c r="F44" s="224">
        <f t="shared" si="1"/>
        <v>1602562126.6610003</v>
      </c>
      <c r="H44" s="155"/>
      <c r="J44" s="338">
        <f t="shared" si="0"/>
        <v>136809127.021</v>
      </c>
      <c r="L44" s="333"/>
      <c r="M44" s="25"/>
      <c r="N44" s="25"/>
      <c r="O44" s="25"/>
      <c r="P44" s="25"/>
      <c r="Q44" s="25"/>
      <c r="R44" s="25"/>
      <c r="S44" s="25"/>
      <c r="T44" s="25"/>
      <c r="U44" s="25"/>
    </row>
    <row r="45" spans="1:21" hidden="1">
      <c r="B45" s="135" t="s">
        <v>1551</v>
      </c>
      <c r="C45" s="28"/>
      <c r="D45" s="222">
        <f ca="1">D39+240</f>
        <v>45132</v>
      </c>
      <c r="E45" s="131">
        <v>0.1</v>
      </c>
      <c r="F45" s="224">
        <f t="shared" si="1"/>
        <v>1602562126.6610003</v>
      </c>
      <c r="H45" s="155"/>
      <c r="J45" s="338">
        <f t="shared" si="0"/>
        <v>136809127.021</v>
      </c>
      <c r="L45" s="333"/>
      <c r="M45" s="25"/>
      <c r="N45" s="25"/>
      <c r="O45" s="25"/>
      <c r="P45" s="25"/>
      <c r="Q45" s="25"/>
      <c r="R45" s="25"/>
      <c r="S45" s="25"/>
      <c r="T45" s="25"/>
      <c r="U45" s="25"/>
    </row>
    <row r="46" spans="1:21" ht="32.25" hidden="1" customHeight="1">
      <c r="B46" s="441" t="s">
        <v>1227</v>
      </c>
      <c r="C46" s="442"/>
      <c r="D46" s="222">
        <v>45291</v>
      </c>
      <c r="E46" s="55">
        <v>0.25</v>
      </c>
      <c r="F46" s="224">
        <f>E46*$F$27+F28+F26*5%</f>
        <v>4367960480.0909996</v>
      </c>
      <c r="G46" s="29"/>
      <c r="H46" s="128"/>
      <c r="L46" s="333"/>
      <c r="M46" s="25"/>
      <c r="N46" s="25"/>
      <c r="O46" s="25"/>
      <c r="P46" s="25"/>
      <c r="Q46" s="25"/>
      <c r="R46" s="25"/>
      <c r="S46" s="25"/>
      <c r="T46" s="25"/>
      <c r="U46" s="25"/>
    </row>
    <row r="47" spans="1:21" hidden="1">
      <c r="B47" s="75" t="s">
        <v>1228</v>
      </c>
      <c r="C47" s="30"/>
      <c r="D47" s="221">
        <f>D46+365</f>
        <v>45656</v>
      </c>
      <c r="E47" s="56">
        <v>0.05</v>
      </c>
      <c r="F47" s="225">
        <f>+F27*E47-F26*5%</f>
        <v>732876499.82000017</v>
      </c>
      <c r="I47" s="414" t="b">
        <f>F25*5%=F47</f>
        <v>1</v>
      </c>
      <c r="L47" s="333"/>
      <c r="M47" s="25"/>
      <c r="N47" s="25"/>
      <c r="O47" s="25"/>
      <c r="P47" s="25"/>
      <c r="Q47" s="25"/>
      <c r="R47" s="25"/>
      <c r="S47" s="25"/>
      <c r="T47" s="25"/>
      <c r="U47" s="25"/>
    </row>
    <row r="48" spans="1:21" s="32" customFormat="1" ht="19.5" hidden="1" customHeight="1" thickBot="1">
      <c r="B48" s="430" t="s">
        <v>10</v>
      </c>
      <c r="C48" s="431"/>
      <c r="D48" s="31"/>
      <c r="E48" s="227">
        <f>SUM(E39:E47)</f>
        <v>1</v>
      </c>
      <c r="F48" s="226">
        <f>SUM(F37:F47)</f>
        <v>16318771866.538002</v>
      </c>
      <c r="H48" s="29"/>
      <c r="I48" s="415" t="b">
        <f>ROUND(F29,0)=ROUND(F48,0)</f>
        <v>1</v>
      </c>
      <c r="J48" s="333"/>
      <c r="K48" s="333"/>
      <c r="L48" s="333"/>
      <c r="M48" s="25"/>
      <c r="N48" s="25"/>
      <c r="O48" s="25"/>
      <c r="P48" s="25"/>
      <c r="Q48" s="25"/>
      <c r="R48" s="25"/>
      <c r="S48" s="25"/>
      <c r="T48" s="25"/>
      <c r="U48" s="25"/>
    </row>
    <row r="49" spans="2:21" s="33" customFormat="1" ht="16.5" hidden="1" thickTop="1">
      <c r="G49" s="25"/>
      <c r="H49" s="25"/>
      <c r="I49" s="25"/>
      <c r="J49" s="333"/>
      <c r="K49" s="339"/>
      <c r="L49" s="339"/>
      <c r="M49" s="34"/>
      <c r="N49" s="34"/>
      <c r="O49" s="34"/>
      <c r="P49" s="34"/>
      <c r="Q49" s="34"/>
      <c r="R49" s="34"/>
      <c r="S49" s="25"/>
      <c r="T49" s="25"/>
      <c r="U49" s="25"/>
    </row>
    <row r="50" spans="2:21" s="32" customFormat="1" hidden="1">
      <c r="B50" s="35" t="s">
        <v>59</v>
      </c>
      <c r="C50" s="36" t="s">
        <v>21</v>
      </c>
      <c r="D50" s="33"/>
      <c r="E50" s="432" t="s">
        <v>56</v>
      </c>
      <c r="F50" s="433"/>
      <c r="G50" s="37"/>
      <c r="H50" s="5"/>
      <c r="I50" s="5"/>
      <c r="J50" s="329"/>
      <c r="K50" s="340"/>
      <c r="L50" s="341"/>
      <c r="M50" s="38"/>
      <c r="N50" s="38"/>
      <c r="O50" s="38"/>
      <c r="P50" s="39"/>
      <c r="Q50" s="40"/>
      <c r="R50" s="40"/>
      <c r="S50" s="41"/>
      <c r="T50" s="6"/>
      <c r="U50" s="6"/>
    </row>
    <row r="51" spans="2:21" s="43" customFormat="1" ht="12.75" hidden="1" customHeight="1">
      <c r="B51" s="42" t="s">
        <v>20</v>
      </c>
      <c r="C51" s="42" t="s">
        <v>20</v>
      </c>
      <c r="E51" s="434" t="s">
        <v>20</v>
      </c>
      <c r="F51" s="434" t="s">
        <v>20</v>
      </c>
      <c r="G51" s="42"/>
      <c r="H51" s="42"/>
      <c r="I51" s="42"/>
      <c r="J51" s="342"/>
      <c r="K51" s="343"/>
      <c r="L51" s="343"/>
      <c r="M51" s="59"/>
      <c r="N51" s="59"/>
      <c r="O51" s="59"/>
      <c r="P51" s="59"/>
      <c r="Q51" s="59"/>
      <c r="R51" s="59"/>
      <c r="S51" s="44"/>
      <c r="T51" s="45"/>
      <c r="U51" s="45"/>
    </row>
    <row r="52" spans="2:21" s="32" customFormat="1" ht="69.75" hidden="1" customHeight="1">
      <c r="B52" s="220" t="s">
        <v>1235</v>
      </c>
      <c r="C52" s="37"/>
      <c r="G52" s="37"/>
      <c r="H52" s="5"/>
      <c r="I52" s="5"/>
      <c r="J52" s="329"/>
      <c r="K52" s="344"/>
      <c r="L52" s="345"/>
      <c r="M52" s="60"/>
      <c r="N52" s="47"/>
      <c r="O52" s="61"/>
      <c r="P52" s="62"/>
      <c r="Q52" s="49"/>
      <c r="R52" s="63"/>
      <c r="S52" s="41"/>
      <c r="T52" s="6"/>
      <c r="U52" s="6"/>
    </row>
    <row r="53" spans="2:21" s="239" customFormat="1" ht="47.25">
      <c r="B53" s="235" t="s">
        <v>47</v>
      </c>
      <c r="C53" s="46"/>
      <c r="D53" s="57" t="s">
        <v>48</v>
      </c>
      <c r="E53" s="58" t="s">
        <v>60</v>
      </c>
      <c r="F53" s="54" t="s">
        <v>49</v>
      </c>
      <c r="G53" s="54" t="s">
        <v>104</v>
      </c>
      <c r="H53" s="156" t="s">
        <v>105</v>
      </c>
      <c r="I53" s="236"/>
      <c r="J53" s="346"/>
      <c r="K53" s="344"/>
      <c r="L53" s="347"/>
      <c r="M53" s="60"/>
      <c r="N53" s="47"/>
      <c r="O53" s="61"/>
      <c r="P53" s="48"/>
      <c r="Q53" s="49"/>
      <c r="R53" s="63"/>
      <c r="S53" s="237"/>
      <c r="T53" s="238"/>
      <c r="U53" s="238"/>
    </row>
    <row r="54" spans="2:21" s="32" customFormat="1">
      <c r="B54" s="148" t="s">
        <v>80</v>
      </c>
      <c r="C54" s="149"/>
      <c r="D54" s="144"/>
      <c r="E54" s="150"/>
      <c r="F54" s="50">
        <f>+F37</f>
        <v>0</v>
      </c>
      <c r="G54" s="50">
        <f>+F54</f>
        <v>0</v>
      </c>
      <c r="H54" s="157"/>
      <c r="I54" s="5"/>
      <c r="J54" s="329"/>
      <c r="K54" s="344"/>
      <c r="L54" s="345"/>
      <c r="M54" s="60"/>
      <c r="N54" s="47"/>
      <c r="O54" s="61"/>
      <c r="P54" s="48"/>
      <c r="Q54" s="49"/>
      <c r="R54" s="63"/>
      <c r="S54" s="41"/>
      <c r="T54" s="6"/>
      <c r="U54" s="6"/>
    </row>
    <row r="55" spans="2:21" s="32" customFormat="1">
      <c r="B55" s="74" t="s">
        <v>1545</v>
      </c>
      <c r="C55" s="151"/>
      <c r="D55" s="194">
        <f ca="1">D38</f>
        <v>44872</v>
      </c>
      <c r="E55" s="152"/>
      <c r="F55" s="50">
        <f>F38</f>
        <v>200000000</v>
      </c>
      <c r="G55" s="50">
        <f>F55</f>
        <v>200000000</v>
      </c>
      <c r="H55" s="157"/>
      <c r="I55" s="5"/>
      <c r="J55" s="329"/>
      <c r="K55" s="344"/>
      <c r="L55" s="345"/>
      <c r="M55" s="60"/>
      <c r="N55" s="47"/>
      <c r="O55" s="61"/>
      <c r="P55" s="48"/>
      <c r="Q55" s="49"/>
      <c r="R55" s="63"/>
      <c r="S55" s="41"/>
      <c r="T55" s="6"/>
      <c r="U55" s="6"/>
    </row>
    <row r="56" spans="2:21">
      <c r="B56" s="422" t="s">
        <v>1546</v>
      </c>
      <c r="C56" s="423"/>
      <c r="D56" s="240">
        <f ca="1">D55+20</f>
        <v>44892</v>
      </c>
      <c r="E56" s="146">
        <f>+E39</f>
        <v>0.2</v>
      </c>
      <c r="F56" s="145">
        <f>SUM(F25:F26)*15%-SUM(F55:F55)</f>
        <v>2203843189.9914999</v>
      </c>
      <c r="G56" s="145">
        <f>+F56</f>
        <v>2203843189.9914999</v>
      </c>
      <c r="H56" s="158"/>
      <c r="K56" s="344"/>
      <c r="L56" s="345"/>
      <c r="M56" s="60"/>
      <c r="N56" s="47"/>
      <c r="O56" s="61"/>
      <c r="P56" s="48"/>
      <c r="Q56" s="49"/>
      <c r="R56" s="63"/>
    </row>
    <row r="57" spans="2:21">
      <c r="B57" s="72" t="s">
        <v>1226</v>
      </c>
      <c r="C57" s="129"/>
      <c r="D57" s="240">
        <f ca="1">+D56+30</f>
        <v>44922</v>
      </c>
      <c r="E57" s="146">
        <v>0.75</v>
      </c>
      <c r="F57" s="51">
        <f>F27*75%</f>
        <v>12019215949.9575</v>
      </c>
      <c r="G57" s="51">
        <f>F27*5%</f>
        <v>801281063.33050013</v>
      </c>
      <c r="H57" s="159">
        <f>F27*70%</f>
        <v>11217934886.626999</v>
      </c>
      <c r="K57" s="344"/>
      <c r="L57" s="345"/>
      <c r="M57" s="60"/>
      <c r="N57" s="47"/>
      <c r="O57" s="61"/>
      <c r="P57" s="48"/>
      <c r="Q57" s="49"/>
      <c r="R57" s="63"/>
    </row>
    <row r="58" spans="2:21" s="229" customFormat="1" ht="38.25" customHeight="1">
      <c r="B58" s="420" t="s">
        <v>1552</v>
      </c>
      <c r="C58" s="421"/>
      <c r="D58" s="241">
        <f>+D46</f>
        <v>45291</v>
      </c>
      <c r="E58" s="243" t="s">
        <v>103</v>
      </c>
      <c r="F58" s="327">
        <f>F27*5%+F26*5%+F28</f>
        <v>1162836226.7690001</v>
      </c>
      <c r="G58" s="327">
        <f>F26*5%+F28</f>
        <v>361555163.43849999</v>
      </c>
      <c r="H58" s="328">
        <f>F27*5%</f>
        <v>801281063.33050013</v>
      </c>
      <c r="I58" s="236"/>
      <c r="J58" s="346"/>
      <c r="K58" s="344"/>
      <c r="L58" s="347"/>
      <c r="M58" s="60"/>
      <c r="N58" s="47"/>
      <c r="O58" s="61"/>
      <c r="P58" s="48"/>
      <c r="Q58" s="49"/>
      <c r="R58" s="63"/>
      <c r="S58" s="234"/>
      <c r="T58" s="238"/>
      <c r="U58" s="238"/>
    </row>
    <row r="59" spans="2:21">
      <c r="B59" s="418" t="s">
        <v>1234</v>
      </c>
      <c r="C59" s="419"/>
      <c r="D59" s="242">
        <f>D58+365</f>
        <v>45656</v>
      </c>
      <c r="E59" s="147">
        <v>0.05</v>
      </c>
      <c r="F59" s="245">
        <f>F25*5%</f>
        <v>732876499.82000005</v>
      </c>
      <c r="G59" s="246">
        <f>+F59</f>
        <v>732876499.82000005</v>
      </c>
      <c r="H59" s="248"/>
      <c r="K59" s="344"/>
      <c r="L59" s="345"/>
      <c r="M59" s="60"/>
      <c r="N59" s="47"/>
      <c r="O59" s="61"/>
      <c r="P59" s="48"/>
      <c r="Q59" s="49"/>
      <c r="R59" s="63"/>
    </row>
    <row r="60" spans="2:21" ht="22.5" customHeight="1">
      <c r="B60" s="447" t="s">
        <v>11</v>
      </c>
      <c r="C60" s="448"/>
      <c r="D60" s="76"/>
      <c r="E60" s="195">
        <v>1</v>
      </c>
      <c r="F60" s="244">
        <f>SUM(F54:F59)</f>
        <v>16318771866.538002</v>
      </c>
      <c r="G60" s="247">
        <f>SUM(G54:G59)</f>
        <v>4299555916.5804996</v>
      </c>
      <c r="H60" s="249">
        <f>SUM(H56:H59)</f>
        <v>12019215949.957499</v>
      </c>
      <c r="I60" s="26" t="b">
        <f>ROUND(H60+G60,0)=ROUND(F60,0)</f>
        <v>1</v>
      </c>
      <c r="K60" s="344"/>
      <c r="L60" s="345"/>
      <c r="M60" s="60"/>
      <c r="N60" s="47"/>
      <c r="O60" s="61"/>
      <c r="P60" s="62"/>
      <c r="Q60" s="49"/>
      <c r="R60" s="63"/>
    </row>
    <row r="61" spans="2:21" ht="21.75" customHeight="1">
      <c r="B61" s="220" t="s">
        <v>1235</v>
      </c>
      <c r="F61" s="124">
        <f>F48-F60</f>
        <v>0</v>
      </c>
      <c r="G61" s="26"/>
      <c r="K61" s="344"/>
      <c r="L61" s="345"/>
      <c r="M61" s="60"/>
      <c r="N61" s="47"/>
      <c r="O61" s="61"/>
      <c r="P61" s="48"/>
      <c r="Q61" s="49"/>
      <c r="R61" s="63"/>
    </row>
    <row r="62" spans="2:21">
      <c r="I62" s="160" t="s">
        <v>64</v>
      </c>
      <c r="J62" s="348"/>
      <c r="K62" s="349"/>
      <c r="L62" s="349"/>
      <c r="M62" s="78"/>
      <c r="N62" s="78"/>
      <c r="O62" s="78"/>
      <c r="P62" s="78"/>
      <c r="Q62" s="79"/>
      <c r="R62" s="80"/>
      <c r="S62" s="78"/>
      <c r="T62" s="78"/>
    </row>
    <row r="63" spans="2:21">
      <c r="B63" s="443"/>
      <c r="C63" s="443"/>
      <c r="D63" s="250" t="s">
        <v>57</v>
      </c>
      <c r="E63" s="52"/>
      <c r="F63" s="52"/>
      <c r="G63" s="53"/>
      <c r="I63" s="161"/>
      <c r="J63" s="348"/>
      <c r="K63" s="349"/>
      <c r="L63" s="349"/>
      <c r="M63" s="78" t="s">
        <v>65</v>
      </c>
      <c r="N63" s="78"/>
      <c r="O63" s="78"/>
      <c r="P63" s="78"/>
      <c r="Q63" s="81">
        <f>IF(F6="HTLS",0,IF(F9="TTS",8.5%,8%))</f>
        <v>0</v>
      </c>
      <c r="R63" s="78" t="s">
        <v>66</v>
      </c>
      <c r="S63" s="78"/>
      <c r="T63" s="78"/>
    </row>
    <row r="64" spans="2:21" ht="22.5" customHeight="1">
      <c r="B64" s="446"/>
      <c r="C64" s="446"/>
      <c r="D64" s="445" t="s">
        <v>58</v>
      </c>
      <c r="E64" s="445"/>
      <c r="F64" s="445"/>
      <c r="G64" s="445"/>
      <c r="H64" s="445"/>
      <c r="I64" s="162" t="s">
        <v>67</v>
      </c>
      <c r="J64" s="388" t="s">
        <v>68</v>
      </c>
      <c r="K64" s="388" t="s">
        <v>69</v>
      </c>
      <c r="L64" s="389" t="s">
        <v>70</v>
      </c>
      <c r="M64" s="82" t="s">
        <v>71</v>
      </c>
      <c r="N64" s="83" t="s">
        <v>72</v>
      </c>
      <c r="O64" s="83" t="s">
        <v>73</v>
      </c>
      <c r="P64" s="83" t="s">
        <v>74</v>
      </c>
      <c r="Q64" s="84" t="s">
        <v>75</v>
      </c>
      <c r="R64" s="85" t="s">
        <v>76</v>
      </c>
      <c r="S64" s="82" t="s">
        <v>49</v>
      </c>
      <c r="T64" s="86" t="s">
        <v>77</v>
      </c>
    </row>
    <row r="65" spans="2:20" ht="25.5" customHeight="1">
      <c r="B65" s="176"/>
      <c r="C65" s="177"/>
      <c r="D65" s="445"/>
      <c r="E65" s="445"/>
      <c r="F65" s="445"/>
      <c r="G65" s="445"/>
      <c r="H65" s="445"/>
      <c r="I65" s="163"/>
      <c r="J65" s="350"/>
      <c r="K65" s="351"/>
      <c r="L65" s="352"/>
      <c r="M65" s="87"/>
      <c r="N65" s="87"/>
      <c r="O65" s="88"/>
      <c r="P65" s="87">
        <f>+M65</f>
        <v>0</v>
      </c>
      <c r="Q65" s="89"/>
      <c r="R65" s="87"/>
      <c r="S65" s="87">
        <f>M65</f>
        <v>0</v>
      </c>
      <c r="T65" s="87"/>
    </row>
    <row r="66" spans="2:20" ht="24.75" customHeight="1">
      <c r="B66" s="178"/>
      <c r="C66" s="178"/>
      <c r="D66" s="133"/>
      <c r="E66" s="133"/>
      <c r="F66" s="133"/>
      <c r="G66" s="133"/>
      <c r="H66" s="164"/>
      <c r="I66" s="165" t="s">
        <v>106</v>
      </c>
      <c r="J66" s="413">
        <f ca="1">D38</f>
        <v>44872</v>
      </c>
      <c r="K66" s="353"/>
      <c r="L66" s="354"/>
      <c r="M66" s="90">
        <v>100000000</v>
      </c>
      <c r="N66" s="90"/>
      <c r="O66" s="91"/>
      <c r="P66" s="90">
        <f>F38</f>
        <v>200000000</v>
      </c>
      <c r="Q66" s="90"/>
      <c r="R66" s="90"/>
      <c r="S66" s="90"/>
      <c r="T66" s="90"/>
    </row>
    <row r="67" spans="2:20" ht="31.5" customHeight="1">
      <c r="B67" s="444"/>
      <c r="C67" s="444"/>
      <c r="D67" s="174"/>
      <c r="I67" s="166" t="str">
        <f>B39</f>
        <v>Lần 1: Ngay khi ký HĐMB (trong vòng 20 ngày kể từ ngày ký TTĐC)</v>
      </c>
      <c r="J67" s="355"/>
      <c r="K67" s="356"/>
      <c r="L67" s="357"/>
      <c r="M67" s="92"/>
      <c r="N67" s="92"/>
      <c r="O67" s="93"/>
      <c r="P67" s="92"/>
      <c r="Q67" s="92"/>
      <c r="R67" s="92"/>
      <c r="S67" s="92"/>
      <c r="T67" s="92"/>
    </row>
    <row r="68" spans="2:20">
      <c r="I68" s="167"/>
      <c r="J68" s="167">
        <f ca="1">D39</f>
        <v>44892</v>
      </c>
      <c r="K68" s="390">
        <f ca="1">D39</f>
        <v>44892</v>
      </c>
      <c r="L68" s="358">
        <f ca="1">IF(J68&lt;&gt;0,IF(OR(J68&lt;=K68,K68=""),0,J68-K68),"")</f>
        <v>0</v>
      </c>
      <c r="M68" s="100">
        <f>P68-N68</f>
        <v>2731505999.2800007</v>
      </c>
      <c r="N68" s="100">
        <f>E39*F26</f>
        <v>273618254.042</v>
      </c>
      <c r="O68" s="94"/>
      <c r="P68" s="95">
        <f>F39</f>
        <v>3005124253.3220005</v>
      </c>
      <c r="Q68" s="96">
        <f>$Q$63</f>
        <v>0</v>
      </c>
      <c r="R68" s="97">
        <f ca="1">(1+Q68/365)^L68</f>
        <v>1</v>
      </c>
      <c r="S68" s="98">
        <f ca="1">+M68/R68</f>
        <v>2731505999.2800007</v>
      </c>
      <c r="T68" s="99">
        <f ca="1">M68-S68</f>
        <v>0</v>
      </c>
    </row>
    <row r="69" spans="2:20">
      <c r="I69" s="168"/>
      <c r="J69" s="168">
        <f ca="1">J68</f>
        <v>44892</v>
      </c>
      <c r="K69" s="360"/>
      <c r="L69" s="361">
        <f ca="1">IF(J69&lt;&gt;0,IF(OR(J69&lt;=K69,K69=""),0,J69-K69),"")</f>
        <v>0</v>
      </c>
      <c r="M69" s="100"/>
      <c r="N69" s="100"/>
      <c r="O69" s="101"/>
      <c r="P69" s="102"/>
      <c r="Q69" s="96">
        <f t="shared" ref="Q69:Q98" si="2">$Q$63</f>
        <v>0</v>
      </c>
      <c r="R69" s="103">
        <f ca="1">(1+Q69/365)^L69</f>
        <v>1</v>
      </c>
      <c r="S69" s="104">
        <f ca="1">+M69/R69</f>
        <v>0</v>
      </c>
      <c r="T69" s="105">
        <f ca="1">M69-S69</f>
        <v>0</v>
      </c>
    </row>
    <row r="70" spans="2:20">
      <c r="I70" s="168"/>
      <c r="J70" s="168">
        <f ca="1">J69</f>
        <v>44892</v>
      </c>
      <c r="K70" s="360"/>
      <c r="L70" s="361">
        <f ca="1">IF(J70&lt;&gt;0,IF(OR(J70&lt;=K70,K70=""),0,J70-K70),"")</f>
        <v>0</v>
      </c>
      <c r="M70" s="100"/>
      <c r="N70" s="100"/>
      <c r="O70" s="101"/>
      <c r="P70" s="102"/>
      <c r="Q70" s="96">
        <f t="shared" si="2"/>
        <v>0</v>
      </c>
      <c r="R70" s="103">
        <f ca="1">(1+Q70/365)^L70</f>
        <v>1</v>
      </c>
      <c r="S70" s="104">
        <f ca="1">+M70/R70</f>
        <v>0</v>
      </c>
      <c r="T70" s="105">
        <f ca="1">M70-S70</f>
        <v>0</v>
      </c>
    </row>
    <row r="71" spans="2:20">
      <c r="I71" s="169" t="str">
        <f>B40</f>
        <v xml:space="preserve">Lần 2: Trong vòng 30 ngày kể từ ngày ký HĐMB </v>
      </c>
      <c r="J71" s="169"/>
      <c r="K71" s="362"/>
      <c r="L71" s="363"/>
      <c r="M71" s="106"/>
      <c r="N71" s="106"/>
      <c r="O71" s="107"/>
      <c r="P71" s="106"/>
      <c r="Q71" s="106"/>
      <c r="R71" s="106"/>
      <c r="S71" s="106"/>
      <c r="T71" s="106"/>
    </row>
    <row r="72" spans="2:20">
      <c r="I72" s="168"/>
      <c r="J72" s="168">
        <f ca="1">+D40</f>
        <v>44922</v>
      </c>
      <c r="K72" s="390">
        <f ca="1">+K68</f>
        <v>44892</v>
      </c>
      <c r="L72" s="361">
        <f ca="1">IF(J72&lt;&gt;0,IF(OR(J72&lt;=K72,K72=""),0,J72-K72),"")</f>
        <v>30</v>
      </c>
      <c r="M72" s="100">
        <f>P72/$F$27*$F$25</f>
        <v>732876499.82000005</v>
      </c>
      <c r="N72" s="100">
        <f>P72/$F$27*$F$26</f>
        <v>68404563.510499999</v>
      </c>
      <c r="O72" s="101"/>
      <c r="P72" s="102">
        <f>+F40</f>
        <v>801281063.33050013</v>
      </c>
      <c r="Q72" s="96">
        <f t="shared" si="2"/>
        <v>0</v>
      </c>
      <c r="R72" s="103">
        <f ca="1">(1+Q72/365)^L72</f>
        <v>1</v>
      </c>
      <c r="S72" s="104">
        <f ca="1">+M72/R72</f>
        <v>732876499.82000005</v>
      </c>
      <c r="T72" s="108">
        <f ca="1">M72-S72</f>
        <v>0</v>
      </c>
    </row>
    <row r="73" spans="2:20">
      <c r="I73" s="168"/>
      <c r="J73" s="168">
        <f ca="1">J72</f>
        <v>44922</v>
      </c>
      <c r="K73" s="360"/>
      <c r="L73" s="361">
        <f ca="1">IF(J73&lt;&gt;0,IF(OR(J73&lt;=K73,K73=""),0,J73-K73),"")</f>
        <v>0</v>
      </c>
      <c r="M73" s="100"/>
      <c r="N73" s="100"/>
      <c r="O73" s="101"/>
      <c r="P73" s="102"/>
      <c r="Q73" s="96">
        <f t="shared" si="2"/>
        <v>0</v>
      </c>
      <c r="R73" s="103">
        <f ca="1">(1+Q73/365)^L73</f>
        <v>1</v>
      </c>
      <c r="S73" s="104">
        <f ca="1">+M73/R73</f>
        <v>0</v>
      </c>
      <c r="T73" s="105">
        <f ca="1">M73-S73</f>
        <v>0</v>
      </c>
    </row>
    <row r="74" spans="2:20">
      <c r="I74" s="168"/>
      <c r="J74" s="168">
        <f ca="1">J73</f>
        <v>44922</v>
      </c>
      <c r="K74" s="360"/>
      <c r="L74" s="361">
        <f ca="1">IF(J74&lt;&gt;0,IF(OR(J74&lt;=K74,K74=""),0,J74-K74),"")</f>
        <v>0</v>
      </c>
      <c r="M74" s="100"/>
      <c r="N74" s="100"/>
      <c r="O74" s="101"/>
      <c r="P74" s="102"/>
      <c r="Q74" s="96">
        <f t="shared" si="2"/>
        <v>0</v>
      </c>
      <c r="R74" s="103">
        <f ca="1">(1+Q74/365)^L74</f>
        <v>1</v>
      </c>
      <c r="S74" s="104">
        <f ca="1">+M74/R74</f>
        <v>0</v>
      </c>
      <c r="T74" s="105">
        <f ca="1">M74-S74</f>
        <v>0</v>
      </c>
    </row>
    <row r="75" spans="2:20">
      <c r="I75" s="169" t="str">
        <f>B41</f>
        <v xml:space="preserve">Lần 3: Trong vòng 60 ngày kể từ ngày ký HĐMB </v>
      </c>
      <c r="J75" s="169"/>
      <c r="K75" s="362"/>
      <c r="L75" s="363"/>
      <c r="M75" s="106"/>
      <c r="N75" s="106"/>
      <c r="O75" s="107"/>
      <c r="P75" s="106"/>
      <c r="Q75" s="106"/>
      <c r="R75" s="106"/>
      <c r="S75" s="106"/>
      <c r="T75" s="106"/>
    </row>
    <row r="76" spans="2:20">
      <c r="I76" s="168"/>
      <c r="J76" s="168">
        <f ca="1">+D41</f>
        <v>44952</v>
      </c>
      <c r="K76" s="390">
        <f ca="1">+K68</f>
        <v>44892</v>
      </c>
      <c r="L76" s="361">
        <f ca="1">IF(J76&lt;&gt;0,IF(OR(J76&lt;=K76,K76=""),0,J76-K76),"")</f>
        <v>60</v>
      </c>
      <c r="M76" s="100">
        <f>P76/$F$27*$F$25</f>
        <v>732876499.82000005</v>
      </c>
      <c r="N76" s="100">
        <f>P76/$F$27*$F$26</f>
        <v>68404563.510499999</v>
      </c>
      <c r="O76" s="101"/>
      <c r="P76" s="102">
        <f>+F41</f>
        <v>801281063.33050013</v>
      </c>
      <c r="Q76" s="96">
        <f t="shared" si="2"/>
        <v>0</v>
      </c>
      <c r="R76" s="103">
        <f ca="1">(1+Q76/365)^L76</f>
        <v>1</v>
      </c>
      <c r="S76" s="104">
        <f ca="1">+M76/R76</f>
        <v>732876499.82000005</v>
      </c>
      <c r="T76" s="108">
        <f ca="1">M76-S76</f>
        <v>0</v>
      </c>
    </row>
    <row r="77" spans="2:20">
      <c r="I77" s="168"/>
      <c r="J77" s="168">
        <f ca="1">J76</f>
        <v>44952</v>
      </c>
      <c r="K77" s="360"/>
      <c r="L77" s="364">
        <f ca="1">IF(J77&lt;&gt;0,IF(OR(J77&lt;=K77,K77=""),0,J77-K77),"")</f>
        <v>0</v>
      </c>
      <c r="M77" s="109"/>
      <c r="N77" s="109"/>
      <c r="O77" s="101"/>
      <c r="P77" s="102"/>
      <c r="Q77" s="96">
        <f t="shared" si="2"/>
        <v>0</v>
      </c>
      <c r="R77" s="103">
        <f ca="1">(1+Q77/365)^L77</f>
        <v>1</v>
      </c>
      <c r="S77" s="104">
        <f ca="1">+M77/R77</f>
        <v>0</v>
      </c>
      <c r="T77" s="105">
        <f ca="1">M77-S77</f>
        <v>0</v>
      </c>
    </row>
    <row r="78" spans="2:20">
      <c r="I78" s="168"/>
      <c r="J78" s="168">
        <f ca="1">J77</f>
        <v>44952</v>
      </c>
      <c r="K78" s="360"/>
      <c r="L78" s="361">
        <f ca="1">IF(J78&lt;&gt;0,IF(OR(J78&lt;=K78,K78=""),0,J78-K78),"")</f>
        <v>0</v>
      </c>
      <c r="M78" s="109"/>
      <c r="N78" s="109"/>
      <c r="O78" s="101"/>
      <c r="P78" s="102"/>
      <c r="Q78" s="96">
        <f t="shared" si="2"/>
        <v>0</v>
      </c>
      <c r="R78" s="103">
        <f ca="1">(1+Q78/365)^L78</f>
        <v>1</v>
      </c>
      <c r="S78" s="104">
        <f ca="1">+M78/R78</f>
        <v>0</v>
      </c>
      <c r="T78" s="105">
        <f ca="1">M78-S78</f>
        <v>0</v>
      </c>
    </row>
    <row r="79" spans="2:20">
      <c r="I79" s="170" t="str">
        <f>B42</f>
        <v xml:space="preserve">Lần 4: Trong vòng 90 ngày kể từ ngày ký HĐMB </v>
      </c>
      <c r="J79" s="171"/>
      <c r="K79" s="365"/>
      <c r="L79" s="366"/>
      <c r="M79" s="111"/>
      <c r="N79" s="111"/>
      <c r="O79" s="112"/>
      <c r="P79" s="110"/>
      <c r="Q79" s="106"/>
      <c r="R79" s="113"/>
      <c r="S79" s="114"/>
      <c r="T79" s="115"/>
    </row>
    <row r="80" spans="2:20">
      <c r="I80" s="168"/>
      <c r="J80" s="168">
        <f ca="1">+D42</f>
        <v>44982</v>
      </c>
      <c r="K80" s="390">
        <f ca="1">+K68</f>
        <v>44892</v>
      </c>
      <c r="L80" s="361">
        <f ca="1">IF(J80&lt;&gt;0,IF(OR(J80&lt;=K80,K80=""),0,J80-K80),"")</f>
        <v>90</v>
      </c>
      <c r="M80" s="100">
        <f>P80/$F$27*$F$25</f>
        <v>1465752999.6400001</v>
      </c>
      <c r="N80" s="100">
        <f>P80/$F$27*$F$26</f>
        <v>136809127.021</v>
      </c>
      <c r="O80" s="101"/>
      <c r="P80" s="102">
        <f>+F42</f>
        <v>1602562126.6610003</v>
      </c>
      <c r="Q80" s="96">
        <f t="shared" si="2"/>
        <v>0</v>
      </c>
      <c r="R80" s="103">
        <f ca="1">(1+Q80/365)^L80</f>
        <v>1</v>
      </c>
      <c r="S80" s="104">
        <f ca="1">+M80/R80</f>
        <v>1465752999.6400001</v>
      </c>
      <c r="T80" s="108">
        <f ca="1">M80-S80</f>
        <v>0</v>
      </c>
    </row>
    <row r="81" spans="3:20">
      <c r="I81" s="168"/>
      <c r="J81" s="168">
        <f ca="1">+J80</f>
        <v>44982</v>
      </c>
      <c r="K81" s="360"/>
      <c r="L81" s="361">
        <f ca="1">IF(J81&lt;&gt;0,IF(OR(J81&lt;=K81,K81=""),0,J81-K81),"")</f>
        <v>0</v>
      </c>
      <c r="M81" s="109"/>
      <c r="N81" s="109"/>
      <c r="O81" s="101"/>
      <c r="P81" s="102"/>
      <c r="Q81" s="96">
        <f t="shared" si="2"/>
        <v>0</v>
      </c>
      <c r="R81" s="103">
        <f ca="1">(1+Q81/365)^L81</f>
        <v>1</v>
      </c>
      <c r="S81" s="104">
        <f ca="1">+M81/R81</f>
        <v>0</v>
      </c>
      <c r="T81" s="105">
        <f ca="1">M81-S81</f>
        <v>0</v>
      </c>
    </row>
    <row r="82" spans="3:20">
      <c r="I82" s="168"/>
      <c r="J82" s="168">
        <f ca="1">+J81</f>
        <v>44982</v>
      </c>
      <c r="K82" s="360"/>
      <c r="L82" s="361">
        <f ca="1">IF(J82&lt;&gt;0,IF(OR(J82&lt;=K82,K82=""),0,J82-K82),"")</f>
        <v>0</v>
      </c>
      <c r="M82" s="109"/>
      <c r="N82" s="109"/>
      <c r="O82" s="101"/>
      <c r="P82" s="102"/>
      <c r="Q82" s="96">
        <f t="shared" si="2"/>
        <v>0</v>
      </c>
      <c r="R82" s="103">
        <f ca="1">(1+Q82/365)^L82</f>
        <v>1</v>
      </c>
      <c r="S82" s="104">
        <f ca="1">+M82/R82</f>
        <v>0</v>
      </c>
      <c r="T82" s="105">
        <f ca="1">M82-S82</f>
        <v>0</v>
      </c>
    </row>
    <row r="83" spans="3:20">
      <c r="C83" s="130"/>
      <c r="I83" s="170" t="str">
        <f>B43</f>
        <v xml:space="preserve">Lần 5: Trong vòng 120 ngày kể từ ngày ký HĐMB </v>
      </c>
      <c r="J83" s="171"/>
      <c r="K83" s="365"/>
      <c r="L83" s="366"/>
      <c r="M83" s="111"/>
      <c r="N83" s="111"/>
      <c r="O83" s="112"/>
      <c r="P83" s="110"/>
      <c r="Q83" s="106"/>
      <c r="R83" s="113"/>
      <c r="S83" s="114"/>
      <c r="T83" s="115"/>
    </row>
    <row r="84" spans="3:20">
      <c r="I84" s="168"/>
      <c r="J84" s="168">
        <f ca="1">+D43</f>
        <v>45012</v>
      </c>
      <c r="K84" s="390">
        <f ca="1">+K68</f>
        <v>44892</v>
      </c>
      <c r="L84" s="361">
        <f ca="1">IF(J84&lt;&gt;0,IF(OR(J84&lt;=K84,K84=""),0,J84-K84),"")</f>
        <v>120</v>
      </c>
      <c r="M84" s="100">
        <f>P84/$F$27*$F$25</f>
        <v>1465752999.6400001</v>
      </c>
      <c r="N84" s="100">
        <f>P84/$F$27*$F$26</f>
        <v>136809127.021</v>
      </c>
      <c r="O84" s="101"/>
      <c r="P84" s="102">
        <f>+F43</f>
        <v>1602562126.6610003</v>
      </c>
      <c r="Q84" s="96">
        <f t="shared" si="2"/>
        <v>0</v>
      </c>
      <c r="R84" s="103">
        <f ca="1">(1+Q84/365)^L84</f>
        <v>1</v>
      </c>
      <c r="S84" s="104">
        <f ca="1">+M84/R84</f>
        <v>1465752999.6400001</v>
      </c>
      <c r="T84" s="108">
        <f ca="1">M84-S84</f>
        <v>0</v>
      </c>
    </row>
    <row r="85" spans="3:20">
      <c r="I85" s="168"/>
      <c r="J85" s="168">
        <f ca="1">+J84</f>
        <v>45012</v>
      </c>
      <c r="K85" s="360"/>
      <c r="L85" s="361">
        <f ca="1">IF(J85&lt;&gt;0,IF(OR(J85&lt;=K85,K85=""),0,J85-K85),"")</f>
        <v>0</v>
      </c>
      <c r="M85" s="109"/>
      <c r="N85" s="109"/>
      <c r="O85" s="101"/>
      <c r="P85" s="102"/>
      <c r="Q85" s="96">
        <f t="shared" si="2"/>
        <v>0</v>
      </c>
      <c r="R85" s="103">
        <f ca="1">(1+Q85/365)^L85</f>
        <v>1</v>
      </c>
      <c r="S85" s="104">
        <f ca="1">+M85/R85</f>
        <v>0</v>
      </c>
      <c r="T85" s="105">
        <f ca="1">M85-S85</f>
        <v>0</v>
      </c>
    </row>
    <row r="86" spans="3:20">
      <c r="I86" s="168"/>
      <c r="J86" s="168">
        <f ca="1">+J85</f>
        <v>45012</v>
      </c>
      <c r="K86" s="360"/>
      <c r="L86" s="361">
        <f ca="1">IF(J86&lt;&gt;0,IF(OR(J86&lt;=K86,K86=""),0,J86-K86),"")</f>
        <v>0</v>
      </c>
      <c r="M86" s="109"/>
      <c r="N86" s="109"/>
      <c r="O86" s="101"/>
      <c r="P86" s="102"/>
      <c r="Q86" s="96">
        <f t="shared" si="2"/>
        <v>0</v>
      </c>
      <c r="R86" s="103">
        <f ca="1">(1+Q86/365)^L86</f>
        <v>1</v>
      </c>
      <c r="S86" s="104">
        <f ca="1">+M86/R86</f>
        <v>0</v>
      </c>
      <c r="T86" s="105">
        <f ca="1">M86-S86</f>
        <v>0</v>
      </c>
    </row>
    <row r="87" spans="3:20">
      <c r="C87" s="130"/>
      <c r="I87" s="170" t="str">
        <f>B44</f>
        <v xml:space="preserve">Lần 6: Trong vòng 180 ngày kể từ ngày ký HĐMB </v>
      </c>
      <c r="J87" s="171"/>
      <c r="K87" s="365"/>
      <c r="L87" s="366"/>
      <c r="M87" s="111"/>
      <c r="N87" s="111"/>
      <c r="O87" s="112"/>
      <c r="P87" s="110"/>
      <c r="Q87" s="106"/>
      <c r="R87" s="113"/>
      <c r="S87" s="114"/>
      <c r="T87" s="115"/>
    </row>
    <row r="88" spans="3:20">
      <c r="I88" s="168"/>
      <c r="J88" s="168">
        <f ca="1">+D44</f>
        <v>45072</v>
      </c>
      <c r="K88" s="390">
        <f ca="1">+K68</f>
        <v>44892</v>
      </c>
      <c r="L88" s="361">
        <f ca="1">IF(J88&lt;&gt;0,IF(OR(J88&lt;=K88,K88=""),0,J88-K88),"")</f>
        <v>180</v>
      </c>
      <c r="M88" s="100">
        <f>P88/$F$27*$F$25</f>
        <v>1465752999.6400001</v>
      </c>
      <c r="N88" s="100">
        <f>P88/$F$27*$F$26</f>
        <v>136809127.021</v>
      </c>
      <c r="O88" s="101"/>
      <c r="P88" s="102">
        <f>+F44</f>
        <v>1602562126.6610003</v>
      </c>
      <c r="Q88" s="96">
        <f t="shared" si="2"/>
        <v>0</v>
      </c>
      <c r="R88" s="103">
        <f ca="1">(1+Q88/365)^L88</f>
        <v>1</v>
      </c>
      <c r="S88" s="104">
        <f ca="1">+M88/R88</f>
        <v>1465752999.6400001</v>
      </c>
      <c r="T88" s="108">
        <f ca="1">M88-S88</f>
        <v>0</v>
      </c>
    </row>
    <row r="89" spans="3:20">
      <c r="I89" s="168"/>
      <c r="J89" s="168">
        <f ca="1">+J88</f>
        <v>45072</v>
      </c>
      <c r="K89" s="360"/>
      <c r="L89" s="361">
        <f ca="1">IF(J89&lt;&gt;0,IF(OR(J89&lt;=K89,K89=""),0,J89-K89),"")</f>
        <v>0</v>
      </c>
      <c r="M89" s="109"/>
      <c r="N89" s="109"/>
      <c r="O89" s="101"/>
      <c r="P89" s="102"/>
      <c r="Q89" s="96">
        <f t="shared" si="2"/>
        <v>0</v>
      </c>
      <c r="R89" s="103">
        <f ca="1">(1+Q89/365)^L89</f>
        <v>1</v>
      </c>
      <c r="S89" s="104">
        <f ca="1">+M89/R89</f>
        <v>0</v>
      </c>
      <c r="T89" s="105">
        <f ca="1">M89-S89</f>
        <v>0</v>
      </c>
    </row>
    <row r="90" spans="3:20">
      <c r="I90" s="168"/>
      <c r="J90" s="168">
        <f ca="1">+J89</f>
        <v>45072</v>
      </c>
      <c r="K90" s="360"/>
      <c r="L90" s="361">
        <f ca="1">IF(J90&lt;&gt;0,IF(OR(J90&lt;=K90,K90=""),0,J90-K90),"")</f>
        <v>0</v>
      </c>
      <c r="M90" s="109"/>
      <c r="N90" s="109"/>
      <c r="O90" s="101"/>
      <c r="P90" s="102"/>
      <c r="Q90" s="96">
        <f t="shared" si="2"/>
        <v>0</v>
      </c>
      <c r="R90" s="103">
        <f ca="1">(1+Q90/365)^L90</f>
        <v>1</v>
      </c>
      <c r="S90" s="104">
        <f ca="1">+M90/R90</f>
        <v>0</v>
      </c>
      <c r="T90" s="105">
        <f ca="1">M90-S90</f>
        <v>0</v>
      </c>
    </row>
    <row r="91" spans="3:20">
      <c r="I91" s="170" t="str">
        <f>+B45</f>
        <v xml:space="preserve">Lần 7: Trong vòng 240 ngày kể từ ngày ký HĐMB </v>
      </c>
      <c r="J91" s="171"/>
      <c r="K91" s="365"/>
      <c r="L91" s="366"/>
      <c r="M91" s="111"/>
      <c r="N91" s="111"/>
      <c r="O91" s="112"/>
      <c r="P91" s="110"/>
      <c r="Q91" s="187"/>
      <c r="R91" s="113"/>
      <c r="S91" s="114"/>
      <c r="T91" s="115"/>
    </row>
    <row r="92" spans="3:20">
      <c r="I92" s="168"/>
      <c r="J92" s="168">
        <f ca="1">+D45</f>
        <v>45132</v>
      </c>
      <c r="K92" s="390">
        <f ca="1">+K88</f>
        <v>44892</v>
      </c>
      <c r="L92" s="361">
        <f ca="1">IF(J92&lt;&gt;0,IF(OR(J92&lt;=K92,K92=""),0,J92-K92),"")</f>
        <v>240</v>
      </c>
      <c r="M92" s="100">
        <f>P92/$F$27*$F$25</f>
        <v>1465752999.6400001</v>
      </c>
      <c r="N92" s="100">
        <f>P92/$F$27*$F$26</f>
        <v>136809127.021</v>
      </c>
      <c r="O92" s="101"/>
      <c r="P92" s="102">
        <f>+F45</f>
        <v>1602562126.6610003</v>
      </c>
      <c r="Q92" s="96">
        <f t="shared" si="2"/>
        <v>0</v>
      </c>
      <c r="R92" s="103">
        <f ca="1">(1+Q92/365)^L92</f>
        <v>1</v>
      </c>
      <c r="S92" s="104">
        <f ca="1">+M92/R92</f>
        <v>1465752999.6400001</v>
      </c>
      <c r="T92" s="108">
        <f ca="1">M92-S92</f>
        <v>0</v>
      </c>
    </row>
    <row r="93" spans="3:20">
      <c r="I93" s="168"/>
      <c r="J93" s="168"/>
      <c r="K93" s="360"/>
      <c r="L93" s="361"/>
      <c r="M93" s="109"/>
      <c r="N93" s="109"/>
      <c r="O93" s="101"/>
      <c r="P93" s="102"/>
      <c r="Q93" s="186"/>
      <c r="R93" s="103"/>
      <c r="S93" s="104"/>
      <c r="T93" s="105"/>
    </row>
    <row r="94" spans="3:20">
      <c r="I94" s="168"/>
      <c r="J94" s="359"/>
      <c r="K94" s="360"/>
      <c r="L94" s="361"/>
      <c r="M94" s="109"/>
      <c r="N94" s="109"/>
      <c r="O94" s="101"/>
      <c r="P94" s="102"/>
      <c r="Q94" s="186"/>
      <c r="R94" s="103"/>
      <c r="S94" s="104"/>
      <c r="T94" s="105"/>
    </row>
    <row r="95" spans="3:20">
      <c r="C95" s="130"/>
      <c r="I95" s="170" t="str">
        <f>B46</f>
        <v>Lần 8:Theo TB bàn giao nhà (gồm cả 2% KPBT và thuế GTGT của 5% giá bán CH)</v>
      </c>
      <c r="J95" s="362"/>
      <c r="K95" s="365"/>
      <c r="L95" s="366"/>
      <c r="M95" s="111">
        <f>+F25*E46</f>
        <v>3664382499.0999999</v>
      </c>
      <c r="N95" s="111">
        <f>+F26*0.3</f>
        <v>410427381.06300002</v>
      </c>
      <c r="O95" s="112">
        <f>+F28</f>
        <v>293150599.92799997</v>
      </c>
      <c r="P95" s="110">
        <f>+F46</f>
        <v>4367960480.0909996</v>
      </c>
      <c r="Q95" s="106"/>
      <c r="R95" s="113"/>
      <c r="S95" s="114"/>
      <c r="T95" s="115"/>
    </row>
    <row r="96" spans="3:20">
      <c r="C96" s="130"/>
      <c r="I96" s="168"/>
      <c r="J96" s="359">
        <f>+D46</f>
        <v>45291</v>
      </c>
      <c r="K96" s="390" t="s">
        <v>1529</v>
      </c>
      <c r="L96" s="361">
        <f>IF(J96&lt;&gt;0,IF(OR(J96&lt;=K96,K96=""),0,J96-K96),"")</f>
        <v>0</v>
      </c>
      <c r="M96" s="100">
        <f>M95*N96/N95</f>
        <v>872298617.2755661</v>
      </c>
      <c r="N96" s="100">
        <f>IF(P96&gt;P95-O95,N95,N95*P96/(P95-O95))</f>
        <v>97701382.724433944</v>
      </c>
      <c r="O96" s="197">
        <f>IF(P96-M96-N96&lt;0,0,P96-M96-N96)</f>
        <v>0</v>
      </c>
      <c r="P96" s="102">
        <v>970000000</v>
      </c>
      <c r="Q96" s="96">
        <f t="shared" si="2"/>
        <v>0</v>
      </c>
      <c r="R96" s="103">
        <f>(1+Q96/365)^L96</f>
        <v>1</v>
      </c>
      <c r="S96" s="104">
        <f>+M96/R96</f>
        <v>872298617.2755661</v>
      </c>
      <c r="T96" s="108">
        <f>M96-S96</f>
        <v>0</v>
      </c>
    </row>
    <row r="97" spans="3:20">
      <c r="C97" s="130"/>
      <c r="I97" s="168"/>
      <c r="J97" s="359">
        <f>+J96</f>
        <v>45291</v>
      </c>
      <c r="K97" s="360"/>
      <c r="L97" s="361">
        <f>IF(J97&lt;&gt;0,IF(OR(J97&lt;=K97,K97=""),0,J97-K97),"")</f>
        <v>0</v>
      </c>
      <c r="M97" s="109"/>
      <c r="N97" s="109"/>
      <c r="O97" s="101"/>
      <c r="P97" s="102"/>
      <c r="Q97" s="96">
        <f t="shared" si="2"/>
        <v>0</v>
      </c>
      <c r="R97" s="103">
        <f>(1+Q97/365)^L97</f>
        <v>1</v>
      </c>
      <c r="S97" s="104">
        <f>+M97/R97</f>
        <v>0</v>
      </c>
      <c r="T97" s="105">
        <f>M97-S97</f>
        <v>0</v>
      </c>
    </row>
    <row r="98" spans="3:20">
      <c r="C98" s="130"/>
      <c r="I98" s="168"/>
      <c r="J98" s="359">
        <f>+J97</f>
        <v>45291</v>
      </c>
      <c r="K98" s="360"/>
      <c r="L98" s="361">
        <f>IF(J98&lt;&gt;0,IF(OR(J98&lt;=K98,K98=""),0,J98-K98),"")</f>
        <v>0</v>
      </c>
      <c r="M98" s="109"/>
      <c r="N98" s="109"/>
      <c r="O98" s="101"/>
      <c r="P98" s="102"/>
      <c r="Q98" s="96">
        <f t="shared" si="2"/>
        <v>0</v>
      </c>
      <c r="R98" s="103">
        <f>(1+Q98/365)^L98</f>
        <v>1</v>
      </c>
      <c r="S98" s="104">
        <f>+M98/R98</f>
        <v>0</v>
      </c>
      <c r="T98" s="105">
        <f>M98-S98</f>
        <v>0</v>
      </c>
    </row>
    <row r="99" spans="3:20">
      <c r="C99" s="130"/>
      <c r="I99" s="172"/>
      <c r="J99" s="172" t="s">
        <v>11</v>
      </c>
      <c r="K99" s="367"/>
      <c r="L99" s="368"/>
      <c r="M99" s="116">
        <f>M95+M92+M88+M84+M80+M76+M72+M68+M66</f>
        <v>13824653496.58</v>
      </c>
      <c r="N99" s="116">
        <f>N95+N92+N88+N84+N80+N76+N72+N68+N66</f>
        <v>1368091270.21</v>
      </c>
      <c r="O99" s="116">
        <f>O95+O92+O88+O84+O80+O76+O72+O68+O66</f>
        <v>293150599.92799997</v>
      </c>
      <c r="P99" s="116">
        <f>P96+P92+P88+P84+P80+P76+P72+P68</f>
        <v>11987934886.627001</v>
      </c>
      <c r="Q99" s="117"/>
      <c r="R99" s="116"/>
      <c r="S99" s="116">
        <f ca="1">SUM(S65:S98)</f>
        <v>10932569614.755568</v>
      </c>
      <c r="T99" s="116">
        <f ca="1">SUM(T65:T98)</f>
        <v>0</v>
      </c>
    </row>
    <row r="100" spans="3:20">
      <c r="M100" s="123" t="b">
        <f>ROUND(SUM(F37:F46)-N99-O99,0)=ROUND(M99,0)</f>
        <v>0</v>
      </c>
      <c r="N100" s="5" t="b">
        <f>N99=F26</f>
        <v>1</v>
      </c>
      <c r="O100" s="1" t="b">
        <f>+O99=F28</f>
        <v>1</v>
      </c>
      <c r="P100" s="196"/>
      <c r="T100" s="118"/>
    </row>
    <row r="101" spans="3:20">
      <c r="M101" s="196"/>
      <c r="N101" s="155"/>
      <c r="P101" s="123"/>
      <c r="T101" s="121"/>
    </row>
    <row r="103" spans="3:20">
      <c r="T103" s="121"/>
    </row>
  </sheetData>
  <sheetProtection formatCells="0" formatColumns="0" formatRows="0" insertColumns="0" insertRows="0" insertHyperlinks="0"/>
  <protectedRanges>
    <protectedRange sqref="C37:D38 D58 D54:D55 D39:D47" name="Range1_2"/>
    <protectedRange sqref="F13 F16" name="Range1"/>
    <protectedRange sqref="O52:O61" name="Range1_3_1_1"/>
    <protectedRange sqref="M52:M61" name="Range1_3_2_1"/>
    <protectedRange sqref="M65:Q65 K73:K74 K69:K70 K78:K79 M72:P74 M76:P82 M69:P70 Q69:Q82 K81:K83 K85:K87 K89:K95 M66:T66 K97:K98 M68 M83:Q98 O68:Q68" name="Range1_3"/>
    <protectedRange sqref="K68 K72 K76:K77 K80 K84 K88 K96" name="Range1_3_1"/>
    <protectedRange sqref="F15" name="Range1_5"/>
    <protectedRange sqref="F12" name="Range1_1"/>
    <protectedRange sqref="N68" name="Range1_3_3"/>
  </protectedRanges>
  <mergeCells count="18">
    <mergeCell ref="B63:C63"/>
    <mergeCell ref="B67:C67"/>
    <mergeCell ref="D64:H65"/>
    <mergeCell ref="B64:C64"/>
    <mergeCell ref="B60:C60"/>
    <mergeCell ref="B3:F3"/>
    <mergeCell ref="B59:C59"/>
    <mergeCell ref="B58:C58"/>
    <mergeCell ref="B56:C56"/>
    <mergeCell ref="C6:E6"/>
    <mergeCell ref="C9:E9"/>
    <mergeCell ref="B48:C48"/>
    <mergeCell ref="E50:F50"/>
    <mergeCell ref="E51:F51"/>
    <mergeCell ref="B11:E11"/>
    <mergeCell ref="C7:E7"/>
    <mergeCell ref="B46:C46"/>
    <mergeCell ref="B39:C39"/>
  </mergeCells>
  <conditionalFormatting sqref="I76:J78 I79:P79 T77:T79 I80:J80 O80 I96:J96 O96:P96 R76:S82 T95 I81:P82 J66 I95:P95 R95:S98 I84:J84 I85:K86 I97:P98">
    <cfRule type="expression" dxfId="108" priority="151">
      <formula>#REF!=1</formula>
    </cfRule>
  </conditionalFormatting>
  <conditionalFormatting sqref="J65">
    <cfRule type="expression" dxfId="107" priority="150">
      <formula>#REF!=1</formula>
    </cfRule>
  </conditionalFormatting>
  <conditionalFormatting sqref="R67:T67 R71:T71 R75:T75">
    <cfRule type="expression" dxfId="106" priority="149">
      <formula>#REF!=1</formula>
    </cfRule>
  </conditionalFormatting>
  <conditionalFormatting sqref="I68:I70 K66">
    <cfRule type="expression" dxfId="105" priority="145">
      <formula>#REF!=1</formula>
    </cfRule>
  </conditionalFormatting>
  <conditionalFormatting sqref="J67:L67">
    <cfRule type="expression" dxfId="104" priority="148">
      <formula>#REF!=1</formula>
    </cfRule>
  </conditionalFormatting>
  <conditionalFormatting sqref="J68:J70">
    <cfRule type="expression" dxfId="103" priority="147">
      <formula>#REF!=1</formula>
    </cfRule>
  </conditionalFormatting>
  <conditionalFormatting sqref="I67">
    <cfRule type="expression" dxfId="102" priority="146">
      <formula>#REF!=1</formula>
    </cfRule>
  </conditionalFormatting>
  <conditionalFormatting sqref="I72:I74">
    <cfRule type="expression" dxfId="101" priority="141">
      <formula>#REF!=1</formula>
    </cfRule>
  </conditionalFormatting>
  <conditionalFormatting sqref="J71:L71">
    <cfRule type="expression" dxfId="100" priority="144">
      <formula>#REF!=1</formula>
    </cfRule>
  </conditionalFormatting>
  <conditionalFormatting sqref="J72:J74">
    <cfRule type="expression" dxfId="99" priority="143">
      <formula>#REF!=1</formula>
    </cfRule>
  </conditionalFormatting>
  <conditionalFormatting sqref="I71">
    <cfRule type="expression" dxfId="98" priority="142">
      <formula>#REF!=1</formula>
    </cfRule>
  </conditionalFormatting>
  <conditionalFormatting sqref="J75:L75">
    <cfRule type="expression" dxfId="97" priority="140">
      <formula>#REF!=1</formula>
    </cfRule>
  </conditionalFormatting>
  <conditionalFormatting sqref="I75">
    <cfRule type="expression" dxfId="96" priority="139">
      <formula>#REF!=1</formula>
    </cfRule>
  </conditionalFormatting>
  <conditionalFormatting sqref="L68:L69 K70:L70 P70 R68:T70">
    <cfRule type="expression" dxfId="95" priority="138">
      <formula>#REF!=1</formula>
    </cfRule>
  </conditionalFormatting>
  <conditionalFormatting sqref="L73 P74 R72:R74 T73:T74 K74:L74">
    <cfRule type="expression" dxfId="94" priority="137">
      <formula>#REF!=1</formula>
    </cfRule>
  </conditionalFormatting>
  <conditionalFormatting sqref="P78 K78:L78">
    <cfRule type="expression" dxfId="93" priority="136">
      <formula>#REF!=1</formula>
    </cfRule>
  </conditionalFormatting>
  <conditionalFormatting sqref="K69">
    <cfRule type="expression" dxfId="92" priority="135">
      <formula>#REF!=1</formula>
    </cfRule>
  </conditionalFormatting>
  <conditionalFormatting sqref="K73">
    <cfRule type="expression" dxfId="91" priority="134">
      <formula>#REF!=1</formula>
    </cfRule>
  </conditionalFormatting>
  <conditionalFormatting sqref="M69:P69 O68:P68">
    <cfRule type="expression" dxfId="90" priority="133">
      <formula>#REF!=1</formula>
    </cfRule>
  </conditionalFormatting>
  <conditionalFormatting sqref="O72:P72 P73">
    <cfRule type="expression" dxfId="89" priority="132">
      <formula>#REF!=1</formula>
    </cfRule>
  </conditionalFormatting>
  <conditionalFormatting sqref="P77">
    <cfRule type="expression" dxfId="88" priority="131">
      <formula>#REF!=1</formula>
    </cfRule>
  </conditionalFormatting>
  <conditionalFormatting sqref="Q68:Q70 Q72:Q74 Q76:Q78 Q80:Q82 Q96:Q98">
    <cfRule type="expression" dxfId="87" priority="130">
      <formula>#REF!=1</formula>
    </cfRule>
  </conditionalFormatting>
  <conditionalFormatting sqref="L72">
    <cfRule type="expression" dxfId="86" priority="129">
      <formula>#REF!=1</formula>
    </cfRule>
  </conditionalFormatting>
  <conditionalFormatting sqref="L76">
    <cfRule type="expression" dxfId="85" priority="128">
      <formula>#REF!=1</formula>
    </cfRule>
  </conditionalFormatting>
  <conditionalFormatting sqref="T72">
    <cfRule type="expression" dxfId="84" priority="127">
      <formula>#REF!=1</formula>
    </cfRule>
  </conditionalFormatting>
  <conditionalFormatting sqref="T76">
    <cfRule type="expression" dxfId="83" priority="126">
      <formula>#REF!=1</formula>
    </cfRule>
  </conditionalFormatting>
  <conditionalFormatting sqref="K68">
    <cfRule type="expression" dxfId="82" priority="125">
      <formula>#REF!=1</formula>
    </cfRule>
  </conditionalFormatting>
  <conditionalFormatting sqref="M70">
    <cfRule type="expression" dxfId="81" priority="119">
      <formula>#REF!=1</formula>
    </cfRule>
  </conditionalFormatting>
  <conditionalFormatting sqref="O73:O74">
    <cfRule type="expression" dxfId="80" priority="118">
      <formula>#REF!=1</formula>
    </cfRule>
  </conditionalFormatting>
  <conditionalFormatting sqref="M77:N78 O76:P76">
    <cfRule type="expression" dxfId="79" priority="121">
      <formula>#REF!=1</formula>
    </cfRule>
  </conditionalFormatting>
  <conditionalFormatting sqref="N70:O70">
    <cfRule type="expression" dxfId="78" priority="120">
      <formula>#REF!=1</formula>
    </cfRule>
  </conditionalFormatting>
  <conditionalFormatting sqref="S73">
    <cfRule type="expression" dxfId="77" priority="117">
      <formula>#REF!=1</formula>
    </cfRule>
  </conditionalFormatting>
  <conditionalFormatting sqref="S74">
    <cfRule type="expression" dxfId="76" priority="116">
      <formula>#REF!=1</formula>
    </cfRule>
  </conditionalFormatting>
  <conditionalFormatting sqref="S72:S74">
    <cfRule type="expression" dxfId="75" priority="115">
      <formula>#REF!=1</formula>
    </cfRule>
  </conditionalFormatting>
  <conditionalFormatting sqref="N77">
    <cfRule type="expression" dxfId="74" priority="114">
      <formula>#REF!=1</formula>
    </cfRule>
  </conditionalFormatting>
  <conditionalFormatting sqref="N78">
    <cfRule type="expression" dxfId="73" priority="113">
      <formula>#REF!=1</formula>
    </cfRule>
  </conditionalFormatting>
  <conditionalFormatting sqref="M78">
    <cfRule type="expression" dxfId="72" priority="112">
      <formula>#REF!=1</formula>
    </cfRule>
  </conditionalFormatting>
  <conditionalFormatting sqref="N73">
    <cfRule type="expression" dxfId="71" priority="111">
      <formula>#REF!=1</formula>
    </cfRule>
  </conditionalFormatting>
  <conditionalFormatting sqref="N74">
    <cfRule type="expression" dxfId="70" priority="110">
      <formula>#REF!=1</formula>
    </cfRule>
  </conditionalFormatting>
  <conditionalFormatting sqref="M73">
    <cfRule type="expression" dxfId="69" priority="109">
      <formula>#REF!=1</formula>
    </cfRule>
  </conditionalFormatting>
  <conditionalFormatting sqref="M74">
    <cfRule type="expression" dxfId="68" priority="108">
      <formula>#REF!=1</formula>
    </cfRule>
  </conditionalFormatting>
  <conditionalFormatting sqref="M77">
    <cfRule type="expression" dxfId="67" priority="107">
      <formula>#REF!=1</formula>
    </cfRule>
  </conditionalFormatting>
  <conditionalFormatting sqref="M78">
    <cfRule type="expression" dxfId="66" priority="106">
      <formula>#REF!=1</formula>
    </cfRule>
  </conditionalFormatting>
  <conditionalFormatting sqref="N78">
    <cfRule type="expression" dxfId="65" priority="105">
      <formula>#REF!=1</formula>
    </cfRule>
  </conditionalFormatting>
  <conditionalFormatting sqref="M78">
    <cfRule type="expression" dxfId="64" priority="104">
      <formula>#REF!=1</formula>
    </cfRule>
  </conditionalFormatting>
  <conditionalFormatting sqref="N78">
    <cfRule type="expression" dxfId="63" priority="103">
      <formula>#REF!=1</formula>
    </cfRule>
  </conditionalFormatting>
  <conditionalFormatting sqref="K77">
    <cfRule type="expression" dxfId="62" priority="102">
      <formula>#REF!=1</formula>
    </cfRule>
  </conditionalFormatting>
  <conditionalFormatting sqref="L77">
    <cfRule type="expression" dxfId="61" priority="101">
      <formula>#REF!=1</formula>
    </cfRule>
  </conditionalFormatting>
  <conditionalFormatting sqref="N77">
    <cfRule type="expression" dxfId="60" priority="100">
      <formula>#REF!=1</formula>
    </cfRule>
  </conditionalFormatting>
  <conditionalFormatting sqref="M78">
    <cfRule type="expression" dxfId="59" priority="99">
      <formula>#REF!=1</formula>
    </cfRule>
  </conditionalFormatting>
  <conditionalFormatting sqref="N78">
    <cfRule type="expression" dxfId="58" priority="98">
      <formula>#REF!=1</formula>
    </cfRule>
  </conditionalFormatting>
  <conditionalFormatting sqref="N78">
    <cfRule type="expression" dxfId="57" priority="97">
      <formula>#REF!=1</formula>
    </cfRule>
  </conditionalFormatting>
  <conditionalFormatting sqref="O78">
    <cfRule type="expression" dxfId="56" priority="96">
      <formula>#REF!=1</formula>
    </cfRule>
  </conditionalFormatting>
  <conditionalFormatting sqref="O77">
    <cfRule type="expression" dxfId="55" priority="95">
      <formula>#REF!=1</formula>
    </cfRule>
  </conditionalFormatting>
  <conditionalFormatting sqref="P80">
    <cfRule type="expression" dxfId="54" priority="91">
      <formula>#REF!=1</formula>
    </cfRule>
  </conditionalFormatting>
  <conditionalFormatting sqref="L80">
    <cfRule type="expression" dxfId="53" priority="87">
      <formula>#REF!=1</formula>
    </cfRule>
  </conditionalFormatting>
  <conditionalFormatting sqref="L96">
    <cfRule type="expression" dxfId="52" priority="86">
      <formula>#REF!=1</formula>
    </cfRule>
  </conditionalFormatting>
  <conditionalFormatting sqref="T81:T82">
    <cfRule type="expression" dxfId="51" priority="81">
      <formula>#REF!=1</formula>
    </cfRule>
  </conditionalFormatting>
  <conditionalFormatting sqref="T80">
    <cfRule type="expression" dxfId="50" priority="80">
      <formula>#REF!=1</formula>
    </cfRule>
  </conditionalFormatting>
  <conditionalFormatting sqref="T97:T98">
    <cfRule type="expression" dxfId="49" priority="79">
      <formula>#REF!=1</formula>
    </cfRule>
  </conditionalFormatting>
  <conditionalFormatting sqref="T96">
    <cfRule type="expression" dxfId="48" priority="78">
      <formula>#REF!=1</formula>
    </cfRule>
  </conditionalFormatting>
  <conditionalFormatting sqref="I65">
    <cfRule type="expression" dxfId="47" priority="68">
      <formula>#REF!=1</formula>
    </cfRule>
  </conditionalFormatting>
  <conditionalFormatting sqref="Q84">
    <cfRule type="expression" dxfId="46" priority="56">
      <formula>#REF!=1</formula>
    </cfRule>
  </conditionalFormatting>
  <conditionalFormatting sqref="I83:P83 R83:T83">
    <cfRule type="expression" dxfId="45" priority="59">
      <formula>#REF!=1</formula>
    </cfRule>
  </conditionalFormatting>
  <conditionalFormatting sqref="T85:T86">
    <cfRule type="expression" dxfId="44" priority="48">
      <formula>#REF!=1</formula>
    </cfRule>
  </conditionalFormatting>
  <conditionalFormatting sqref="L84">
    <cfRule type="expression" dxfId="43" priority="54">
      <formula>#REF!=1</formula>
    </cfRule>
  </conditionalFormatting>
  <conditionalFormatting sqref="O84 R84:S84">
    <cfRule type="expression" dxfId="42" priority="57">
      <formula>#REF!=1</formula>
    </cfRule>
  </conditionalFormatting>
  <conditionalFormatting sqref="P84">
    <cfRule type="expression" dxfId="41" priority="55">
      <formula>#REF!=1</formula>
    </cfRule>
  </conditionalFormatting>
  <conditionalFormatting sqref="T84">
    <cfRule type="expression" dxfId="40" priority="51">
      <formula>#REF!=1</formula>
    </cfRule>
  </conditionalFormatting>
  <conditionalFormatting sqref="R85:S86 L85:P86">
    <cfRule type="expression" dxfId="39" priority="50">
      <formula>#REF!=1</formula>
    </cfRule>
  </conditionalFormatting>
  <conditionalFormatting sqref="Q85:Q86">
    <cfRule type="expression" dxfId="38" priority="49">
      <formula>#REF!=1</formula>
    </cfRule>
  </conditionalFormatting>
  <conditionalFormatting sqref="I88:J88 I89:K91 I93:K94 I92:J92">
    <cfRule type="expression" dxfId="37" priority="47">
      <formula>#REF!=1</formula>
    </cfRule>
  </conditionalFormatting>
  <conditionalFormatting sqref="I87:P87 R87:T87">
    <cfRule type="expression" dxfId="36" priority="46">
      <formula>#REF!=1</formula>
    </cfRule>
  </conditionalFormatting>
  <conditionalFormatting sqref="T89:T91 T93:T94">
    <cfRule type="expression" dxfId="35" priority="35">
      <formula>#REF!=1</formula>
    </cfRule>
  </conditionalFormatting>
  <conditionalFormatting sqref="P88">
    <cfRule type="expression" dxfId="34" priority="42">
      <formula>#REF!=1</formula>
    </cfRule>
  </conditionalFormatting>
  <conditionalFormatting sqref="O88 R88:S88">
    <cfRule type="expression" dxfId="33" priority="44">
      <formula>#REF!=1</formula>
    </cfRule>
  </conditionalFormatting>
  <conditionalFormatting sqref="Q88">
    <cfRule type="expression" dxfId="32" priority="43">
      <formula>#REF!=1</formula>
    </cfRule>
  </conditionalFormatting>
  <conditionalFormatting sqref="L88">
    <cfRule type="expression" dxfId="31" priority="41">
      <formula>#REF!=1</formula>
    </cfRule>
  </conditionalFormatting>
  <conditionalFormatting sqref="T88">
    <cfRule type="expression" dxfId="30" priority="38">
      <formula>#REF!=1</formula>
    </cfRule>
  </conditionalFormatting>
  <conditionalFormatting sqref="R89:S91 L89:P91 L93:P94 O92:P92 R93:S94">
    <cfRule type="expression" dxfId="29" priority="37">
      <formula>#REF!=1</formula>
    </cfRule>
  </conditionalFormatting>
  <conditionalFormatting sqref="Q89:Q91 Q93:Q94">
    <cfRule type="expression" dxfId="28" priority="36">
      <formula>#REF!=1</formula>
    </cfRule>
  </conditionalFormatting>
  <conditionalFormatting sqref="K76">
    <cfRule type="expression" dxfId="27" priority="32">
      <formula>#REF!=1</formula>
    </cfRule>
  </conditionalFormatting>
  <conditionalFormatting sqref="K72">
    <cfRule type="expression" dxfId="26" priority="33">
      <formula>#REF!=1</formula>
    </cfRule>
  </conditionalFormatting>
  <conditionalFormatting sqref="K80">
    <cfRule type="expression" dxfId="25" priority="31">
      <formula>#REF!=1</formula>
    </cfRule>
  </conditionalFormatting>
  <conditionalFormatting sqref="K84">
    <cfRule type="expression" dxfId="24" priority="30">
      <formula>#REF!=1</formula>
    </cfRule>
  </conditionalFormatting>
  <conditionalFormatting sqref="K88">
    <cfRule type="expression" dxfId="23" priority="29">
      <formula>#REF!=1</formula>
    </cfRule>
  </conditionalFormatting>
  <conditionalFormatting sqref="K96">
    <cfRule type="expression" dxfId="22" priority="28">
      <formula>#REF!=1</formula>
    </cfRule>
  </conditionalFormatting>
  <conditionalFormatting sqref="M68">
    <cfRule type="expression" dxfId="21" priority="26">
      <formula>#REF!=1</formula>
    </cfRule>
  </conditionalFormatting>
  <conditionalFormatting sqref="M72">
    <cfRule type="expression" dxfId="20" priority="24">
      <formula>#REF!=1</formula>
    </cfRule>
  </conditionalFormatting>
  <conditionalFormatting sqref="N72">
    <cfRule type="expression" dxfId="19" priority="23">
      <formula>#REF!=1</formula>
    </cfRule>
  </conditionalFormatting>
  <conditionalFormatting sqref="M76">
    <cfRule type="expression" dxfId="18" priority="22">
      <formula>#REF!=1</formula>
    </cfRule>
  </conditionalFormatting>
  <conditionalFormatting sqref="N76">
    <cfRule type="expression" dxfId="17" priority="21">
      <formula>#REF!=1</formula>
    </cfRule>
  </conditionalFormatting>
  <conditionalFormatting sqref="M80">
    <cfRule type="expression" dxfId="16" priority="20">
      <formula>#REF!=1</formula>
    </cfRule>
  </conditionalFormatting>
  <conditionalFormatting sqref="N80">
    <cfRule type="expression" dxfId="15" priority="19">
      <formula>#REF!=1</formula>
    </cfRule>
  </conditionalFormatting>
  <conditionalFormatting sqref="M84">
    <cfRule type="expression" dxfId="14" priority="18">
      <formula>#REF!=1</formula>
    </cfRule>
  </conditionalFormatting>
  <conditionalFormatting sqref="N84">
    <cfRule type="expression" dxfId="13" priority="17">
      <formula>#REF!=1</formula>
    </cfRule>
  </conditionalFormatting>
  <conditionalFormatting sqref="M88">
    <cfRule type="expression" dxfId="12" priority="16">
      <formula>#REF!=1</formula>
    </cfRule>
  </conditionalFormatting>
  <conditionalFormatting sqref="N88">
    <cfRule type="expression" dxfId="11" priority="15">
      <formula>#REF!=1</formula>
    </cfRule>
  </conditionalFormatting>
  <conditionalFormatting sqref="M96">
    <cfRule type="expression" dxfId="10" priority="14">
      <formula>#REF!=1</formula>
    </cfRule>
  </conditionalFormatting>
  <conditionalFormatting sqref="N96">
    <cfRule type="expression" dxfId="9" priority="13">
      <formula>#REF!=1</formula>
    </cfRule>
  </conditionalFormatting>
  <conditionalFormatting sqref="T92">
    <cfRule type="expression" dxfId="8" priority="5">
      <formula>#REF!=1</formula>
    </cfRule>
  </conditionalFormatting>
  <conditionalFormatting sqref="L92">
    <cfRule type="expression" dxfId="7" priority="11">
      <formula>#REF!=1</formula>
    </cfRule>
  </conditionalFormatting>
  <conditionalFormatting sqref="Q92">
    <cfRule type="expression" dxfId="6" priority="10">
      <formula>#REF!=1</formula>
    </cfRule>
  </conditionalFormatting>
  <conditionalFormatting sqref="M92">
    <cfRule type="expression" dxfId="5" priority="9">
      <formula>#REF!=1</formula>
    </cfRule>
  </conditionalFormatting>
  <conditionalFormatting sqref="N92">
    <cfRule type="expression" dxfId="4" priority="8">
      <formula>#REF!=1</formula>
    </cfRule>
  </conditionalFormatting>
  <conditionalFormatting sqref="R92">
    <cfRule type="expression" dxfId="3" priority="7">
      <formula>#REF!=1</formula>
    </cfRule>
  </conditionalFormatting>
  <conditionalFormatting sqref="S92">
    <cfRule type="expression" dxfId="2" priority="6">
      <formula>#REF!=1</formula>
    </cfRule>
  </conditionalFormatting>
  <conditionalFormatting sqref="N68">
    <cfRule type="expression" dxfId="1" priority="2">
      <formula>#REF!=1</formula>
    </cfRule>
  </conditionalFormatting>
  <conditionalFormatting sqref="K92">
    <cfRule type="expression" dxfId="0" priority="1">
      <formula>#REF!=1</formula>
    </cfRule>
  </conditionalFormatting>
  <dataValidations count="5">
    <dataValidation type="list" allowBlank="1" showInputMessage="1" showErrorMessage="1" sqref="F10 F7">
      <formula1>"TPB,VCB,0"</formula1>
    </dataValidation>
    <dataValidation type="list" allowBlank="1" showInputMessage="1" showErrorMessage="1" sqref="F6">
      <formula1>"HTLS,Không HTLS"</formula1>
    </dataValidation>
    <dataValidation type="list" allowBlank="1" showInputMessage="1" showErrorMessage="1" sqref="G1">
      <formula1>"TTS, Không TTS"</formula1>
    </dataValidation>
    <dataValidation type="list" allowBlank="1" showInputMessage="1" showErrorMessage="1" sqref="F8">
      <formula1>$J$8:$J$8</formula1>
    </dataValidation>
    <dataValidation type="list" allowBlank="1" showInputMessage="1" showErrorMessage="1" sqref="F9">
      <formula1>"KHÔNG TTS, TTS"</formula1>
    </dataValidation>
  </dataValidations>
  <printOptions horizontalCentered="1"/>
  <pageMargins left="0.45" right="0.3" top="0.75" bottom="0.75" header="0.3" footer="0.3"/>
  <pageSetup paperSize="9" scale="61" fitToHeight="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4"/>
  <sheetViews>
    <sheetView topLeftCell="A61" workbookViewId="0">
      <selection activeCell="H85" sqref="H85"/>
    </sheetView>
  </sheetViews>
  <sheetFormatPr defaultRowHeight="15"/>
  <cols>
    <col min="1" max="1" width="5" bestFit="1" customWidth="1"/>
    <col min="2" max="2" width="15" customWidth="1"/>
    <col min="3" max="5" width="9" customWidth="1"/>
    <col min="6" max="6" width="14" customWidth="1"/>
    <col min="7" max="7" width="16.42578125" customWidth="1"/>
    <col min="8" max="8" width="18.28515625" customWidth="1"/>
    <col min="9" max="9" width="14.5703125" customWidth="1"/>
    <col min="10" max="10" width="15.42578125" customWidth="1"/>
    <col min="11" max="12" width="16.42578125" customWidth="1"/>
    <col min="13" max="13" width="20.85546875" customWidth="1"/>
  </cols>
  <sheetData>
    <row r="1" spans="1:13" s="392" customFormat="1" ht="77.25" customHeight="1">
      <c r="A1" s="393" t="s">
        <v>1231</v>
      </c>
      <c r="B1" s="393" t="s">
        <v>1242</v>
      </c>
      <c r="C1" s="393" t="s">
        <v>108</v>
      </c>
      <c r="D1" s="393" t="s">
        <v>109</v>
      </c>
      <c r="E1" s="393" t="s">
        <v>110</v>
      </c>
      <c r="F1" s="393" t="s">
        <v>1243</v>
      </c>
      <c r="G1" s="393" t="s">
        <v>1244</v>
      </c>
      <c r="H1" s="394" t="s">
        <v>1245</v>
      </c>
      <c r="I1" s="394" t="s">
        <v>1246</v>
      </c>
      <c r="J1" s="394" t="s">
        <v>1247</v>
      </c>
      <c r="K1" s="394" t="s">
        <v>1248</v>
      </c>
      <c r="L1" s="393" t="s">
        <v>1249</v>
      </c>
      <c r="M1" s="393" t="s">
        <v>1250</v>
      </c>
    </row>
    <row r="2" spans="1:13">
      <c r="A2" s="395">
        <v>1</v>
      </c>
      <c r="B2" s="396" t="s">
        <v>557</v>
      </c>
      <c r="C2" s="395">
        <v>6</v>
      </c>
      <c r="D2" s="395">
        <v>11</v>
      </c>
      <c r="E2" s="395" t="s">
        <v>129</v>
      </c>
      <c r="F2" s="395" t="s">
        <v>1251</v>
      </c>
      <c r="G2" s="395" t="s">
        <v>1252</v>
      </c>
      <c r="H2" s="411">
        <v>54187281</v>
      </c>
      <c r="I2" s="397" t="s">
        <v>1253</v>
      </c>
      <c r="J2" s="397" t="s">
        <v>1254</v>
      </c>
      <c r="K2" s="397" t="s">
        <v>1255</v>
      </c>
      <c r="L2" s="397" t="s">
        <v>1256</v>
      </c>
      <c r="M2" s="398" t="s">
        <v>1257</v>
      </c>
    </row>
    <row r="3" spans="1:13">
      <c r="A3" s="399">
        <v>2</v>
      </c>
      <c r="B3" s="400" t="s">
        <v>559</v>
      </c>
      <c r="C3" s="399">
        <v>6</v>
      </c>
      <c r="D3" s="399" t="s">
        <v>138</v>
      </c>
      <c r="E3" s="399" t="s">
        <v>129</v>
      </c>
      <c r="F3" s="399" t="s">
        <v>1258</v>
      </c>
      <c r="G3" s="399" t="s">
        <v>1259</v>
      </c>
      <c r="H3" s="401" t="s">
        <v>1260</v>
      </c>
      <c r="I3" s="401" t="s">
        <v>1261</v>
      </c>
      <c r="J3" s="401" t="s">
        <v>1262</v>
      </c>
      <c r="K3" s="401" t="s">
        <v>1263</v>
      </c>
      <c r="L3" s="401" t="s">
        <v>1264</v>
      </c>
      <c r="M3" s="402" t="s">
        <v>1265</v>
      </c>
    </row>
    <row r="4" spans="1:13">
      <c r="A4" s="399">
        <v>3</v>
      </c>
      <c r="B4" s="400" t="s">
        <v>561</v>
      </c>
      <c r="C4" s="399">
        <v>6</v>
      </c>
      <c r="D4" s="399">
        <v>21</v>
      </c>
      <c r="E4" s="399" t="s">
        <v>136</v>
      </c>
      <c r="F4" s="399" t="s">
        <v>1266</v>
      </c>
      <c r="G4" s="399" t="s">
        <v>1267</v>
      </c>
      <c r="H4" s="401" t="s">
        <v>1268</v>
      </c>
      <c r="I4" s="401" t="s">
        <v>1269</v>
      </c>
      <c r="J4" s="401" t="s">
        <v>1270</v>
      </c>
      <c r="K4" s="401" t="s">
        <v>1271</v>
      </c>
      <c r="L4" s="401" t="s">
        <v>1272</v>
      </c>
      <c r="M4" s="402" t="s">
        <v>1273</v>
      </c>
    </row>
    <row r="5" spans="1:13">
      <c r="A5" s="399">
        <v>4</v>
      </c>
      <c r="B5" s="400" t="s">
        <v>562</v>
      </c>
      <c r="C5" s="399">
        <v>6</v>
      </c>
      <c r="D5" s="399">
        <v>22</v>
      </c>
      <c r="E5" s="399" t="s">
        <v>129</v>
      </c>
      <c r="F5" s="399" t="s">
        <v>1251</v>
      </c>
      <c r="G5" s="399" t="s">
        <v>1252</v>
      </c>
      <c r="H5" s="401" t="s">
        <v>1274</v>
      </c>
      <c r="I5" s="401" t="s">
        <v>1275</v>
      </c>
      <c r="J5" s="401" t="s">
        <v>1276</v>
      </c>
      <c r="K5" s="401" t="s">
        <v>1277</v>
      </c>
      <c r="L5" s="401" t="s">
        <v>1278</v>
      </c>
      <c r="M5" s="402" t="s">
        <v>1279</v>
      </c>
    </row>
    <row r="6" spans="1:13">
      <c r="A6" s="399">
        <v>5</v>
      </c>
      <c r="B6" s="400" t="s">
        <v>433</v>
      </c>
      <c r="C6" s="399" t="s">
        <v>112</v>
      </c>
      <c r="D6" s="399" t="s">
        <v>198</v>
      </c>
      <c r="E6" s="399" t="s">
        <v>129</v>
      </c>
      <c r="F6" s="399" t="s">
        <v>1280</v>
      </c>
      <c r="G6" s="399" t="s">
        <v>1281</v>
      </c>
      <c r="H6" s="401" t="s">
        <v>1282</v>
      </c>
      <c r="I6" s="401" t="s">
        <v>1283</v>
      </c>
      <c r="J6" s="401" t="s">
        <v>1284</v>
      </c>
      <c r="K6" s="401" t="s">
        <v>1285</v>
      </c>
      <c r="L6" s="401" t="s">
        <v>1286</v>
      </c>
      <c r="M6" s="402" t="s">
        <v>1287</v>
      </c>
    </row>
    <row r="7" spans="1:13">
      <c r="A7" s="399">
        <v>6</v>
      </c>
      <c r="B7" s="400" t="s">
        <v>434</v>
      </c>
      <c r="C7" s="399" t="s">
        <v>112</v>
      </c>
      <c r="D7" s="399">
        <v>15</v>
      </c>
      <c r="E7" s="399" t="s">
        <v>1288</v>
      </c>
      <c r="F7" s="399">
        <v>56</v>
      </c>
      <c r="G7" s="399" t="s">
        <v>1289</v>
      </c>
      <c r="H7" s="401" t="s">
        <v>1290</v>
      </c>
      <c r="I7" s="401" t="s">
        <v>1291</v>
      </c>
      <c r="J7" s="401" t="s">
        <v>1292</v>
      </c>
      <c r="K7" s="401" t="s">
        <v>1293</v>
      </c>
      <c r="L7" s="401" t="s">
        <v>1294</v>
      </c>
      <c r="M7" s="402" t="s">
        <v>1295</v>
      </c>
    </row>
    <row r="8" spans="1:13">
      <c r="A8" s="399">
        <v>7</v>
      </c>
      <c r="B8" s="400" t="s">
        <v>435</v>
      </c>
      <c r="C8" s="399" t="s">
        <v>112</v>
      </c>
      <c r="D8" s="399">
        <v>18</v>
      </c>
      <c r="E8" s="399" t="s">
        <v>1288</v>
      </c>
      <c r="F8" s="399">
        <v>56</v>
      </c>
      <c r="G8" s="399" t="s">
        <v>1289</v>
      </c>
      <c r="H8" s="401" t="s">
        <v>1290</v>
      </c>
      <c r="I8" s="401" t="s">
        <v>1291</v>
      </c>
      <c r="J8" s="401" t="s">
        <v>1292</v>
      </c>
      <c r="K8" s="401" t="s">
        <v>1293</v>
      </c>
      <c r="L8" s="401" t="s">
        <v>1294</v>
      </c>
      <c r="M8" s="402" t="s">
        <v>1295</v>
      </c>
    </row>
    <row r="9" spans="1:13">
      <c r="A9" s="395">
        <v>8</v>
      </c>
      <c r="B9" s="396" t="s">
        <v>436</v>
      </c>
      <c r="C9" s="395" t="s">
        <v>112</v>
      </c>
      <c r="D9" s="395">
        <v>19</v>
      </c>
      <c r="E9" s="395" t="s">
        <v>129</v>
      </c>
      <c r="F9" s="395" t="s">
        <v>1280</v>
      </c>
      <c r="G9" s="395" t="s">
        <v>1281</v>
      </c>
      <c r="H9" s="397" t="s">
        <v>1296</v>
      </c>
      <c r="I9" s="397" t="s">
        <v>1297</v>
      </c>
      <c r="J9" s="397" t="s">
        <v>1298</v>
      </c>
      <c r="K9" s="397" t="s">
        <v>1299</v>
      </c>
      <c r="L9" s="397" t="s">
        <v>1300</v>
      </c>
      <c r="M9" s="398" t="s">
        <v>1301</v>
      </c>
    </row>
    <row r="10" spans="1:13">
      <c r="A10" s="403">
        <v>9</v>
      </c>
      <c r="B10" s="404" t="s">
        <v>438</v>
      </c>
      <c r="C10" s="403" t="s">
        <v>112</v>
      </c>
      <c r="D10" s="403">
        <v>24</v>
      </c>
      <c r="E10" s="403" t="s">
        <v>129</v>
      </c>
      <c r="F10" s="403" t="s">
        <v>1251</v>
      </c>
      <c r="G10" s="403" t="s">
        <v>1252</v>
      </c>
      <c r="H10" s="405" t="s">
        <v>1302</v>
      </c>
      <c r="I10" s="405" t="s">
        <v>1303</v>
      </c>
      <c r="J10" s="405" t="s">
        <v>1304</v>
      </c>
      <c r="K10" s="405" t="s">
        <v>1305</v>
      </c>
      <c r="L10" s="405" t="s">
        <v>1306</v>
      </c>
      <c r="M10" s="406" t="s">
        <v>1307</v>
      </c>
    </row>
    <row r="11" spans="1:13">
      <c r="A11" s="399">
        <v>10</v>
      </c>
      <c r="B11" s="400" t="s">
        <v>590</v>
      </c>
      <c r="C11" s="399">
        <v>8</v>
      </c>
      <c r="D11" s="399">
        <v>21</v>
      </c>
      <c r="E11" s="399" t="s">
        <v>136</v>
      </c>
      <c r="F11" s="399" t="s">
        <v>1266</v>
      </c>
      <c r="G11" s="399" t="s">
        <v>1267</v>
      </c>
      <c r="H11" s="401" t="s">
        <v>1308</v>
      </c>
      <c r="I11" s="401" t="s">
        <v>1309</v>
      </c>
      <c r="J11" s="401" t="s">
        <v>1310</v>
      </c>
      <c r="K11" s="401" t="s">
        <v>1311</v>
      </c>
      <c r="L11" s="401" t="s">
        <v>1312</v>
      </c>
      <c r="M11" s="402" t="s">
        <v>1313</v>
      </c>
    </row>
    <row r="12" spans="1:13">
      <c r="A12" s="395">
        <v>11</v>
      </c>
      <c r="B12" s="396" t="s">
        <v>606</v>
      </c>
      <c r="C12" s="395">
        <v>9</v>
      </c>
      <c r="D12" s="395">
        <v>2</v>
      </c>
      <c r="E12" s="395" t="s">
        <v>1288</v>
      </c>
      <c r="F12" s="395">
        <v>56</v>
      </c>
      <c r="G12" s="395" t="s">
        <v>1314</v>
      </c>
      <c r="H12" s="397" t="s">
        <v>1315</v>
      </c>
      <c r="I12" s="397" t="s">
        <v>1316</v>
      </c>
      <c r="J12" s="397" t="s">
        <v>1317</v>
      </c>
      <c r="K12" s="397" t="s">
        <v>1318</v>
      </c>
      <c r="L12" s="397" t="s">
        <v>1319</v>
      </c>
      <c r="M12" s="398" t="s">
        <v>1320</v>
      </c>
    </row>
    <row r="13" spans="1:13">
      <c r="A13" s="395">
        <v>12</v>
      </c>
      <c r="B13" s="396" t="s">
        <v>607</v>
      </c>
      <c r="C13" s="395">
        <v>9</v>
      </c>
      <c r="D13" s="395">
        <v>3</v>
      </c>
      <c r="E13" s="395" t="s">
        <v>1288</v>
      </c>
      <c r="F13" s="395">
        <v>56</v>
      </c>
      <c r="G13" s="395" t="s">
        <v>1321</v>
      </c>
      <c r="H13" s="397" t="s">
        <v>1315</v>
      </c>
      <c r="I13" s="397" t="s">
        <v>1316</v>
      </c>
      <c r="J13" s="397" t="s">
        <v>1317</v>
      </c>
      <c r="K13" s="397" t="s">
        <v>1318</v>
      </c>
      <c r="L13" s="397" t="s">
        <v>1322</v>
      </c>
      <c r="M13" s="398" t="s">
        <v>1323</v>
      </c>
    </row>
    <row r="14" spans="1:13">
      <c r="A14" s="395">
        <v>13</v>
      </c>
      <c r="B14" s="396" t="s">
        <v>609</v>
      </c>
      <c r="C14" s="395">
        <v>9</v>
      </c>
      <c r="D14" s="395">
        <v>5</v>
      </c>
      <c r="E14" s="395" t="s">
        <v>1288</v>
      </c>
      <c r="F14" s="395">
        <v>56</v>
      </c>
      <c r="G14" s="395" t="s">
        <v>1324</v>
      </c>
      <c r="H14" s="397" t="s">
        <v>1315</v>
      </c>
      <c r="I14" s="397" t="s">
        <v>1316</v>
      </c>
      <c r="J14" s="397" t="s">
        <v>1317</v>
      </c>
      <c r="K14" s="397" t="s">
        <v>1318</v>
      </c>
      <c r="L14" s="397" t="s">
        <v>1325</v>
      </c>
      <c r="M14" s="398" t="s">
        <v>1326</v>
      </c>
    </row>
    <row r="15" spans="1:13">
      <c r="A15" s="399">
        <v>14</v>
      </c>
      <c r="B15" s="400" t="s">
        <v>617</v>
      </c>
      <c r="C15" s="399">
        <v>9</v>
      </c>
      <c r="D15" s="399" t="s">
        <v>138</v>
      </c>
      <c r="E15" s="399" t="s">
        <v>129</v>
      </c>
      <c r="F15" s="399" t="s">
        <v>1258</v>
      </c>
      <c r="G15" s="399" t="s">
        <v>1259</v>
      </c>
      <c r="H15" s="401" t="s">
        <v>1327</v>
      </c>
      <c r="I15" s="401" t="s">
        <v>1328</v>
      </c>
      <c r="J15" s="401" t="s">
        <v>1329</v>
      </c>
      <c r="K15" s="401" t="s">
        <v>1330</v>
      </c>
      <c r="L15" s="401" t="s">
        <v>1331</v>
      </c>
      <c r="M15" s="402" t="s">
        <v>1332</v>
      </c>
    </row>
    <row r="16" spans="1:13">
      <c r="A16" s="399">
        <v>15</v>
      </c>
      <c r="B16" s="400" t="s">
        <v>618</v>
      </c>
      <c r="C16" s="399">
        <v>9</v>
      </c>
      <c r="D16" s="399" t="s">
        <v>198</v>
      </c>
      <c r="E16" s="399" t="s">
        <v>129</v>
      </c>
      <c r="F16" s="399" t="s">
        <v>1280</v>
      </c>
      <c r="G16" s="399" t="s">
        <v>1333</v>
      </c>
      <c r="H16" s="401" t="s">
        <v>1334</v>
      </c>
      <c r="I16" s="401" t="s">
        <v>1335</v>
      </c>
      <c r="J16" s="401" t="s">
        <v>1336</v>
      </c>
      <c r="K16" s="401" t="s">
        <v>1337</v>
      </c>
      <c r="L16" s="401" t="s">
        <v>1338</v>
      </c>
      <c r="M16" s="402" t="s">
        <v>1339</v>
      </c>
    </row>
    <row r="17" spans="1:13">
      <c r="A17" s="399">
        <v>16</v>
      </c>
      <c r="B17" s="400" t="s">
        <v>622</v>
      </c>
      <c r="C17" s="399">
        <v>9</v>
      </c>
      <c r="D17" s="399">
        <v>18</v>
      </c>
      <c r="E17" s="399" t="s">
        <v>1288</v>
      </c>
      <c r="F17" s="399">
        <v>56</v>
      </c>
      <c r="G17" s="399" t="s">
        <v>1340</v>
      </c>
      <c r="H17" s="401" t="s">
        <v>1341</v>
      </c>
      <c r="I17" s="401" t="s">
        <v>1342</v>
      </c>
      <c r="J17" s="401" t="s">
        <v>1343</v>
      </c>
      <c r="K17" s="401" t="s">
        <v>1344</v>
      </c>
      <c r="L17" s="401" t="s">
        <v>1345</v>
      </c>
      <c r="M17" s="402" t="s">
        <v>1346</v>
      </c>
    </row>
    <row r="18" spans="1:13">
      <c r="A18" s="399">
        <v>17</v>
      </c>
      <c r="B18" s="400" t="s">
        <v>630</v>
      </c>
      <c r="C18" s="399">
        <v>9</v>
      </c>
      <c r="D18" s="399">
        <v>26</v>
      </c>
      <c r="E18" s="399" t="s">
        <v>136</v>
      </c>
      <c r="F18" s="399" t="s">
        <v>1347</v>
      </c>
      <c r="G18" s="399" t="s">
        <v>1348</v>
      </c>
      <c r="H18" s="401" t="s">
        <v>1349</v>
      </c>
      <c r="I18" s="401" t="s">
        <v>1350</v>
      </c>
      <c r="J18" s="401" t="s">
        <v>1351</v>
      </c>
      <c r="K18" s="401" t="s">
        <v>1352</v>
      </c>
      <c r="L18" s="401" t="s">
        <v>1353</v>
      </c>
      <c r="M18" s="402" t="s">
        <v>1354</v>
      </c>
    </row>
    <row r="19" spans="1:13">
      <c r="A19" s="399">
        <v>18</v>
      </c>
      <c r="B19" s="400" t="s">
        <v>641</v>
      </c>
      <c r="C19" s="399">
        <v>11</v>
      </c>
      <c r="D19" s="399">
        <v>2</v>
      </c>
      <c r="E19" s="399" t="s">
        <v>1288</v>
      </c>
      <c r="F19" s="399">
        <v>56</v>
      </c>
      <c r="G19" s="399" t="s">
        <v>1314</v>
      </c>
      <c r="H19" s="401" t="s">
        <v>1355</v>
      </c>
      <c r="I19" s="401" t="s">
        <v>1356</v>
      </c>
      <c r="J19" s="401" t="s">
        <v>1357</v>
      </c>
      <c r="K19" s="401" t="s">
        <v>1358</v>
      </c>
      <c r="L19" s="401" t="s">
        <v>1359</v>
      </c>
      <c r="M19" s="402" t="s">
        <v>1360</v>
      </c>
    </row>
    <row r="20" spans="1:13">
      <c r="A20" s="399">
        <v>19</v>
      </c>
      <c r="B20" s="400" t="s">
        <v>642</v>
      </c>
      <c r="C20" s="399">
        <v>11</v>
      </c>
      <c r="D20" s="399">
        <v>3</v>
      </c>
      <c r="E20" s="399" t="s">
        <v>1288</v>
      </c>
      <c r="F20" s="399">
        <v>56</v>
      </c>
      <c r="G20" s="399" t="s">
        <v>1321</v>
      </c>
      <c r="H20" s="401" t="s">
        <v>1355</v>
      </c>
      <c r="I20" s="401" t="s">
        <v>1356</v>
      </c>
      <c r="J20" s="401" t="s">
        <v>1357</v>
      </c>
      <c r="K20" s="401" t="s">
        <v>1358</v>
      </c>
      <c r="L20" s="401" t="s">
        <v>1361</v>
      </c>
      <c r="M20" s="402" t="s">
        <v>1362</v>
      </c>
    </row>
    <row r="21" spans="1:13">
      <c r="A21" s="399">
        <v>20</v>
      </c>
      <c r="B21" s="400" t="s">
        <v>657</v>
      </c>
      <c r="C21" s="399">
        <v>11</v>
      </c>
      <c r="D21" s="399">
        <v>18</v>
      </c>
      <c r="E21" s="399" t="s">
        <v>1288</v>
      </c>
      <c r="F21" s="399">
        <v>56</v>
      </c>
      <c r="G21" s="399" t="s">
        <v>1340</v>
      </c>
      <c r="H21" s="401" t="s">
        <v>1363</v>
      </c>
      <c r="I21" s="401" t="s">
        <v>1364</v>
      </c>
      <c r="J21" s="401" t="s">
        <v>1365</v>
      </c>
      <c r="K21" s="401" t="s">
        <v>1366</v>
      </c>
      <c r="L21" s="401" t="s">
        <v>1367</v>
      </c>
      <c r="M21" s="402" t="s">
        <v>1368</v>
      </c>
    </row>
    <row r="22" spans="1:13">
      <c r="A22" s="395">
        <v>21</v>
      </c>
      <c r="B22" s="396" t="s">
        <v>666</v>
      </c>
      <c r="C22" s="395">
        <v>11</v>
      </c>
      <c r="D22" s="395">
        <v>27</v>
      </c>
      <c r="E22" s="395" t="s">
        <v>1288</v>
      </c>
      <c r="F22" s="395">
        <v>56</v>
      </c>
      <c r="G22" s="395" t="s">
        <v>1321</v>
      </c>
      <c r="H22" s="397" t="s">
        <v>1355</v>
      </c>
      <c r="I22" s="397" t="s">
        <v>1356</v>
      </c>
      <c r="J22" s="397" t="s">
        <v>1357</v>
      </c>
      <c r="K22" s="397" t="s">
        <v>1358</v>
      </c>
      <c r="L22" s="397" t="s">
        <v>1361</v>
      </c>
      <c r="M22" s="398" t="s">
        <v>1362</v>
      </c>
    </row>
    <row r="23" spans="1:13">
      <c r="A23" s="399">
        <v>22</v>
      </c>
      <c r="B23" s="400" t="s">
        <v>667</v>
      </c>
      <c r="C23" s="399">
        <v>11</v>
      </c>
      <c r="D23" s="399">
        <v>28</v>
      </c>
      <c r="E23" s="399" t="s">
        <v>1288</v>
      </c>
      <c r="F23" s="399">
        <v>56</v>
      </c>
      <c r="G23" s="399" t="s">
        <v>1369</v>
      </c>
      <c r="H23" s="401" t="s">
        <v>1355</v>
      </c>
      <c r="I23" s="401" t="s">
        <v>1356</v>
      </c>
      <c r="J23" s="401" t="s">
        <v>1357</v>
      </c>
      <c r="K23" s="401" t="s">
        <v>1358</v>
      </c>
      <c r="L23" s="401" t="s">
        <v>1370</v>
      </c>
      <c r="M23" s="402" t="s">
        <v>1371</v>
      </c>
    </row>
    <row r="24" spans="1:13">
      <c r="A24" s="399">
        <v>23</v>
      </c>
      <c r="B24" s="400" t="s">
        <v>676</v>
      </c>
      <c r="C24" s="399" t="s">
        <v>138</v>
      </c>
      <c r="D24" s="399">
        <v>2</v>
      </c>
      <c r="E24" s="399" t="s">
        <v>1288</v>
      </c>
      <c r="F24" s="399">
        <v>56</v>
      </c>
      <c r="G24" s="399" t="s">
        <v>1314</v>
      </c>
      <c r="H24" s="401" t="s">
        <v>1372</v>
      </c>
      <c r="I24" s="401" t="s">
        <v>1373</v>
      </c>
      <c r="J24" s="401" t="s">
        <v>1374</v>
      </c>
      <c r="K24" s="401" t="s">
        <v>1375</v>
      </c>
      <c r="L24" s="401" t="s">
        <v>1376</v>
      </c>
      <c r="M24" s="402" t="s">
        <v>1377</v>
      </c>
    </row>
    <row r="25" spans="1:13">
      <c r="A25" s="399">
        <v>24</v>
      </c>
      <c r="B25" s="400" t="s">
        <v>677</v>
      </c>
      <c r="C25" s="399" t="s">
        <v>138</v>
      </c>
      <c r="D25" s="399">
        <v>3</v>
      </c>
      <c r="E25" s="399" t="s">
        <v>1288</v>
      </c>
      <c r="F25" s="399">
        <v>56</v>
      </c>
      <c r="G25" s="399" t="s">
        <v>1321</v>
      </c>
      <c r="H25" s="401" t="s">
        <v>1372</v>
      </c>
      <c r="I25" s="401" t="s">
        <v>1373</v>
      </c>
      <c r="J25" s="401" t="s">
        <v>1374</v>
      </c>
      <c r="K25" s="401" t="s">
        <v>1375</v>
      </c>
      <c r="L25" s="401" t="s">
        <v>1378</v>
      </c>
      <c r="M25" s="402" t="s">
        <v>1379</v>
      </c>
    </row>
    <row r="26" spans="1:13">
      <c r="A26" s="399">
        <v>25</v>
      </c>
      <c r="B26" s="400" t="s">
        <v>700</v>
      </c>
      <c r="C26" s="399" t="s">
        <v>138</v>
      </c>
      <c r="D26" s="399">
        <v>26</v>
      </c>
      <c r="E26" s="399" t="s">
        <v>136</v>
      </c>
      <c r="F26" s="399" t="s">
        <v>1347</v>
      </c>
      <c r="G26" s="399" t="s">
        <v>1348</v>
      </c>
      <c r="H26" s="401" t="s">
        <v>1380</v>
      </c>
      <c r="I26" s="401" t="s">
        <v>1381</v>
      </c>
      <c r="J26" s="401" t="s">
        <v>1382</v>
      </c>
      <c r="K26" s="401" t="s">
        <v>1383</v>
      </c>
      <c r="L26" s="401" t="s">
        <v>1384</v>
      </c>
      <c r="M26" s="402" t="s">
        <v>1385</v>
      </c>
    </row>
    <row r="27" spans="1:13">
      <c r="A27" s="399">
        <v>26</v>
      </c>
      <c r="B27" s="400" t="s">
        <v>476</v>
      </c>
      <c r="C27" s="399" t="s">
        <v>198</v>
      </c>
      <c r="D27" s="399">
        <v>28</v>
      </c>
      <c r="E27" s="399" t="s">
        <v>1288</v>
      </c>
      <c r="F27" s="399">
        <v>56</v>
      </c>
      <c r="G27" s="399" t="s">
        <v>1369</v>
      </c>
      <c r="H27" s="401" t="s">
        <v>1386</v>
      </c>
      <c r="I27" s="401" t="s">
        <v>1387</v>
      </c>
      <c r="J27" s="401" t="s">
        <v>1388</v>
      </c>
      <c r="K27" s="401" t="s">
        <v>1389</v>
      </c>
      <c r="L27" s="401" t="s">
        <v>1390</v>
      </c>
      <c r="M27" s="402" t="s">
        <v>1391</v>
      </c>
    </row>
    <row r="28" spans="1:13">
      <c r="A28" s="407">
        <v>27</v>
      </c>
      <c r="B28" s="408" t="s">
        <v>771</v>
      </c>
      <c r="C28" s="407" t="s">
        <v>142</v>
      </c>
      <c r="D28" s="407">
        <v>27</v>
      </c>
      <c r="E28" s="407" t="s">
        <v>1288</v>
      </c>
      <c r="F28" s="407">
        <v>56</v>
      </c>
      <c r="G28" s="407" t="s">
        <v>1321</v>
      </c>
      <c r="H28" s="409" t="s">
        <v>1392</v>
      </c>
      <c r="I28" s="409" t="s">
        <v>1393</v>
      </c>
      <c r="J28" s="409" t="s">
        <v>1394</v>
      </c>
      <c r="K28" s="409" t="s">
        <v>1395</v>
      </c>
      <c r="L28" s="409" t="s">
        <v>1396</v>
      </c>
      <c r="M28" s="410" t="s">
        <v>1397</v>
      </c>
    </row>
    <row r="29" spans="1:13">
      <c r="A29" s="399">
        <v>28</v>
      </c>
      <c r="B29" s="400" t="s">
        <v>772</v>
      </c>
      <c r="C29" s="399" t="s">
        <v>142</v>
      </c>
      <c r="D29" s="399">
        <v>28</v>
      </c>
      <c r="E29" s="399" t="s">
        <v>1288</v>
      </c>
      <c r="F29" s="399">
        <v>56</v>
      </c>
      <c r="G29" s="399" t="s">
        <v>1369</v>
      </c>
      <c r="H29" s="401" t="s">
        <v>1392</v>
      </c>
      <c r="I29" s="401" t="s">
        <v>1393</v>
      </c>
      <c r="J29" s="401" t="s">
        <v>1394</v>
      </c>
      <c r="K29" s="401" t="s">
        <v>1395</v>
      </c>
      <c r="L29" s="401" t="s">
        <v>1398</v>
      </c>
      <c r="M29" s="402" t="s">
        <v>1399</v>
      </c>
    </row>
    <row r="30" spans="1:13">
      <c r="A30" s="399">
        <v>29</v>
      </c>
      <c r="B30" s="400" t="s">
        <v>781</v>
      </c>
      <c r="C30" s="399">
        <v>18</v>
      </c>
      <c r="D30" s="399">
        <v>2</v>
      </c>
      <c r="E30" s="399" t="s">
        <v>1288</v>
      </c>
      <c r="F30" s="399">
        <v>56</v>
      </c>
      <c r="G30" s="399" t="s">
        <v>1314</v>
      </c>
      <c r="H30" s="401" t="s">
        <v>1400</v>
      </c>
      <c r="I30" s="401" t="s">
        <v>1401</v>
      </c>
      <c r="J30" s="401" t="s">
        <v>1402</v>
      </c>
      <c r="K30" s="401" t="s">
        <v>1403</v>
      </c>
      <c r="L30" s="401" t="s">
        <v>1404</v>
      </c>
      <c r="M30" s="402" t="s">
        <v>1405</v>
      </c>
    </row>
    <row r="31" spans="1:13">
      <c r="A31" s="399">
        <v>30</v>
      </c>
      <c r="B31" s="400" t="s">
        <v>782</v>
      </c>
      <c r="C31" s="399">
        <v>18</v>
      </c>
      <c r="D31" s="399">
        <v>3</v>
      </c>
      <c r="E31" s="399" t="s">
        <v>1288</v>
      </c>
      <c r="F31" s="399">
        <v>56</v>
      </c>
      <c r="G31" s="399" t="s">
        <v>1321</v>
      </c>
      <c r="H31" s="401" t="s">
        <v>1400</v>
      </c>
      <c r="I31" s="401" t="s">
        <v>1401</v>
      </c>
      <c r="J31" s="401" t="s">
        <v>1402</v>
      </c>
      <c r="K31" s="401" t="s">
        <v>1403</v>
      </c>
      <c r="L31" s="401" t="s">
        <v>1406</v>
      </c>
      <c r="M31" s="402" t="s">
        <v>1407</v>
      </c>
    </row>
    <row r="32" spans="1:13">
      <c r="A32" s="395">
        <v>31</v>
      </c>
      <c r="B32" s="396" t="s">
        <v>806</v>
      </c>
      <c r="C32" s="395">
        <v>18</v>
      </c>
      <c r="D32" s="395">
        <v>27</v>
      </c>
      <c r="E32" s="395" t="s">
        <v>1288</v>
      </c>
      <c r="F32" s="395">
        <v>56</v>
      </c>
      <c r="G32" s="395" t="s">
        <v>1321</v>
      </c>
      <c r="H32" s="397" t="s">
        <v>1400</v>
      </c>
      <c r="I32" s="397" t="s">
        <v>1401</v>
      </c>
      <c r="J32" s="397" t="s">
        <v>1402</v>
      </c>
      <c r="K32" s="397" t="s">
        <v>1403</v>
      </c>
      <c r="L32" s="397" t="s">
        <v>1406</v>
      </c>
      <c r="M32" s="398" t="s">
        <v>1407</v>
      </c>
    </row>
    <row r="33" spans="1:13">
      <c r="A33" s="395">
        <v>32</v>
      </c>
      <c r="B33" s="396" t="s">
        <v>807</v>
      </c>
      <c r="C33" s="395">
        <v>18</v>
      </c>
      <c r="D33" s="395">
        <v>28</v>
      </c>
      <c r="E33" s="395" t="s">
        <v>1288</v>
      </c>
      <c r="F33" s="395">
        <v>56</v>
      </c>
      <c r="G33" s="395" t="s">
        <v>1369</v>
      </c>
      <c r="H33" s="397" t="s">
        <v>1400</v>
      </c>
      <c r="I33" s="397" t="s">
        <v>1401</v>
      </c>
      <c r="J33" s="397" t="s">
        <v>1402</v>
      </c>
      <c r="K33" s="397" t="s">
        <v>1403</v>
      </c>
      <c r="L33" s="397" t="s">
        <v>1408</v>
      </c>
      <c r="M33" s="398" t="s">
        <v>1409</v>
      </c>
    </row>
    <row r="34" spans="1:13">
      <c r="A34" s="399">
        <v>33</v>
      </c>
      <c r="B34" s="400" t="s">
        <v>840</v>
      </c>
      <c r="C34" s="399">
        <v>22</v>
      </c>
      <c r="D34" s="399">
        <v>2</v>
      </c>
      <c r="E34" s="399" t="s">
        <v>1288</v>
      </c>
      <c r="F34" s="399">
        <v>56</v>
      </c>
      <c r="G34" s="399" t="s">
        <v>1314</v>
      </c>
      <c r="H34" s="401" t="s">
        <v>1410</v>
      </c>
      <c r="I34" s="401" t="s">
        <v>1411</v>
      </c>
      <c r="J34" s="401" t="s">
        <v>1412</v>
      </c>
      <c r="K34" s="401" t="s">
        <v>1413</v>
      </c>
      <c r="L34" s="401" t="s">
        <v>1414</v>
      </c>
      <c r="M34" s="402" t="s">
        <v>1415</v>
      </c>
    </row>
    <row r="35" spans="1:13">
      <c r="A35" s="399">
        <v>34</v>
      </c>
      <c r="B35" s="400" t="s">
        <v>841</v>
      </c>
      <c r="C35" s="399">
        <v>22</v>
      </c>
      <c r="D35" s="399">
        <v>3</v>
      </c>
      <c r="E35" s="399" t="s">
        <v>1288</v>
      </c>
      <c r="F35" s="399">
        <v>56</v>
      </c>
      <c r="G35" s="399" t="s">
        <v>1321</v>
      </c>
      <c r="H35" s="401" t="s">
        <v>1410</v>
      </c>
      <c r="I35" s="401" t="s">
        <v>1411</v>
      </c>
      <c r="J35" s="401" t="s">
        <v>1412</v>
      </c>
      <c r="K35" s="401" t="s">
        <v>1413</v>
      </c>
      <c r="L35" s="401" t="s">
        <v>1416</v>
      </c>
      <c r="M35" s="402" t="s">
        <v>1417</v>
      </c>
    </row>
    <row r="36" spans="1:13">
      <c r="A36" s="399">
        <v>35</v>
      </c>
      <c r="B36" s="400" t="s">
        <v>875</v>
      </c>
      <c r="C36" s="399">
        <v>23</v>
      </c>
      <c r="D36" s="399">
        <v>2</v>
      </c>
      <c r="E36" s="399" t="s">
        <v>1288</v>
      </c>
      <c r="F36" s="399">
        <v>56</v>
      </c>
      <c r="G36" s="399" t="s">
        <v>1314</v>
      </c>
      <c r="H36" s="401" t="s">
        <v>1418</v>
      </c>
      <c r="I36" s="401" t="s">
        <v>1419</v>
      </c>
      <c r="J36" s="401" t="s">
        <v>1420</v>
      </c>
      <c r="K36" s="401" t="s">
        <v>1421</v>
      </c>
      <c r="L36" s="401" t="s">
        <v>1422</v>
      </c>
      <c r="M36" s="402" t="s">
        <v>1423</v>
      </c>
    </row>
    <row r="37" spans="1:13">
      <c r="A37" s="399">
        <v>36</v>
      </c>
      <c r="B37" s="400" t="s">
        <v>876</v>
      </c>
      <c r="C37" s="399">
        <v>23</v>
      </c>
      <c r="D37" s="399">
        <v>3</v>
      </c>
      <c r="E37" s="399" t="s">
        <v>1288</v>
      </c>
      <c r="F37" s="399">
        <v>56</v>
      </c>
      <c r="G37" s="399" t="s">
        <v>1321</v>
      </c>
      <c r="H37" s="401" t="s">
        <v>1418</v>
      </c>
      <c r="I37" s="401" t="s">
        <v>1419</v>
      </c>
      <c r="J37" s="401" t="s">
        <v>1420</v>
      </c>
      <c r="K37" s="401" t="s">
        <v>1421</v>
      </c>
      <c r="L37" s="401" t="s">
        <v>1424</v>
      </c>
      <c r="M37" s="402" t="s">
        <v>1425</v>
      </c>
    </row>
    <row r="38" spans="1:13">
      <c r="A38" s="399">
        <v>37</v>
      </c>
      <c r="B38" s="400" t="s">
        <v>910</v>
      </c>
      <c r="C38" s="399">
        <v>25</v>
      </c>
      <c r="D38" s="399">
        <v>2</v>
      </c>
      <c r="E38" s="399" t="s">
        <v>1288</v>
      </c>
      <c r="F38" s="399">
        <v>56</v>
      </c>
      <c r="G38" s="399" t="s">
        <v>1314</v>
      </c>
      <c r="H38" s="401" t="s">
        <v>1426</v>
      </c>
      <c r="I38" s="401" t="s">
        <v>1427</v>
      </c>
      <c r="J38" s="401" t="s">
        <v>1428</v>
      </c>
      <c r="K38" s="401" t="s">
        <v>1429</v>
      </c>
      <c r="L38" s="401" t="s">
        <v>1430</v>
      </c>
      <c r="M38" s="402" t="s">
        <v>1431</v>
      </c>
    </row>
    <row r="39" spans="1:13">
      <c r="A39" s="399">
        <v>38</v>
      </c>
      <c r="B39" s="400" t="s">
        <v>911</v>
      </c>
      <c r="C39" s="399">
        <v>25</v>
      </c>
      <c r="D39" s="399">
        <v>3</v>
      </c>
      <c r="E39" s="399" t="s">
        <v>1288</v>
      </c>
      <c r="F39" s="399">
        <v>56</v>
      </c>
      <c r="G39" s="399" t="s">
        <v>1321</v>
      </c>
      <c r="H39" s="401" t="s">
        <v>1426</v>
      </c>
      <c r="I39" s="401" t="s">
        <v>1427</v>
      </c>
      <c r="J39" s="401" t="s">
        <v>1428</v>
      </c>
      <c r="K39" s="401" t="s">
        <v>1429</v>
      </c>
      <c r="L39" s="401" t="s">
        <v>1432</v>
      </c>
      <c r="M39" s="402" t="s">
        <v>1433</v>
      </c>
    </row>
    <row r="40" spans="1:13">
      <c r="A40" s="399">
        <v>39</v>
      </c>
      <c r="B40" s="400" t="s">
        <v>913</v>
      </c>
      <c r="C40" s="399">
        <v>25</v>
      </c>
      <c r="D40" s="399">
        <v>5</v>
      </c>
      <c r="E40" s="399" t="s">
        <v>1288</v>
      </c>
      <c r="F40" s="399">
        <v>56</v>
      </c>
      <c r="G40" s="399" t="s">
        <v>1324</v>
      </c>
      <c r="H40" s="401" t="s">
        <v>1426</v>
      </c>
      <c r="I40" s="401" t="s">
        <v>1427</v>
      </c>
      <c r="J40" s="401" t="s">
        <v>1428</v>
      </c>
      <c r="K40" s="401" t="s">
        <v>1429</v>
      </c>
      <c r="L40" s="401" t="s">
        <v>1434</v>
      </c>
      <c r="M40" s="402" t="s">
        <v>1241</v>
      </c>
    </row>
    <row r="41" spans="1:13">
      <c r="A41" s="399">
        <v>40</v>
      </c>
      <c r="B41" s="400" t="s">
        <v>935</v>
      </c>
      <c r="C41" s="399">
        <v>25</v>
      </c>
      <c r="D41" s="399">
        <v>27</v>
      </c>
      <c r="E41" s="399" t="s">
        <v>1288</v>
      </c>
      <c r="F41" s="399">
        <v>56</v>
      </c>
      <c r="G41" s="399" t="s">
        <v>1321</v>
      </c>
      <c r="H41" s="401" t="s">
        <v>1426</v>
      </c>
      <c r="I41" s="401" t="s">
        <v>1427</v>
      </c>
      <c r="J41" s="401" t="s">
        <v>1428</v>
      </c>
      <c r="K41" s="401" t="s">
        <v>1429</v>
      </c>
      <c r="L41" s="401" t="s">
        <v>1432</v>
      </c>
      <c r="M41" s="402" t="s">
        <v>1433</v>
      </c>
    </row>
    <row r="42" spans="1:13">
      <c r="A42" s="399">
        <v>41</v>
      </c>
      <c r="B42" s="400" t="s">
        <v>936</v>
      </c>
      <c r="C42" s="399">
        <v>25</v>
      </c>
      <c r="D42" s="399">
        <v>28</v>
      </c>
      <c r="E42" s="399" t="s">
        <v>1288</v>
      </c>
      <c r="F42" s="399">
        <v>56</v>
      </c>
      <c r="G42" s="399" t="s">
        <v>1369</v>
      </c>
      <c r="H42" s="401" t="s">
        <v>1426</v>
      </c>
      <c r="I42" s="401" t="s">
        <v>1427</v>
      </c>
      <c r="J42" s="401" t="s">
        <v>1428</v>
      </c>
      <c r="K42" s="401" t="s">
        <v>1429</v>
      </c>
      <c r="L42" s="401" t="s">
        <v>1435</v>
      </c>
      <c r="M42" s="402" t="s">
        <v>1436</v>
      </c>
    </row>
    <row r="43" spans="1:13">
      <c r="A43" s="399">
        <v>42</v>
      </c>
      <c r="B43" s="400" t="s">
        <v>945</v>
      </c>
      <c r="C43" s="399">
        <v>26</v>
      </c>
      <c r="D43" s="399">
        <v>2</v>
      </c>
      <c r="E43" s="399" t="s">
        <v>1288</v>
      </c>
      <c r="F43" s="399">
        <v>56</v>
      </c>
      <c r="G43" s="399" t="s">
        <v>1314</v>
      </c>
      <c r="H43" s="401" t="s">
        <v>1426</v>
      </c>
      <c r="I43" s="401" t="s">
        <v>1427</v>
      </c>
      <c r="J43" s="401" t="s">
        <v>1428</v>
      </c>
      <c r="K43" s="401" t="s">
        <v>1429</v>
      </c>
      <c r="L43" s="401" t="s">
        <v>1430</v>
      </c>
      <c r="M43" s="402" t="s">
        <v>1431</v>
      </c>
    </row>
    <row r="44" spans="1:13">
      <c r="A44" s="399">
        <v>43</v>
      </c>
      <c r="B44" s="400" t="s">
        <v>946</v>
      </c>
      <c r="C44" s="399">
        <v>26</v>
      </c>
      <c r="D44" s="399">
        <v>3</v>
      </c>
      <c r="E44" s="399" t="s">
        <v>1288</v>
      </c>
      <c r="F44" s="399">
        <v>56</v>
      </c>
      <c r="G44" s="399" t="s">
        <v>1321</v>
      </c>
      <c r="H44" s="401" t="s">
        <v>1426</v>
      </c>
      <c r="I44" s="401" t="s">
        <v>1427</v>
      </c>
      <c r="J44" s="401" t="s">
        <v>1428</v>
      </c>
      <c r="K44" s="401" t="s">
        <v>1429</v>
      </c>
      <c r="L44" s="401" t="s">
        <v>1432</v>
      </c>
      <c r="M44" s="402" t="s">
        <v>1433</v>
      </c>
    </row>
    <row r="45" spans="1:13">
      <c r="A45" s="395">
        <v>44</v>
      </c>
      <c r="B45" s="396" t="s">
        <v>948</v>
      </c>
      <c r="C45" s="395">
        <v>26</v>
      </c>
      <c r="D45" s="395">
        <v>5</v>
      </c>
      <c r="E45" s="395" t="s">
        <v>1288</v>
      </c>
      <c r="F45" s="395">
        <v>56</v>
      </c>
      <c r="G45" s="395" t="s">
        <v>1324</v>
      </c>
      <c r="H45" s="397" t="s">
        <v>1426</v>
      </c>
      <c r="I45" s="397" t="s">
        <v>1427</v>
      </c>
      <c r="J45" s="397" t="s">
        <v>1428</v>
      </c>
      <c r="K45" s="397" t="s">
        <v>1429</v>
      </c>
      <c r="L45" s="397" t="s">
        <v>1434</v>
      </c>
      <c r="M45" s="398" t="s">
        <v>1241</v>
      </c>
    </row>
    <row r="46" spans="1:13">
      <c r="A46" s="399">
        <v>45</v>
      </c>
      <c r="B46" s="400" t="s">
        <v>970</v>
      </c>
      <c r="C46" s="399">
        <v>26</v>
      </c>
      <c r="D46" s="399">
        <v>27</v>
      </c>
      <c r="E46" s="399" t="s">
        <v>1288</v>
      </c>
      <c r="F46" s="399">
        <v>56</v>
      </c>
      <c r="G46" s="399" t="s">
        <v>1321</v>
      </c>
      <c r="H46" s="401" t="s">
        <v>1426</v>
      </c>
      <c r="I46" s="401" t="s">
        <v>1427</v>
      </c>
      <c r="J46" s="401" t="s">
        <v>1428</v>
      </c>
      <c r="K46" s="401" t="s">
        <v>1429</v>
      </c>
      <c r="L46" s="401" t="s">
        <v>1432</v>
      </c>
      <c r="M46" s="402" t="s">
        <v>1433</v>
      </c>
    </row>
    <row r="47" spans="1:13">
      <c r="A47" s="399">
        <v>46</v>
      </c>
      <c r="B47" s="400" t="s">
        <v>971</v>
      </c>
      <c r="C47" s="399">
        <v>26</v>
      </c>
      <c r="D47" s="399">
        <v>28</v>
      </c>
      <c r="E47" s="399" t="s">
        <v>1288</v>
      </c>
      <c r="F47" s="399">
        <v>56</v>
      </c>
      <c r="G47" s="399" t="s">
        <v>1369</v>
      </c>
      <c r="H47" s="401" t="s">
        <v>1426</v>
      </c>
      <c r="I47" s="401" t="s">
        <v>1427</v>
      </c>
      <c r="J47" s="401" t="s">
        <v>1428</v>
      </c>
      <c r="K47" s="401" t="s">
        <v>1429</v>
      </c>
      <c r="L47" s="401" t="s">
        <v>1435</v>
      </c>
      <c r="M47" s="402" t="s">
        <v>1436</v>
      </c>
    </row>
    <row r="48" spans="1:13">
      <c r="A48" s="395">
        <v>47</v>
      </c>
      <c r="B48" s="396" t="s">
        <v>983</v>
      </c>
      <c r="C48" s="395">
        <v>28</v>
      </c>
      <c r="D48" s="395">
        <v>5</v>
      </c>
      <c r="E48" s="395" t="s">
        <v>1288</v>
      </c>
      <c r="F48" s="395">
        <v>56</v>
      </c>
      <c r="G48" s="395" t="s">
        <v>1324</v>
      </c>
      <c r="H48" s="397" t="s">
        <v>1418</v>
      </c>
      <c r="I48" s="397" t="s">
        <v>1419</v>
      </c>
      <c r="J48" s="397" t="s">
        <v>1420</v>
      </c>
      <c r="K48" s="397" t="s">
        <v>1421</v>
      </c>
      <c r="L48" s="397" t="s">
        <v>1437</v>
      </c>
      <c r="M48" s="398" t="s">
        <v>1438</v>
      </c>
    </row>
    <row r="49" spans="1:13">
      <c r="A49" s="399">
        <v>48</v>
      </c>
      <c r="B49" s="400" t="s">
        <v>1004</v>
      </c>
      <c r="C49" s="399">
        <v>28</v>
      </c>
      <c r="D49" s="399">
        <v>26</v>
      </c>
      <c r="E49" s="399" t="s">
        <v>136</v>
      </c>
      <c r="F49" s="399" t="s">
        <v>1347</v>
      </c>
      <c r="G49" s="399" t="s">
        <v>1348</v>
      </c>
      <c r="H49" s="401" t="s">
        <v>1439</v>
      </c>
      <c r="I49" s="401" t="s">
        <v>1440</v>
      </c>
      <c r="J49" s="401" t="s">
        <v>1441</v>
      </c>
      <c r="K49" s="401" t="s">
        <v>1442</v>
      </c>
      <c r="L49" s="401" t="s">
        <v>1443</v>
      </c>
      <c r="M49" s="402" t="s">
        <v>1444</v>
      </c>
    </row>
    <row r="50" spans="1:13">
      <c r="A50" s="399">
        <v>49</v>
      </c>
      <c r="B50" s="400" t="s">
        <v>1005</v>
      </c>
      <c r="C50" s="399">
        <v>28</v>
      </c>
      <c r="D50" s="399">
        <v>27</v>
      </c>
      <c r="E50" s="399" t="s">
        <v>1288</v>
      </c>
      <c r="F50" s="399">
        <v>56</v>
      </c>
      <c r="G50" s="399" t="s">
        <v>1321</v>
      </c>
      <c r="H50" s="401" t="s">
        <v>1418</v>
      </c>
      <c r="I50" s="401" t="s">
        <v>1419</v>
      </c>
      <c r="J50" s="401" t="s">
        <v>1420</v>
      </c>
      <c r="K50" s="401" t="s">
        <v>1421</v>
      </c>
      <c r="L50" s="401" t="s">
        <v>1424</v>
      </c>
      <c r="M50" s="402" t="s">
        <v>1425</v>
      </c>
    </row>
    <row r="51" spans="1:13">
      <c r="A51" s="395">
        <v>50</v>
      </c>
      <c r="B51" s="396" t="s">
        <v>1011</v>
      </c>
      <c r="C51" s="395">
        <v>28</v>
      </c>
      <c r="D51" s="395">
        <v>33</v>
      </c>
      <c r="E51" s="395" t="s">
        <v>1288</v>
      </c>
      <c r="F51" s="395" t="s">
        <v>1445</v>
      </c>
      <c r="G51" s="395" t="s">
        <v>1446</v>
      </c>
      <c r="H51" s="397" t="s">
        <v>1447</v>
      </c>
      <c r="I51" s="397" t="s">
        <v>1448</v>
      </c>
      <c r="J51" s="397" t="s">
        <v>1449</v>
      </c>
      <c r="K51" s="397" t="s">
        <v>1450</v>
      </c>
      <c r="L51" s="397" t="s">
        <v>1451</v>
      </c>
      <c r="M51" s="398" t="s">
        <v>1452</v>
      </c>
    </row>
    <row r="52" spans="1:13">
      <c r="A52" s="399">
        <v>51</v>
      </c>
      <c r="B52" s="400" t="s">
        <v>1015</v>
      </c>
      <c r="C52" s="399">
        <v>29</v>
      </c>
      <c r="D52" s="399">
        <v>2</v>
      </c>
      <c r="E52" s="399" t="s">
        <v>1288</v>
      </c>
      <c r="F52" s="399">
        <v>56</v>
      </c>
      <c r="G52" s="399" t="s">
        <v>1314</v>
      </c>
      <c r="H52" s="401" t="s">
        <v>1410</v>
      </c>
      <c r="I52" s="401" t="s">
        <v>1411</v>
      </c>
      <c r="J52" s="401" t="s">
        <v>1412</v>
      </c>
      <c r="K52" s="401" t="s">
        <v>1413</v>
      </c>
      <c r="L52" s="401" t="s">
        <v>1414</v>
      </c>
      <c r="M52" s="402" t="s">
        <v>1415</v>
      </c>
    </row>
    <row r="53" spans="1:13">
      <c r="A53" s="399">
        <v>52</v>
      </c>
      <c r="B53" s="400" t="s">
        <v>1016</v>
      </c>
      <c r="C53" s="399">
        <v>29</v>
      </c>
      <c r="D53" s="399">
        <v>3</v>
      </c>
      <c r="E53" s="399" t="s">
        <v>1288</v>
      </c>
      <c r="F53" s="399">
        <v>56</v>
      </c>
      <c r="G53" s="399" t="s">
        <v>1321</v>
      </c>
      <c r="H53" s="401" t="s">
        <v>1410</v>
      </c>
      <c r="I53" s="401" t="s">
        <v>1411</v>
      </c>
      <c r="J53" s="401" t="s">
        <v>1412</v>
      </c>
      <c r="K53" s="401" t="s">
        <v>1413</v>
      </c>
      <c r="L53" s="401" t="s">
        <v>1416</v>
      </c>
      <c r="M53" s="402" t="s">
        <v>1417</v>
      </c>
    </row>
    <row r="54" spans="1:13">
      <c r="A54" s="399">
        <v>53</v>
      </c>
      <c r="B54" s="400" t="s">
        <v>1039</v>
      </c>
      <c r="C54" s="399">
        <v>29</v>
      </c>
      <c r="D54" s="399">
        <v>26</v>
      </c>
      <c r="E54" s="399" t="s">
        <v>136</v>
      </c>
      <c r="F54" s="399" t="s">
        <v>1347</v>
      </c>
      <c r="G54" s="399" t="s">
        <v>1348</v>
      </c>
      <c r="H54" s="401" t="s">
        <v>1453</v>
      </c>
      <c r="I54" s="401" t="s">
        <v>1454</v>
      </c>
      <c r="J54" s="401" t="s">
        <v>1455</v>
      </c>
      <c r="K54" s="401" t="s">
        <v>1456</v>
      </c>
      <c r="L54" s="401" t="s">
        <v>1457</v>
      </c>
      <c r="M54" s="402" t="s">
        <v>1458</v>
      </c>
    </row>
    <row r="55" spans="1:13">
      <c r="A55" s="395">
        <v>54</v>
      </c>
      <c r="B55" s="396" t="s">
        <v>1045</v>
      </c>
      <c r="C55" s="395">
        <v>29</v>
      </c>
      <c r="D55" s="395">
        <v>32</v>
      </c>
      <c r="E55" s="395" t="s">
        <v>1288</v>
      </c>
      <c r="F55" s="395" t="s">
        <v>1445</v>
      </c>
      <c r="G55" s="395" t="s">
        <v>1446</v>
      </c>
      <c r="H55" s="397" t="s">
        <v>1459</v>
      </c>
      <c r="I55" s="397" t="s">
        <v>1460</v>
      </c>
      <c r="J55" s="397" t="s">
        <v>1461</v>
      </c>
      <c r="K55" s="397" t="s">
        <v>1462</v>
      </c>
      <c r="L55" s="397" t="s">
        <v>1463</v>
      </c>
      <c r="M55" s="398" t="s">
        <v>1464</v>
      </c>
    </row>
    <row r="56" spans="1:13">
      <c r="A56" s="399">
        <v>55</v>
      </c>
      <c r="B56" s="400" t="s">
        <v>1046</v>
      </c>
      <c r="C56" s="399">
        <v>29</v>
      </c>
      <c r="D56" s="399">
        <v>33</v>
      </c>
      <c r="E56" s="399" t="s">
        <v>1288</v>
      </c>
      <c r="F56" s="399" t="s">
        <v>1445</v>
      </c>
      <c r="G56" s="399" t="s">
        <v>1446</v>
      </c>
      <c r="H56" s="401" t="s">
        <v>1459</v>
      </c>
      <c r="I56" s="401" t="s">
        <v>1460</v>
      </c>
      <c r="J56" s="401" t="s">
        <v>1461</v>
      </c>
      <c r="K56" s="401" t="s">
        <v>1462</v>
      </c>
      <c r="L56" s="401" t="s">
        <v>1463</v>
      </c>
      <c r="M56" s="402" t="s">
        <v>1464</v>
      </c>
    </row>
    <row r="57" spans="1:13">
      <c r="A57" s="399">
        <v>56</v>
      </c>
      <c r="B57" s="400" t="s">
        <v>1050</v>
      </c>
      <c r="C57" s="399">
        <v>31</v>
      </c>
      <c r="D57" s="399">
        <v>2</v>
      </c>
      <c r="E57" s="399" t="s">
        <v>1288</v>
      </c>
      <c r="F57" s="399">
        <v>56</v>
      </c>
      <c r="G57" s="399" t="s">
        <v>1314</v>
      </c>
      <c r="H57" s="401" t="s">
        <v>1400</v>
      </c>
      <c r="I57" s="401" t="s">
        <v>1401</v>
      </c>
      <c r="J57" s="401" t="s">
        <v>1402</v>
      </c>
      <c r="K57" s="401" t="s">
        <v>1403</v>
      </c>
      <c r="L57" s="401" t="s">
        <v>1404</v>
      </c>
      <c r="M57" s="402" t="s">
        <v>1405</v>
      </c>
    </row>
    <row r="58" spans="1:13">
      <c r="A58" s="399">
        <v>57</v>
      </c>
      <c r="B58" s="400" t="s">
        <v>1051</v>
      </c>
      <c r="C58" s="399">
        <v>31</v>
      </c>
      <c r="D58" s="399">
        <v>3</v>
      </c>
      <c r="E58" s="399" t="s">
        <v>1288</v>
      </c>
      <c r="F58" s="399">
        <v>56</v>
      </c>
      <c r="G58" s="399" t="s">
        <v>1321</v>
      </c>
      <c r="H58" s="401" t="s">
        <v>1400</v>
      </c>
      <c r="I58" s="401" t="s">
        <v>1401</v>
      </c>
      <c r="J58" s="401" t="s">
        <v>1402</v>
      </c>
      <c r="K58" s="401" t="s">
        <v>1403</v>
      </c>
      <c r="L58" s="401" t="s">
        <v>1406</v>
      </c>
      <c r="M58" s="402" t="s">
        <v>1407</v>
      </c>
    </row>
    <row r="59" spans="1:13">
      <c r="A59" s="399">
        <v>58</v>
      </c>
      <c r="B59" s="400" t="s">
        <v>1053</v>
      </c>
      <c r="C59" s="399">
        <v>31</v>
      </c>
      <c r="D59" s="399">
        <v>5</v>
      </c>
      <c r="E59" s="399" t="s">
        <v>1288</v>
      </c>
      <c r="F59" s="399">
        <v>56</v>
      </c>
      <c r="G59" s="399" t="s">
        <v>1324</v>
      </c>
      <c r="H59" s="401" t="s">
        <v>1400</v>
      </c>
      <c r="I59" s="401" t="s">
        <v>1401</v>
      </c>
      <c r="J59" s="401" t="s">
        <v>1402</v>
      </c>
      <c r="K59" s="401" t="s">
        <v>1403</v>
      </c>
      <c r="L59" s="401" t="s">
        <v>1465</v>
      </c>
      <c r="M59" s="402" t="s">
        <v>1466</v>
      </c>
    </row>
    <row r="60" spans="1:13">
      <c r="A60" s="395">
        <v>59</v>
      </c>
      <c r="B60" s="396" t="s">
        <v>1054</v>
      </c>
      <c r="C60" s="395">
        <v>31</v>
      </c>
      <c r="D60" s="395">
        <v>6</v>
      </c>
      <c r="E60" s="395" t="s">
        <v>124</v>
      </c>
      <c r="F60" s="395" t="s">
        <v>1467</v>
      </c>
      <c r="G60" s="395" t="s">
        <v>1468</v>
      </c>
      <c r="H60" s="397" t="s">
        <v>1469</v>
      </c>
      <c r="I60" s="397" t="s">
        <v>1470</v>
      </c>
      <c r="J60" s="397" t="s">
        <v>1471</v>
      </c>
      <c r="K60" s="397" t="s">
        <v>1472</v>
      </c>
      <c r="L60" s="397" t="s">
        <v>1473</v>
      </c>
      <c r="M60" s="398" t="s">
        <v>1474</v>
      </c>
    </row>
    <row r="61" spans="1:13">
      <c r="A61" s="399">
        <v>60</v>
      </c>
      <c r="B61" s="400" t="s">
        <v>1075</v>
      </c>
      <c r="C61" s="399">
        <v>31</v>
      </c>
      <c r="D61" s="399">
        <v>27</v>
      </c>
      <c r="E61" s="399" t="s">
        <v>1288</v>
      </c>
      <c r="F61" s="399">
        <v>56</v>
      </c>
      <c r="G61" s="399" t="s">
        <v>1321</v>
      </c>
      <c r="H61" s="401" t="s">
        <v>1400</v>
      </c>
      <c r="I61" s="401" t="s">
        <v>1401</v>
      </c>
      <c r="J61" s="401" t="s">
        <v>1402</v>
      </c>
      <c r="K61" s="401" t="s">
        <v>1403</v>
      </c>
      <c r="L61" s="401" t="s">
        <v>1406</v>
      </c>
      <c r="M61" s="402" t="s">
        <v>1407</v>
      </c>
    </row>
    <row r="62" spans="1:13">
      <c r="A62" s="399">
        <v>61</v>
      </c>
      <c r="B62" s="400" t="s">
        <v>1076</v>
      </c>
      <c r="C62" s="399">
        <v>31</v>
      </c>
      <c r="D62" s="399">
        <v>28</v>
      </c>
      <c r="E62" s="399" t="s">
        <v>1288</v>
      </c>
      <c r="F62" s="399">
        <v>56</v>
      </c>
      <c r="G62" s="399" t="s">
        <v>1369</v>
      </c>
      <c r="H62" s="401" t="s">
        <v>1400</v>
      </c>
      <c r="I62" s="401" t="s">
        <v>1401</v>
      </c>
      <c r="J62" s="401" t="s">
        <v>1402</v>
      </c>
      <c r="K62" s="401" t="s">
        <v>1403</v>
      </c>
      <c r="L62" s="401" t="s">
        <v>1408</v>
      </c>
      <c r="M62" s="402" t="s">
        <v>1409</v>
      </c>
    </row>
    <row r="63" spans="1:13">
      <c r="A63" s="403">
        <v>62</v>
      </c>
      <c r="B63" s="404" t="s">
        <v>1080</v>
      </c>
      <c r="C63" s="403">
        <v>31</v>
      </c>
      <c r="D63" s="403">
        <v>32</v>
      </c>
      <c r="E63" s="403" t="s">
        <v>1288</v>
      </c>
      <c r="F63" s="403" t="s">
        <v>1445</v>
      </c>
      <c r="G63" s="403" t="s">
        <v>1446</v>
      </c>
      <c r="H63" s="405" t="s">
        <v>1475</v>
      </c>
      <c r="I63" s="405" t="s">
        <v>1476</v>
      </c>
      <c r="J63" s="405" t="s">
        <v>1477</v>
      </c>
      <c r="K63" s="405" t="s">
        <v>1478</v>
      </c>
      <c r="L63" s="405" t="s">
        <v>1479</v>
      </c>
      <c r="M63" s="406" t="s">
        <v>1480</v>
      </c>
    </row>
    <row r="64" spans="1:13">
      <c r="A64" s="403">
        <v>63</v>
      </c>
      <c r="B64" s="404" t="s">
        <v>1081</v>
      </c>
      <c r="C64" s="403">
        <v>31</v>
      </c>
      <c r="D64" s="403">
        <v>33</v>
      </c>
      <c r="E64" s="403" t="s">
        <v>1288</v>
      </c>
      <c r="F64" s="403" t="s">
        <v>1445</v>
      </c>
      <c r="G64" s="403" t="s">
        <v>1446</v>
      </c>
      <c r="H64" s="405" t="s">
        <v>1475</v>
      </c>
      <c r="I64" s="405" t="s">
        <v>1476</v>
      </c>
      <c r="J64" s="405" t="s">
        <v>1477</v>
      </c>
      <c r="K64" s="405" t="s">
        <v>1478</v>
      </c>
      <c r="L64" s="405" t="s">
        <v>1479</v>
      </c>
      <c r="M64" s="406" t="s">
        <v>1480</v>
      </c>
    </row>
    <row r="65" spans="1:13">
      <c r="A65" s="395">
        <v>64</v>
      </c>
      <c r="B65" s="396" t="s">
        <v>1083</v>
      </c>
      <c r="C65" s="395">
        <v>31</v>
      </c>
      <c r="D65" s="395">
        <v>35</v>
      </c>
      <c r="E65" s="395" t="s">
        <v>129</v>
      </c>
      <c r="F65" s="395" t="s">
        <v>1481</v>
      </c>
      <c r="G65" s="395" t="s">
        <v>1482</v>
      </c>
      <c r="H65" s="397" t="s">
        <v>1483</v>
      </c>
      <c r="I65" s="397" t="s">
        <v>1484</v>
      </c>
      <c r="J65" s="397" t="s">
        <v>1485</v>
      </c>
      <c r="K65" s="397" t="s">
        <v>1486</v>
      </c>
      <c r="L65" s="397" t="s">
        <v>1487</v>
      </c>
      <c r="M65" s="398" t="s">
        <v>1488</v>
      </c>
    </row>
    <row r="66" spans="1:13">
      <c r="A66" s="399">
        <v>65</v>
      </c>
      <c r="B66" s="400" t="s">
        <v>1086</v>
      </c>
      <c r="C66" s="399">
        <v>32</v>
      </c>
      <c r="D66" s="399">
        <v>3</v>
      </c>
      <c r="E66" s="399" t="s">
        <v>1288</v>
      </c>
      <c r="F66" s="399">
        <v>56</v>
      </c>
      <c r="G66" s="399" t="s">
        <v>1321</v>
      </c>
      <c r="H66" s="401" t="s">
        <v>1400</v>
      </c>
      <c r="I66" s="401" t="s">
        <v>1401</v>
      </c>
      <c r="J66" s="401" t="s">
        <v>1402</v>
      </c>
      <c r="K66" s="401" t="s">
        <v>1403</v>
      </c>
      <c r="L66" s="401" t="s">
        <v>1406</v>
      </c>
      <c r="M66" s="402" t="s">
        <v>1407</v>
      </c>
    </row>
    <row r="67" spans="1:13">
      <c r="A67" s="399">
        <v>66</v>
      </c>
      <c r="B67" s="400" t="s">
        <v>1088</v>
      </c>
      <c r="C67" s="399">
        <v>32</v>
      </c>
      <c r="D67" s="399">
        <v>5</v>
      </c>
      <c r="E67" s="399" t="s">
        <v>1288</v>
      </c>
      <c r="F67" s="399">
        <v>56</v>
      </c>
      <c r="G67" s="399" t="s">
        <v>1324</v>
      </c>
      <c r="H67" s="401" t="s">
        <v>1400</v>
      </c>
      <c r="I67" s="401" t="s">
        <v>1401</v>
      </c>
      <c r="J67" s="401" t="s">
        <v>1402</v>
      </c>
      <c r="K67" s="401" t="s">
        <v>1403</v>
      </c>
      <c r="L67" s="401" t="s">
        <v>1465</v>
      </c>
      <c r="M67" s="402" t="s">
        <v>1466</v>
      </c>
    </row>
    <row r="68" spans="1:13">
      <c r="A68" s="399">
        <v>67</v>
      </c>
      <c r="B68" s="400" t="s">
        <v>494</v>
      </c>
      <c r="C68" s="399">
        <v>33</v>
      </c>
      <c r="D68" s="399">
        <v>2</v>
      </c>
      <c r="E68" s="399" t="s">
        <v>1288</v>
      </c>
      <c r="F68" s="399">
        <v>56</v>
      </c>
      <c r="G68" s="399" t="s">
        <v>1314</v>
      </c>
      <c r="H68" s="401" t="s">
        <v>1489</v>
      </c>
      <c r="I68" s="401" t="s">
        <v>1490</v>
      </c>
      <c r="J68" s="401" t="s">
        <v>1491</v>
      </c>
      <c r="K68" s="401" t="s">
        <v>1492</v>
      </c>
      <c r="L68" s="401" t="s">
        <v>1493</v>
      </c>
      <c r="M68" s="402" t="s">
        <v>1494</v>
      </c>
    </row>
    <row r="69" spans="1:13">
      <c r="A69" s="399">
        <v>68</v>
      </c>
      <c r="B69" s="400" t="s">
        <v>495</v>
      </c>
      <c r="C69" s="399">
        <v>33</v>
      </c>
      <c r="D69" s="399">
        <v>3</v>
      </c>
      <c r="E69" s="399" t="s">
        <v>1288</v>
      </c>
      <c r="F69" s="399">
        <v>56</v>
      </c>
      <c r="G69" s="399" t="s">
        <v>1321</v>
      </c>
      <c r="H69" s="401" t="s">
        <v>1489</v>
      </c>
      <c r="I69" s="401" t="s">
        <v>1490</v>
      </c>
      <c r="J69" s="401" t="s">
        <v>1491</v>
      </c>
      <c r="K69" s="401" t="s">
        <v>1492</v>
      </c>
      <c r="L69" s="401" t="s">
        <v>1495</v>
      </c>
      <c r="M69" s="402" t="s">
        <v>1496</v>
      </c>
    </row>
    <row r="70" spans="1:13">
      <c r="A70" s="399">
        <v>69</v>
      </c>
      <c r="B70" s="400" t="s">
        <v>518</v>
      </c>
      <c r="C70" s="399">
        <v>33</v>
      </c>
      <c r="D70" s="399">
        <v>26</v>
      </c>
      <c r="E70" s="399" t="s">
        <v>136</v>
      </c>
      <c r="F70" s="399" t="s">
        <v>1347</v>
      </c>
      <c r="G70" s="399" t="s">
        <v>1348</v>
      </c>
      <c r="H70" s="401" t="s">
        <v>1497</v>
      </c>
      <c r="I70" s="401" t="s">
        <v>1498</v>
      </c>
      <c r="J70" s="401" t="s">
        <v>1499</v>
      </c>
      <c r="K70" s="401" t="s">
        <v>1500</v>
      </c>
      <c r="L70" s="401" t="s">
        <v>1501</v>
      </c>
      <c r="M70" s="402" t="s">
        <v>1502</v>
      </c>
    </row>
    <row r="71" spans="1:13">
      <c r="A71" s="399">
        <v>70</v>
      </c>
      <c r="B71" s="400" t="s">
        <v>519</v>
      </c>
      <c r="C71" s="399">
        <v>33</v>
      </c>
      <c r="D71" s="399">
        <v>27</v>
      </c>
      <c r="E71" s="399" t="s">
        <v>1288</v>
      </c>
      <c r="F71" s="399">
        <v>56</v>
      </c>
      <c r="G71" s="399" t="s">
        <v>1321</v>
      </c>
      <c r="H71" s="401" t="s">
        <v>1489</v>
      </c>
      <c r="I71" s="401" t="s">
        <v>1490</v>
      </c>
      <c r="J71" s="401" t="s">
        <v>1491</v>
      </c>
      <c r="K71" s="401" t="s">
        <v>1492</v>
      </c>
      <c r="L71" s="401" t="s">
        <v>1495</v>
      </c>
      <c r="M71" s="402" t="s">
        <v>1496</v>
      </c>
    </row>
    <row r="72" spans="1:13">
      <c r="A72" s="399">
        <v>71</v>
      </c>
      <c r="B72" s="400" t="s">
        <v>520</v>
      </c>
      <c r="C72" s="399">
        <v>33</v>
      </c>
      <c r="D72" s="399">
        <v>28</v>
      </c>
      <c r="E72" s="399" t="s">
        <v>1288</v>
      </c>
      <c r="F72" s="399">
        <v>56</v>
      </c>
      <c r="G72" s="399" t="s">
        <v>1369</v>
      </c>
      <c r="H72" s="401" t="s">
        <v>1489</v>
      </c>
      <c r="I72" s="401" t="s">
        <v>1490</v>
      </c>
      <c r="J72" s="401" t="s">
        <v>1491</v>
      </c>
      <c r="K72" s="401" t="s">
        <v>1492</v>
      </c>
      <c r="L72" s="401" t="s">
        <v>1503</v>
      </c>
      <c r="M72" s="402" t="s">
        <v>1504</v>
      </c>
    </row>
    <row r="73" spans="1:13">
      <c r="A73" s="395">
        <v>72</v>
      </c>
      <c r="B73" s="396" t="s">
        <v>522</v>
      </c>
      <c r="C73" s="395">
        <v>33</v>
      </c>
      <c r="D73" s="395">
        <v>30</v>
      </c>
      <c r="E73" s="395" t="s">
        <v>129</v>
      </c>
      <c r="F73" s="395" t="s">
        <v>1481</v>
      </c>
      <c r="G73" s="395" t="s">
        <v>1482</v>
      </c>
      <c r="H73" s="397" t="s">
        <v>1505</v>
      </c>
      <c r="I73" s="397" t="s">
        <v>1506</v>
      </c>
      <c r="J73" s="397" t="s">
        <v>1507</v>
      </c>
      <c r="K73" s="397" t="s">
        <v>1508</v>
      </c>
      <c r="L73" s="397" t="s">
        <v>1509</v>
      </c>
      <c r="M73" s="398" t="s">
        <v>1240</v>
      </c>
    </row>
    <row r="74" spans="1:13">
      <c r="A74" s="399">
        <v>73</v>
      </c>
      <c r="B74" s="400" t="s">
        <v>1144</v>
      </c>
      <c r="C74" s="399">
        <v>34</v>
      </c>
      <c r="D74" s="399">
        <v>26</v>
      </c>
      <c r="E74" s="399" t="s">
        <v>136</v>
      </c>
      <c r="F74" s="399" t="s">
        <v>1347</v>
      </c>
      <c r="G74" s="399" t="s">
        <v>1348</v>
      </c>
      <c r="H74" s="401" t="s">
        <v>1497</v>
      </c>
      <c r="I74" s="401" t="s">
        <v>1498</v>
      </c>
      <c r="J74" s="401" t="s">
        <v>1499</v>
      </c>
      <c r="K74" s="401" t="s">
        <v>1500</v>
      </c>
      <c r="L74" s="401" t="s">
        <v>1501</v>
      </c>
      <c r="M74" s="402" t="s">
        <v>1502</v>
      </c>
    </row>
    <row r="75" spans="1:13">
      <c r="A75" s="399">
        <v>74</v>
      </c>
      <c r="B75" s="400" t="s">
        <v>1148</v>
      </c>
      <c r="C75" s="399">
        <v>34</v>
      </c>
      <c r="D75" s="399">
        <v>30</v>
      </c>
      <c r="E75" s="399" t="s">
        <v>129</v>
      </c>
      <c r="F75" s="399" t="s">
        <v>1481</v>
      </c>
      <c r="G75" s="399" t="s">
        <v>1482</v>
      </c>
      <c r="H75" s="401" t="s">
        <v>1505</v>
      </c>
      <c r="I75" s="401" t="s">
        <v>1506</v>
      </c>
      <c r="J75" s="401" t="s">
        <v>1507</v>
      </c>
      <c r="K75" s="401" t="s">
        <v>1508</v>
      </c>
      <c r="L75" s="401" t="s">
        <v>1509</v>
      </c>
      <c r="M75" s="402" t="s">
        <v>1240</v>
      </c>
    </row>
    <row r="76" spans="1:13">
      <c r="A76" s="395">
        <v>75</v>
      </c>
      <c r="B76" s="396" t="s">
        <v>1153</v>
      </c>
      <c r="C76" s="395">
        <v>34</v>
      </c>
      <c r="D76" s="395">
        <v>35</v>
      </c>
      <c r="E76" s="395" t="s">
        <v>129</v>
      </c>
      <c r="F76" s="395" t="s">
        <v>1481</v>
      </c>
      <c r="G76" s="395" t="s">
        <v>1482</v>
      </c>
      <c r="H76" s="397" t="s">
        <v>1505</v>
      </c>
      <c r="I76" s="397" t="s">
        <v>1506</v>
      </c>
      <c r="J76" s="397" t="s">
        <v>1507</v>
      </c>
      <c r="K76" s="397" t="s">
        <v>1508</v>
      </c>
      <c r="L76" s="397" t="s">
        <v>1509</v>
      </c>
      <c r="M76" s="398" t="s">
        <v>1240</v>
      </c>
    </row>
    <row r="77" spans="1:13">
      <c r="A77" s="399">
        <v>76</v>
      </c>
      <c r="B77" s="400" t="s">
        <v>1156</v>
      </c>
      <c r="C77" s="399">
        <v>36</v>
      </c>
      <c r="D77" s="399">
        <v>2</v>
      </c>
      <c r="E77" s="399" t="s">
        <v>1288</v>
      </c>
      <c r="F77" s="399">
        <v>56</v>
      </c>
      <c r="G77" s="399" t="s">
        <v>1314</v>
      </c>
      <c r="H77" s="401" t="s">
        <v>1392</v>
      </c>
      <c r="I77" s="401" t="s">
        <v>1393</v>
      </c>
      <c r="J77" s="401" t="s">
        <v>1394</v>
      </c>
      <c r="K77" s="401" t="s">
        <v>1395</v>
      </c>
      <c r="L77" s="401" t="s">
        <v>1510</v>
      </c>
      <c r="M77" s="402" t="s">
        <v>1511</v>
      </c>
    </row>
    <row r="78" spans="1:13">
      <c r="A78" s="395">
        <v>77</v>
      </c>
      <c r="B78" s="396" t="s">
        <v>1159</v>
      </c>
      <c r="C78" s="395">
        <v>36</v>
      </c>
      <c r="D78" s="395">
        <v>5</v>
      </c>
      <c r="E78" s="395" t="s">
        <v>1288</v>
      </c>
      <c r="F78" s="395">
        <v>56</v>
      </c>
      <c r="G78" s="395" t="s">
        <v>1324</v>
      </c>
      <c r="H78" s="397" t="s">
        <v>1392</v>
      </c>
      <c r="I78" s="397" t="s">
        <v>1393</v>
      </c>
      <c r="J78" s="397" t="s">
        <v>1394</v>
      </c>
      <c r="K78" s="397" t="s">
        <v>1395</v>
      </c>
      <c r="L78" s="397" t="s">
        <v>1512</v>
      </c>
      <c r="M78" s="398" t="s">
        <v>1513</v>
      </c>
    </row>
    <row r="79" spans="1:13">
      <c r="A79" s="399">
        <v>78</v>
      </c>
      <c r="B79" s="400" t="s">
        <v>1217</v>
      </c>
      <c r="C79" s="399">
        <v>37</v>
      </c>
      <c r="D79" s="399">
        <v>27</v>
      </c>
      <c r="E79" s="399" t="s">
        <v>1288</v>
      </c>
      <c r="F79" s="399">
        <v>56</v>
      </c>
      <c r="G79" s="399" t="s">
        <v>1321</v>
      </c>
      <c r="H79" s="401" t="s">
        <v>1514</v>
      </c>
      <c r="I79" s="401" t="s">
        <v>1515</v>
      </c>
      <c r="J79" s="401" t="s">
        <v>1516</v>
      </c>
      <c r="K79" s="401" t="s">
        <v>1517</v>
      </c>
      <c r="L79" s="401" t="s">
        <v>1518</v>
      </c>
      <c r="M79" s="402" t="s">
        <v>1519</v>
      </c>
    </row>
    <row r="80" spans="1:13">
      <c r="A80" s="399">
        <v>79</v>
      </c>
      <c r="B80" s="400" t="s">
        <v>1218</v>
      </c>
      <c r="C80" s="399">
        <v>37</v>
      </c>
      <c r="D80" s="399">
        <v>28</v>
      </c>
      <c r="E80" s="399" t="s">
        <v>1288</v>
      </c>
      <c r="F80" s="399">
        <v>56</v>
      </c>
      <c r="G80" s="399" t="s">
        <v>1369</v>
      </c>
      <c r="H80" s="401" t="s">
        <v>1514</v>
      </c>
      <c r="I80" s="401" t="s">
        <v>1515</v>
      </c>
      <c r="J80" s="401" t="s">
        <v>1516</v>
      </c>
      <c r="K80" s="401" t="s">
        <v>1517</v>
      </c>
      <c r="L80" s="401" t="s">
        <v>1520</v>
      </c>
      <c r="M80" s="402" t="s">
        <v>1521</v>
      </c>
    </row>
    <row r="81" spans="1:13">
      <c r="A81" s="399">
        <v>3</v>
      </c>
      <c r="B81" s="400" t="s">
        <v>556</v>
      </c>
      <c r="C81" s="399">
        <v>6</v>
      </c>
      <c r="D81" s="399">
        <v>10</v>
      </c>
      <c r="E81" s="399" t="s">
        <v>129</v>
      </c>
      <c r="F81" s="399" t="s">
        <v>1251</v>
      </c>
      <c r="G81" s="399" t="s">
        <v>1522</v>
      </c>
      <c r="H81" s="401" t="s">
        <v>1523</v>
      </c>
      <c r="I81" s="401" t="s">
        <v>1524</v>
      </c>
      <c r="J81" s="401" t="s">
        <v>1525</v>
      </c>
      <c r="K81" s="401" t="s">
        <v>1526</v>
      </c>
      <c r="L81" s="401" t="s">
        <v>1527</v>
      </c>
      <c r="M81" s="402" t="s">
        <v>1528</v>
      </c>
    </row>
    <row r="82" spans="1:13">
      <c r="A82" s="395"/>
      <c r="B82" s="396" t="s">
        <v>713</v>
      </c>
      <c r="C82" s="395">
        <v>16</v>
      </c>
      <c r="D82" s="395" t="s">
        <v>119</v>
      </c>
      <c r="E82" s="395" t="s">
        <v>114</v>
      </c>
      <c r="F82" s="395" t="s">
        <v>1532</v>
      </c>
      <c r="G82" s="395" t="s">
        <v>1533</v>
      </c>
      <c r="H82" s="397" t="s">
        <v>1534</v>
      </c>
      <c r="I82" s="397" t="s">
        <v>1535</v>
      </c>
      <c r="J82" s="397" t="s">
        <v>1536</v>
      </c>
      <c r="K82" s="397" t="s">
        <v>1537</v>
      </c>
      <c r="L82" s="397" t="s">
        <v>1538</v>
      </c>
      <c r="M82" s="398" t="s">
        <v>1539</v>
      </c>
    </row>
    <row r="83" spans="1:13">
      <c r="A83" s="395"/>
      <c r="B83" s="396" t="s">
        <v>947</v>
      </c>
      <c r="C83" s="395">
        <v>26</v>
      </c>
      <c r="D83" s="395" t="s">
        <v>119</v>
      </c>
      <c r="E83" s="395" t="s">
        <v>114</v>
      </c>
      <c r="F83" s="395" t="s">
        <v>1532</v>
      </c>
      <c r="G83" s="395" t="s">
        <v>1533</v>
      </c>
      <c r="H83" s="397">
        <v>61894811</v>
      </c>
      <c r="I83" s="397">
        <v>5796792</v>
      </c>
      <c r="J83" s="397">
        <v>1237896</v>
      </c>
      <c r="K83" s="397">
        <v>68929500</v>
      </c>
      <c r="L83" s="397">
        <v>2116802543</v>
      </c>
      <c r="M83" s="398">
        <v>2357388888</v>
      </c>
    </row>
    <row r="84" spans="1:13">
      <c r="A84" s="399"/>
      <c r="B84" s="400" t="s">
        <v>1542</v>
      </c>
      <c r="C84" s="399"/>
      <c r="D84" s="453" t="s">
        <v>131</v>
      </c>
      <c r="E84" s="399" t="s">
        <v>1543</v>
      </c>
      <c r="F84" s="399"/>
      <c r="G84" s="399">
        <v>248.7</v>
      </c>
      <c r="H84" s="454">
        <v>59740772</v>
      </c>
      <c r="I84" s="454">
        <v>5581388</v>
      </c>
      <c r="J84" s="454">
        <v>1194815</v>
      </c>
      <c r="K84" s="454">
        <v>66516975</v>
      </c>
      <c r="L84" s="454">
        <v>14857529901</v>
      </c>
      <c r="M84" s="455">
        <v>16542771760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36"/>
  <sheetViews>
    <sheetView zoomScale="85" zoomScaleNormal="85" workbookViewId="0">
      <selection activeCell="N27" sqref="N27"/>
    </sheetView>
  </sheetViews>
  <sheetFormatPr defaultColWidth="9.140625" defaultRowHeight="14.25"/>
  <cols>
    <col min="1" max="1" width="16" style="269" customWidth="1"/>
    <col min="2" max="2" width="12.5703125" style="269" bestFit="1" customWidth="1"/>
    <col min="3" max="3" width="18.28515625" style="269" bestFit="1" customWidth="1"/>
    <col min="4" max="4" width="12.7109375" style="269" bestFit="1" customWidth="1"/>
    <col min="5" max="5" width="16" style="269" bestFit="1" customWidth="1"/>
    <col min="6" max="7" width="14.28515625" style="269" customWidth="1"/>
    <col min="8" max="8" width="14.140625" style="269" bestFit="1" customWidth="1"/>
    <col min="9" max="9" width="14.28515625" style="269" customWidth="1"/>
    <col min="10" max="10" width="12.5703125" style="269" customWidth="1"/>
    <col min="11" max="11" width="13.42578125" style="269" customWidth="1"/>
    <col min="12" max="12" width="13.7109375" style="269" customWidth="1"/>
    <col min="13" max="13" width="16.42578125" style="269" customWidth="1"/>
    <col min="14" max="14" width="11.42578125" style="269" customWidth="1"/>
    <col min="15" max="15" width="26.7109375" style="269" customWidth="1"/>
    <col min="16" max="18" width="11.42578125" style="269" customWidth="1"/>
    <col min="19" max="19" width="10.42578125" style="269" customWidth="1"/>
    <col min="20" max="16384" width="9.140625" style="269"/>
  </cols>
  <sheetData>
    <row r="1" spans="1:20" ht="15">
      <c r="A1" s="267"/>
      <c r="B1" s="268"/>
      <c r="O1" s="270" t="s">
        <v>40</v>
      </c>
      <c r="P1" s="270"/>
      <c r="Q1" s="271" t="s">
        <v>41</v>
      </c>
      <c r="R1" s="272"/>
      <c r="S1" s="272"/>
    </row>
    <row r="2" spans="1:20" ht="15">
      <c r="A2" s="273"/>
      <c r="B2" s="273"/>
      <c r="C2" s="274" t="s">
        <v>44</v>
      </c>
      <c r="D2" s="275" t="str">
        <f>+PTG!F9</f>
        <v>KHÔNG TTS</v>
      </c>
      <c r="O2" s="276" t="s">
        <v>42</v>
      </c>
      <c r="P2" s="277" t="s">
        <v>15</v>
      </c>
      <c r="Q2" s="276" t="s">
        <v>43</v>
      </c>
      <c r="R2" s="277" t="s">
        <v>15</v>
      </c>
      <c r="S2" s="276" t="s">
        <v>43</v>
      </c>
    </row>
    <row r="3" spans="1:20" ht="15">
      <c r="A3" s="278" t="s">
        <v>101</v>
      </c>
      <c r="B3" s="279"/>
      <c r="C3" s="280">
        <f>PTG!F25</f>
        <v>14657529996.4</v>
      </c>
      <c r="D3" s="275"/>
      <c r="O3" s="276"/>
      <c r="P3" s="277"/>
      <c r="Q3" s="276"/>
      <c r="R3" s="277"/>
      <c r="S3" s="276"/>
    </row>
    <row r="4" spans="1:20" ht="15">
      <c r="A4" s="278" t="s">
        <v>102</v>
      </c>
      <c r="B4" s="279"/>
      <c r="C4" s="280">
        <f>PTG!F30</f>
        <v>65616292.185516693</v>
      </c>
      <c r="D4" s="275"/>
      <c r="O4" s="281"/>
      <c r="P4" s="282"/>
      <c r="Q4" s="281"/>
      <c r="R4" s="282"/>
      <c r="S4" s="281"/>
    </row>
    <row r="5" spans="1:20" ht="15">
      <c r="A5" s="278" t="s">
        <v>72</v>
      </c>
      <c r="B5" s="273"/>
      <c r="C5" s="283">
        <f>PTG!F26</f>
        <v>1368091270.21</v>
      </c>
      <c r="D5" s="275"/>
      <c r="O5" s="281"/>
      <c r="P5" s="282"/>
      <c r="Q5" s="281"/>
      <c r="R5" s="282"/>
      <c r="S5" s="281"/>
    </row>
    <row r="6" spans="1:20" ht="15">
      <c r="A6" s="278" t="s">
        <v>100</v>
      </c>
      <c r="B6" s="273"/>
      <c r="C6" s="283">
        <f>PTG!F27</f>
        <v>16025621266.610001</v>
      </c>
      <c r="D6" s="275"/>
      <c r="O6" s="281"/>
      <c r="P6" s="282"/>
      <c r="Q6" s="281"/>
      <c r="R6" s="282"/>
      <c r="S6" s="281"/>
    </row>
    <row r="7" spans="1:20" ht="15">
      <c r="A7" s="278"/>
      <c r="B7" s="273"/>
      <c r="C7" s="274"/>
      <c r="D7" s="275"/>
      <c r="O7" s="281"/>
      <c r="P7" s="282"/>
      <c r="Q7" s="281"/>
      <c r="R7" s="282"/>
      <c r="S7" s="281"/>
    </row>
    <row r="8" spans="1:20" ht="15">
      <c r="A8" s="278"/>
      <c r="B8" s="273"/>
      <c r="C8" s="274"/>
      <c r="D8" s="275"/>
      <c r="O8" s="281"/>
      <c r="P8" s="282"/>
      <c r="Q8" s="281"/>
      <c r="R8" s="282"/>
      <c r="S8" s="281"/>
    </row>
    <row r="9" spans="1:20" ht="15">
      <c r="A9" s="278"/>
      <c r="B9" s="273"/>
      <c r="C9" s="274"/>
      <c r="D9" s="275"/>
      <c r="O9" s="281"/>
      <c r="P9" s="282"/>
      <c r="Q9" s="281"/>
      <c r="R9" s="282"/>
      <c r="S9" s="281"/>
    </row>
    <row r="10" spans="1:20" s="285" customFormat="1" ht="43.5" customHeight="1">
      <c r="A10" s="284"/>
      <c r="B10" s="449" t="s">
        <v>25</v>
      </c>
      <c r="C10" s="449"/>
      <c r="D10" s="284" t="s">
        <v>50</v>
      </c>
      <c r="E10" s="284" t="s">
        <v>12</v>
      </c>
      <c r="F10" s="284" t="s">
        <v>45</v>
      </c>
      <c r="G10" s="284" t="s">
        <v>46</v>
      </c>
      <c r="H10" s="284" t="s">
        <v>18</v>
      </c>
      <c r="I10" s="284" t="s">
        <v>15</v>
      </c>
      <c r="J10" s="284" t="s">
        <v>16</v>
      </c>
      <c r="K10" s="284" t="s">
        <v>19</v>
      </c>
      <c r="L10" s="284" t="s">
        <v>14</v>
      </c>
      <c r="M10" s="284" t="s">
        <v>17</v>
      </c>
      <c r="O10" s="286"/>
      <c r="P10" s="287"/>
      <c r="Q10" s="287"/>
      <c r="R10" s="288"/>
      <c r="S10" s="289"/>
    </row>
    <row r="11" spans="1:20" s="299" customFormat="1" ht="20.25" customHeight="1">
      <c r="A11" s="290"/>
      <c r="B11" s="450">
        <f>PTG!F27</f>
        <v>16025621266.610001</v>
      </c>
      <c r="C11" s="450"/>
      <c r="D11" s="291">
        <v>0.7</v>
      </c>
      <c r="E11" s="292">
        <f>+B11*0.7</f>
        <v>11217934886.626999</v>
      </c>
      <c r="F11" s="293">
        <f ca="1">PTG!D57</f>
        <v>44922</v>
      </c>
      <c r="G11" s="293">
        <f ca="1">EDATE(F11,18)</f>
        <v>45470</v>
      </c>
      <c r="H11" s="290">
        <v>18</v>
      </c>
      <c r="I11" s="294">
        <f>R10</f>
        <v>0</v>
      </c>
      <c r="J11" s="295">
        <f>P3</f>
        <v>0</v>
      </c>
      <c r="K11" s="294">
        <f>S10</f>
        <v>0</v>
      </c>
      <c r="L11" s="296">
        <f>Q3</f>
        <v>0</v>
      </c>
      <c r="M11" s="295">
        <f>SUM(J11,L11)</f>
        <v>0</v>
      </c>
      <c r="N11" s="297"/>
      <c r="O11" s="286"/>
      <c r="P11" s="287"/>
      <c r="Q11" s="287"/>
      <c r="R11" s="287"/>
      <c r="S11" s="298"/>
      <c r="T11" s="286"/>
    </row>
    <row r="12" spans="1:20" s="299" customFormat="1" ht="20.25" customHeight="1">
      <c r="A12" s="290"/>
      <c r="B12" s="450">
        <f>B11</f>
        <v>16025621266.610001</v>
      </c>
      <c r="C12" s="450"/>
      <c r="D12" s="291">
        <v>0.05</v>
      </c>
      <c r="E12" s="292">
        <f>+B12*0.05</f>
        <v>801281063.33050013</v>
      </c>
      <c r="F12" s="293">
        <f>PTG!D58</f>
        <v>45291</v>
      </c>
      <c r="G12" s="293">
        <v>45199</v>
      </c>
      <c r="H12" s="290"/>
      <c r="I12" s="294">
        <f>R10</f>
        <v>0</v>
      </c>
      <c r="J12" s="295">
        <f>P3</f>
        <v>0</v>
      </c>
      <c r="K12" s="294">
        <f>S10</f>
        <v>0</v>
      </c>
      <c r="L12" s="296">
        <f>Q3</f>
        <v>0</v>
      </c>
      <c r="M12" s="295">
        <f>SUM(J12,L12)</f>
        <v>0</v>
      </c>
      <c r="N12" s="297"/>
      <c r="O12" s="286"/>
      <c r="P12" s="287"/>
      <c r="Q12" s="287"/>
      <c r="R12" s="287"/>
      <c r="S12" s="298"/>
      <c r="T12" s="286"/>
    </row>
    <row r="13" spans="1:20" s="299" customFormat="1" ht="20.25" customHeight="1">
      <c r="A13" s="300"/>
      <c r="B13" s="301"/>
      <c r="C13" s="302"/>
      <c r="D13" s="303" t="str">
        <f>+IF(D11&lt;=80%, "OK", "CHECK")</f>
        <v>OK</v>
      </c>
      <c r="E13" s="304"/>
      <c r="F13" s="304"/>
      <c r="G13" s="304"/>
      <c r="H13" s="300"/>
      <c r="I13" s="305"/>
      <c r="J13" s="306"/>
      <c r="K13" s="305"/>
      <c r="L13" s="307"/>
      <c r="M13" s="306">
        <f>SUM(M11:M12)</f>
        <v>0</v>
      </c>
      <c r="N13" s="297"/>
    </row>
    <row r="14" spans="1:20" s="299" customFormat="1" ht="20.25" customHeight="1">
      <c r="A14" s="300"/>
      <c r="B14" s="301"/>
      <c r="C14" s="302"/>
      <c r="D14" s="308"/>
      <c r="E14" s="304"/>
      <c r="F14" s="304"/>
      <c r="G14" s="304"/>
      <c r="H14" s="300"/>
      <c r="I14" s="309"/>
      <c r="J14" s="307"/>
      <c r="K14" s="305"/>
      <c r="L14" s="307"/>
      <c r="M14" s="310"/>
    </row>
    <row r="15" spans="1:20" ht="15">
      <c r="A15" s="311" t="s">
        <v>87</v>
      </c>
      <c r="B15" s="273"/>
      <c r="C15" s="273"/>
      <c r="D15" s="273"/>
      <c r="E15" s="273"/>
      <c r="F15" s="312" t="s">
        <v>88</v>
      </c>
      <c r="G15" s="313">
        <v>0.08</v>
      </c>
      <c r="H15" s="273"/>
    </row>
    <row r="16" spans="1:20" ht="60">
      <c r="A16" s="257" t="s">
        <v>89</v>
      </c>
      <c r="B16" s="257" t="s">
        <v>48</v>
      </c>
      <c r="C16" s="257" t="s">
        <v>90</v>
      </c>
      <c r="D16" s="257" t="s">
        <v>91</v>
      </c>
      <c r="E16" s="257" t="s">
        <v>92</v>
      </c>
      <c r="F16" s="257" t="s">
        <v>93</v>
      </c>
      <c r="G16" s="257" t="s">
        <v>94</v>
      </c>
      <c r="H16" s="257" t="s">
        <v>95</v>
      </c>
      <c r="I16" s="314"/>
      <c r="J16" s="315"/>
      <c r="K16" s="273"/>
    </row>
    <row r="17" spans="1:11" ht="15">
      <c r="A17" s="258">
        <v>44651</v>
      </c>
      <c r="B17" s="258" t="e">
        <f>PTG!#REF!</f>
        <v>#REF!</v>
      </c>
      <c r="C17" s="258" t="s">
        <v>96</v>
      </c>
      <c r="D17" s="259">
        <v>0.05</v>
      </c>
      <c r="E17" s="260" t="e">
        <f>MAX(0,B17-A17)</f>
        <v>#REF!</v>
      </c>
      <c r="F17" s="261">
        <f>$C$3*D17</f>
        <v>732876499.82000005</v>
      </c>
      <c r="G17" s="262" t="e">
        <f>(1+$G$15/365)^E17</f>
        <v>#REF!</v>
      </c>
      <c r="H17" s="263" t="e">
        <f>F17-F17/G17</f>
        <v>#REF!</v>
      </c>
      <c r="I17" s="314"/>
      <c r="J17" s="315"/>
      <c r="K17" s="273"/>
    </row>
    <row r="18" spans="1:11" ht="15">
      <c r="A18" s="258">
        <f t="shared" ref="A18:A23" si="0">A17</f>
        <v>44651</v>
      </c>
      <c r="B18" s="258">
        <f ca="1">PTG!D40</f>
        <v>44922</v>
      </c>
      <c r="C18" s="258" t="s">
        <v>97</v>
      </c>
      <c r="D18" s="264">
        <v>0.1</v>
      </c>
      <c r="E18" s="260">
        <f t="shared" ref="E18:E24" ca="1" si="1">MAX(0,B18-A18)</f>
        <v>271</v>
      </c>
      <c r="F18" s="261">
        <f t="shared" ref="F18:F24" si="2">$C$3*D18</f>
        <v>1465752999.6400001</v>
      </c>
      <c r="G18" s="262">
        <f t="shared" ref="G18:G24" ca="1" si="3">(1+$G$15/365)^E18</f>
        <v>1.0611898217131857</v>
      </c>
      <c r="H18" s="263">
        <f t="shared" ref="H18:H24" ca="1" si="4">F18-F18/G18</f>
        <v>84517550.855081081</v>
      </c>
      <c r="I18" s="314"/>
      <c r="J18" s="315"/>
      <c r="K18" s="273"/>
    </row>
    <row r="19" spans="1:11" ht="15">
      <c r="A19" s="258">
        <f t="shared" si="0"/>
        <v>44651</v>
      </c>
      <c r="B19" s="258">
        <f ca="1">PTG!D41</f>
        <v>44952</v>
      </c>
      <c r="C19" s="258" t="s">
        <v>81</v>
      </c>
      <c r="D19" s="264">
        <v>0.1</v>
      </c>
      <c r="E19" s="260">
        <f t="shared" ca="1" si="1"/>
        <v>301</v>
      </c>
      <c r="F19" s="261">
        <f t="shared" si="2"/>
        <v>1465752999.6400001</v>
      </c>
      <c r="G19" s="262">
        <f t="shared" ca="1" si="3"/>
        <v>1.0681897293044238</v>
      </c>
      <c r="H19" s="263">
        <f t="shared" ca="1" si="4"/>
        <v>93568864.716273785</v>
      </c>
      <c r="I19" s="314"/>
      <c r="J19" s="315"/>
      <c r="K19" s="273"/>
    </row>
    <row r="20" spans="1:11" ht="15">
      <c r="A20" s="258">
        <f t="shared" si="0"/>
        <v>44651</v>
      </c>
      <c r="B20" s="258">
        <f ca="1">PTG!D42</f>
        <v>44982</v>
      </c>
      <c r="C20" s="258" t="s">
        <v>82</v>
      </c>
      <c r="D20" s="264">
        <v>0.1</v>
      </c>
      <c r="E20" s="260">
        <f t="shared" ca="1" si="1"/>
        <v>331</v>
      </c>
      <c r="F20" s="261">
        <f t="shared" si="2"/>
        <v>1465752999.6400001</v>
      </c>
      <c r="G20" s="262">
        <f t="shared" ca="1" si="3"/>
        <v>1.0752358102619006</v>
      </c>
      <c r="H20" s="263">
        <f t="shared" ca="1" si="4"/>
        <v>102560864.80682397</v>
      </c>
      <c r="I20" s="314"/>
      <c r="J20" s="315"/>
      <c r="K20" s="273"/>
    </row>
    <row r="21" spans="1:11" ht="15">
      <c r="A21" s="258">
        <f t="shared" si="0"/>
        <v>44651</v>
      </c>
      <c r="B21" s="258">
        <f ca="1">PTG!D43</f>
        <v>45012</v>
      </c>
      <c r="C21" s="258" t="s">
        <v>83</v>
      </c>
      <c r="D21" s="259">
        <v>0.1</v>
      </c>
      <c r="E21" s="260">
        <f t="shared" ca="1" si="1"/>
        <v>361</v>
      </c>
      <c r="F21" s="261">
        <f t="shared" si="2"/>
        <v>1465752999.6400001</v>
      </c>
      <c r="G21" s="262">
        <f t="shared" ca="1" si="3"/>
        <v>1.0823283691581713</v>
      </c>
      <c r="H21" s="263">
        <f t="shared" ca="1" si="4"/>
        <v>111493939.8132174</v>
      </c>
      <c r="I21" s="314"/>
      <c r="J21" s="315"/>
      <c r="K21" s="273"/>
    </row>
    <row r="22" spans="1:11" ht="15">
      <c r="A22" s="258">
        <f t="shared" si="0"/>
        <v>44651</v>
      </c>
      <c r="B22" s="258">
        <f ca="1">PTG!D44</f>
        <v>45072</v>
      </c>
      <c r="C22" s="258" t="s">
        <v>84</v>
      </c>
      <c r="D22" s="259">
        <v>0.1</v>
      </c>
      <c r="E22" s="260">
        <f t="shared" ca="1" si="1"/>
        <v>421</v>
      </c>
      <c r="F22" s="261">
        <f t="shared" si="2"/>
        <v>1465752999.6400001</v>
      </c>
      <c r="G22" s="262">
        <f t="shared" ca="1" si="3"/>
        <v>1.0966541491158068</v>
      </c>
      <c r="H22" s="263">
        <f t="shared" ca="1" si="4"/>
        <v>129184856.60075259</v>
      </c>
      <c r="I22" s="314"/>
      <c r="J22" s="315"/>
      <c r="K22" s="273"/>
    </row>
    <row r="23" spans="1:11" ht="15">
      <c r="A23" s="258">
        <f t="shared" si="0"/>
        <v>44651</v>
      </c>
      <c r="B23" s="258">
        <f>PTG!D46</f>
        <v>45291</v>
      </c>
      <c r="C23" s="258" t="s">
        <v>98</v>
      </c>
      <c r="D23" s="259">
        <v>0.15</v>
      </c>
      <c r="E23" s="260">
        <f t="shared" si="1"/>
        <v>640</v>
      </c>
      <c r="F23" s="261">
        <f t="shared" si="2"/>
        <v>2198629499.46</v>
      </c>
      <c r="G23" s="262">
        <f t="shared" si="3"/>
        <v>1.1505713008401657</v>
      </c>
      <c r="H23" s="263">
        <f t="shared" si="4"/>
        <v>287727065.29140449</v>
      </c>
      <c r="I23" s="314"/>
      <c r="J23" s="315"/>
      <c r="K23" s="273"/>
    </row>
    <row r="24" spans="1:11" ht="15">
      <c r="A24" s="258">
        <v>45107</v>
      </c>
      <c r="B24" s="258">
        <f>B23</f>
        <v>45291</v>
      </c>
      <c r="C24" s="258" t="s">
        <v>99</v>
      </c>
      <c r="D24" s="259">
        <v>0.05</v>
      </c>
      <c r="E24" s="260">
        <f t="shared" si="1"/>
        <v>184</v>
      </c>
      <c r="F24" s="261">
        <f t="shared" si="2"/>
        <v>732876499.82000005</v>
      </c>
      <c r="G24" s="262">
        <f t="shared" si="3"/>
        <v>1.0411484140241667</v>
      </c>
      <c r="H24" s="263">
        <f t="shared" si="4"/>
        <v>28964848.08214438</v>
      </c>
      <c r="I24" s="314"/>
      <c r="J24" s="315"/>
      <c r="K24" s="273"/>
    </row>
    <row r="25" spans="1:11" ht="15">
      <c r="A25" s="260"/>
      <c r="B25" s="260"/>
      <c r="C25" s="260"/>
      <c r="D25" s="265">
        <f>SUM(D17:D24)</f>
        <v>0.75</v>
      </c>
      <c r="E25" s="260"/>
      <c r="F25" s="266">
        <f>SUM(F17:F24)</f>
        <v>10993147497.300001</v>
      </c>
      <c r="G25" s="260"/>
      <c r="H25" s="266" t="e">
        <f>SUM(H17:H24)</f>
        <v>#REF!</v>
      </c>
      <c r="I25" s="314"/>
      <c r="J25" s="315"/>
      <c r="K25" s="273"/>
    </row>
    <row r="26" spans="1:11" ht="15">
      <c r="A26" s="316"/>
      <c r="B26" s="316"/>
      <c r="C26" s="317"/>
      <c r="D26" s="318"/>
      <c r="E26" s="318"/>
      <c r="F26" s="318"/>
      <c r="G26" s="318"/>
      <c r="H26" s="318"/>
      <c r="I26" s="318"/>
      <c r="J26" s="318"/>
      <c r="K26" s="319"/>
    </row>
    <row r="27" spans="1:11">
      <c r="A27" s="320"/>
      <c r="B27" s="321"/>
      <c r="C27" s="322"/>
      <c r="D27" s="322"/>
      <c r="E27" s="323"/>
      <c r="F27" s="323"/>
      <c r="G27" s="323"/>
      <c r="H27" s="322"/>
      <c r="I27" s="322"/>
      <c r="J27" s="322"/>
      <c r="K27" s="324"/>
    </row>
    <row r="28" spans="1:11" ht="15">
      <c r="A28" s="273"/>
      <c r="B28" s="273"/>
      <c r="C28" s="273"/>
      <c r="D28" s="273"/>
      <c r="E28" s="325"/>
      <c r="F28" s="325"/>
      <c r="G28" s="325"/>
      <c r="H28" s="326"/>
      <c r="I28" s="325"/>
      <c r="J28" s="273"/>
      <c r="K28" s="273"/>
    </row>
    <row r="34" ht="19.5" customHeight="1"/>
    <row r="36" ht="12" customHeight="1"/>
  </sheetData>
  <mergeCells count="3">
    <mergeCell ref="B10:C10"/>
    <mergeCell ref="B11:C11"/>
    <mergeCell ref="B12:C12"/>
  </mergeCells>
  <phoneticPr fontId="133" type="noConversion"/>
  <pageMargins left="0.7" right="0.64" top="0.75" bottom="0.75" header="0.3" footer="0.3"/>
  <pageSetup paperSize="9"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6"/>
  <sheetViews>
    <sheetView topLeftCell="A1046" workbookViewId="0">
      <selection activeCell="J1077" sqref="J1077"/>
    </sheetView>
  </sheetViews>
  <sheetFormatPr defaultRowHeight="15"/>
  <cols>
    <col min="9" max="9" width="13.28515625" customWidth="1"/>
    <col min="10" max="10" width="27.42578125" customWidth="1"/>
  </cols>
  <sheetData>
    <row r="1" spans="1:10">
      <c r="A1" t="s">
        <v>35</v>
      </c>
    </row>
    <row r="2" spans="1:10" ht="24">
      <c r="A2" t="s">
        <v>36</v>
      </c>
      <c r="E2" s="182" t="s">
        <v>1231</v>
      </c>
      <c r="F2" s="183" t="s">
        <v>107</v>
      </c>
      <c r="G2" s="183" t="s">
        <v>108</v>
      </c>
      <c r="H2" s="183" t="s">
        <v>109</v>
      </c>
      <c r="I2" s="182" t="s">
        <v>110</v>
      </c>
      <c r="J2" s="192" t="s">
        <v>1230</v>
      </c>
    </row>
    <row r="3" spans="1:10">
      <c r="E3" s="180">
        <v>1</v>
      </c>
      <c r="F3" s="181" t="s">
        <v>547</v>
      </c>
      <c r="G3" s="180" t="s">
        <v>123</v>
      </c>
      <c r="H3" s="180" t="s">
        <v>113</v>
      </c>
      <c r="I3" s="181" t="s">
        <v>114</v>
      </c>
      <c r="J3" t="str">
        <f>+IF(I3="Studio","Studio",IF(OR(I3="3PN",I3="3.5PN"),"3PN,3,5PN","1,5PN, 2PN, 2,5PN"))</f>
        <v>Studio</v>
      </c>
    </row>
    <row r="4" spans="1:10">
      <c r="A4" t="s">
        <v>34</v>
      </c>
      <c r="E4" s="180">
        <v>2</v>
      </c>
      <c r="F4" s="181" t="s">
        <v>548</v>
      </c>
      <c r="G4" s="180" t="s">
        <v>123</v>
      </c>
      <c r="H4" s="180" t="s">
        <v>170</v>
      </c>
      <c r="I4" s="181" t="s">
        <v>117</v>
      </c>
      <c r="J4" t="str">
        <f t="shared" ref="J4:J67" si="0">+IF(I4="Studio","Studio",IF(OR(I4="3PN",I4="3.5PN"),"3PN,3,5PN","1,5PN, 2PN, 2,5PN"))</f>
        <v>1,5PN, 2PN, 2,5PN</v>
      </c>
    </row>
    <row r="5" spans="1:10">
      <c r="A5" t="s">
        <v>38</v>
      </c>
      <c r="E5" s="180">
        <v>3</v>
      </c>
      <c r="F5" s="181" t="s">
        <v>549</v>
      </c>
      <c r="G5" s="180" t="s">
        <v>123</v>
      </c>
      <c r="H5" s="180" t="s">
        <v>116</v>
      </c>
      <c r="I5" s="181" t="s">
        <v>117</v>
      </c>
      <c r="J5" t="str">
        <f t="shared" si="0"/>
        <v>1,5PN, 2PN, 2,5PN</v>
      </c>
    </row>
    <row r="6" spans="1:10">
      <c r="E6" s="180">
        <v>4</v>
      </c>
      <c r="F6" s="181" t="s">
        <v>550</v>
      </c>
      <c r="G6" s="180" t="s">
        <v>123</v>
      </c>
      <c r="H6" s="180" t="s">
        <v>119</v>
      </c>
      <c r="I6" s="181" t="s">
        <v>114</v>
      </c>
      <c r="J6" t="str">
        <f t="shared" si="0"/>
        <v>Studio</v>
      </c>
    </row>
    <row r="7" spans="1:10">
      <c r="E7" s="180">
        <v>5</v>
      </c>
      <c r="F7" s="181" t="s">
        <v>551</v>
      </c>
      <c r="G7" s="180" t="s">
        <v>123</v>
      </c>
      <c r="H7" s="180" t="s">
        <v>121</v>
      </c>
      <c r="I7" s="181" t="s">
        <v>117</v>
      </c>
      <c r="J7" t="str">
        <f t="shared" si="0"/>
        <v>1,5PN, 2PN, 2,5PN</v>
      </c>
    </row>
    <row r="8" spans="1:10">
      <c r="E8" s="180">
        <v>6</v>
      </c>
      <c r="F8" s="181" t="s">
        <v>552</v>
      </c>
      <c r="G8" s="180" t="s">
        <v>123</v>
      </c>
      <c r="H8" s="180" t="s">
        <v>123</v>
      </c>
      <c r="I8" s="181" t="s">
        <v>124</v>
      </c>
      <c r="J8" t="str">
        <f t="shared" si="0"/>
        <v>1,5PN, 2PN, 2,5PN</v>
      </c>
    </row>
    <row r="9" spans="1:10">
      <c r="E9" s="180">
        <v>7</v>
      </c>
      <c r="F9" s="181" t="s">
        <v>553</v>
      </c>
      <c r="G9" s="180" t="s">
        <v>123</v>
      </c>
      <c r="H9" s="180" t="s">
        <v>112</v>
      </c>
      <c r="I9" s="181" t="s">
        <v>126</v>
      </c>
      <c r="J9" t="str">
        <f t="shared" si="0"/>
        <v>3PN,3,5PN</v>
      </c>
    </row>
    <row r="10" spans="1:10">
      <c r="E10" s="180">
        <v>8</v>
      </c>
      <c r="F10" s="181" t="s">
        <v>554</v>
      </c>
      <c r="G10" s="180" t="s">
        <v>123</v>
      </c>
      <c r="H10" s="180" t="s">
        <v>128</v>
      </c>
      <c r="I10" s="181" t="s">
        <v>129</v>
      </c>
      <c r="J10" t="str">
        <f t="shared" si="0"/>
        <v>1,5PN, 2PN, 2,5PN</v>
      </c>
    </row>
    <row r="11" spans="1:10">
      <c r="E11" s="180">
        <v>9</v>
      </c>
      <c r="F11" s="181" t="s">
        <v>555</v>
      </c>
      <c r="G11" s="180" t="s">
        <v>123</v>
      </c>
      <c r="H11" s="180" t="s">
        <v>131</v>
      </c>
      <c r="I11" s="181" t="s">
        <v>129</v>
      </c>
      <c r="J11" t="str">
        <f t="shared" si="0"/>
        <v>1,5PN, 2PN, 2,5PN</v>
      </c>
    </row>
    <row r="12" spans="1:10">
      <c r="E12" s="180">
        <v>10</v>
      </c>
      <c r="F12" s="181" t="s">
        <v>556</v>
      </c>
      <c r="G12" s="180" t="s">
        <v>123</v>
      </c>
      <c r="H12" s="180" t="s">
        <v>168</v>
      </c>
      <c r="I12" s="181" t="s">
        <v>129</v>
      </c>
      <c r="J12" t="str">
        <f t="shared" si="0"/>
        <v>1,5PN, 2PN, 2,5PN</v>
      </c>
    </row>
    <row r="13" spans="1:10">
      <c r="E13" s="180">
        <v>11</v>
      </c>
      <c r="F13" s="181" t="s">
        <v>557</v>
      </c>
      <c r="G13" s="180" t="s">
        <v>123</v>
      </c>
      <c r="H13" s="180" t="s">
        <v>133</v>
      </c>
      <c r="I13" s="181" t="s">
        <v>129</v>
      </c>
      <c r="J13" t="str">
        <f t="shared" si="0"/>
        <v>1,5PN, 2PN, 2,5PN</v>
      </c>
    </row>
    <row r="14" spans="1:10">
      <c r="E14" s="180">
        <v>12</v>
      </c>
      <c r="F14" s="181" t="s">
        <v>558</v>
      </c>
      <c r="G14" s="180" t="s">
        <v>123</v>
      </c>
      <c r="H14" s="180" t="s">
        <v>135</v>
      </c>
      <c r="I14" s="181" t="s">
        <v>136</v>
      </c>
      <c r="J14" t="str">
        <f t="shared" si="0"/>
        <v>3PN,3,5PN</v>
      </c>
    </row>
    <row r="15" spans="1:10">
      <c r="E15" s="180">
        <v>13</v>
      </c>
      <c r="F15" s="181" t="s">
        <v>559</v>
      </c>
      <c r="G15" s="180" t="s">
        <v>123</v>
      </c>
      <c r="H15" s="180" t="s">
        <v>138</v>
      </c>
      <c r="I15" s="181" t="s">
        <v>129</v>
      </c>
      <c r="J15" t="str">
        <f t="shared" si="0"/>
        <v>1,5PN, 2PN, 2,5PN</v>
      </c>
    </row>
    <row r="16" spans="1:10">
      <c r="E16" s="180">
        <v>14</v>
      </c>
      <c r="F16" s="181" t="s">
        <v>560</v>
      </c>
      <c r="G16" s="180" t="s">
        <v>123</v>
      </c>
      <c r="H16" s="180" t="s">
        <v>144</v>
      </c>
      <c r="I16" s="181" t="s">
        <v>129</v>
      </c>
      <c r="J16" t="str">
        <f t="shared" si="0"/>
        <v>1,5PN, 2PN, 2,5PN</v>
      </c>
    </row>
    <row r="17" spans="5:10">
      <c r="E17" s="180">
        <v>15</v>
      </c>
      <c r="F17" s="181" t="s">
        <v>561</v>
      </c>
      <c r="G17" s="180" t="s">
        <v>123</v>
      </c>
      <c r="H17" s="180" t="s">
        <v>209</v>
      </c>
      <c r="I17" s="181" t="s">
        <v>136</v>
      </c>
      <c r="J17" t="str">
        <f t="shared" si="0"/>
        <v>3PN,3,5PN</v>
      </c>
    </row>
    <row r="18" spans="5:10">
      <c r="E18" s="180">
        <v>16</v>
      </c>
      <c r="F18" s="181" t="s">
        <v>562</v>
      </c>
      <c r="G18" s="180" t="s">
        <v>123</v>
      </c>
      <c r="H18" s="180" t="s">
        <v>146</v>
      </c>
      <c r="I18" s="181" t="s">
        <v>129</v>
      </c>
      <c r="J18" t="str">
        <f t="shared" si="0"/>
        <v>1,5PN, 2PN, 2,5PN</v>
      </c>
    </row>
    <row r="19" spans="5:10">
      <c r="E19" s="180">
        <v>17</v>
      </c>
      <c r="F19" s="181" t="s">
        <v>563</v>
      </c>
      <c r="G19" s="180" t="s">
        <v>123</v>
      </c>
      <c r="H19" s="180" t="s">
        <v>148</v>
      </c>
      <c r="I19" s="181" t="s">
        <v>129</v>
      </c>
      <c r="J19" t="str">
        <f t="shared" si="0"/>
        <v>1,5PN, 2PN, 2,5PN</v>
      </c>
    </row>
    <row r="20" spans="5:10">
      <c r="E20" s="180">
        <v>18</v>
      </c>
      <c r="F20" s="181" t="s">
        <v>564</v>
      </c>
      <c r="G20" s="180" t="s">
        <v>123</v>
      </c>
      <c r="H20" s="180" t="s">
        <v>213</v>
      </c>
      <c r="I20" s="181" t="s">
        <v>129</v>
      </c>
      <c r="J20" t="str">
        <f t="shared" si="0"/>
        <v>1,5PN, 2PN, 2,5PN</v>
      </c>
    </row>
    <row r="21" spans="5:10">
      <c r="E21" s="180">
        <v>19</v>
      </c>
      <c r="F21" s="181" t="s">
        <v>565</v>
      </c>
      <c r="G21" s="180" t="s">
        <v>123</v>
      </c>
      <c r="H21" s="180" t="s">
        <v>150</v>
      </c>
      <c r="I21" s="181" t="s">
        <v>129</v>
      </c>
      <c r="J21" t="str">
        <f t="shared" si="0"/>
        <v>1,5PN, 2PN, 2,5PN</v>
      </c>
    </row>
    <row r="22" spans="5:10">
      <c r="E22" s="180">
        <v>20</v>
      </c>
      <c r="F22" s="181" t="s">
        <v>566</v>
      </c>
      <c r="G22" s="180" t="s">
        <v>123</v>
      </c>
      <c r="H22" s="180" t="s">
        <v>216</v>
      </c>
      <c r="I22" s="181" t="s">
        <v>136</v>
      </c>
      <c r="J22" t="str">
        <f t="shared" si="0"/>
        <v>3PN,3,5PN</v>
      </c>
    </row>
    <row r="23" spans="5:10">
      <c r="E23" s="180">
        <v>21</v>
      </c>
      <c r="F23" s="181" t="s">
        <v>567</v>
      </c>
      <c r="G23" s="180" t="s">
        <v>123</v>
      </c>
      <c r="H23" s="180" t="s">
        <v>218</v>
      </c>
      <c r="I23" s="181" t="s">
        <v>117</v>
      </c>
      <c r="J23" t="str">
        <f t="shared" si="0"/>
        <v>1,5PN, 2PN, 2,5PN</v>
      </c>
    </row>
    <row r="24" spans="5:10">
      <c r="E24" s="180">
        <v>22</v>
      </c>
      <c r="F24" s="181" t="s">
        <v>568</v>
      </c>
      <c r="G24" s="180" t="s">
        <v>123</v>
      </c>
      <c r="H24" s="180" t="s">
        <v>152</v>
      </c>
      <c r="I24" s="181" t="s">
        <v>117</v>
      </c>
      <c r="J24" t="str">
        <f t="shared" si="0"/>
        <v>1,5PN, 2PN, 2,5PN</v>
      </c>
    </row>
    <row r="25" spans="5:10">
      <c r="E25" s="180">
        <v>23</v>
      </c>
      <c r="F25" s="181" t="s">
        <v>569</v>
      </c>
      <c r="G25" s="180" t="s">
        <v>123</v>
      </c>
      <c r="H25" s="180" t="s">
        <v>154</v>
      </c>
      <c r="I25" s="181" t="s">
        <v>114</v>
      </c>
      <c r="J25" t="str">
        <f t="shared" si="0"/>
        <v>Studio</v>
      </c>
    </row>
    <row r="26" spans="5:10">
      <c r="E26" s="180">
        <v>24</v>
      </c>
      <c r="F26" s="181" t="s">
        <v>111</v>
      </c>
      <c r="G26" s="180" t="s">
        <v>112</v>
      </c>
      <c r="H26" s="180" t="s">
        <v>113</v>
      </c>
      <c r="I26" s="181" t="s">
        <v>114</v>
      </c>
      <c r="J26" t="str">
        <f t="shared" si="0"/>
        <v>Studio</v>
      </c>
    </row>
    <row r="27" spans="5:10">
      <c r="E27" s="180">
        <v>25</v>
      </c>
      <c r="F27" s="181" t="s">
        <v>431</v>
      </c>
      <c r="G27" s="180" t="s">
        <v>112</v>
      </c>
      <c r="H27" s="180" t="s">
        <v>170</v>
      </c>
      <c r="I27" s="181" t="s">
        <v>117</v>
      </c>
      <c r="J27" t="str">
        <f t="shared" si="0"/>
        <v>1,5PN, 2PN, 2,5PN</v>
      </c>
    </row>
    <row r="28" spans="5:10">
      <c r="E28" s="180">
        <v>26</v>
      </c>
      <c r="F28" s="181" t="s">
        <v>115</v>
      </c>
      <c r="G28" s="180" t="s">
        <v>112</v>
      </c>
      <c r="H28" s="180" t="s">
        <v>116</v>
      </c>
      <c r="I28" s="181" t="s">
        <v>117</v>
      </c>
      <c r="J28" t="str">
        <f t="shared" si="0"/>
        <v>1,5PN, 2PN, 2,5PN</v>
      </c>
    </row>
    <row r="29" spans="5:10">
      <c r="E29" s="180">
        <v>27</v>
      </c>
      <c r="F29" s="181" t="s">
        <v>118</v>
      </c>
      <c r="G29" s="180" t="s">
        <v>112</v>
      </c>
      <c r="H29" s="180" t="s">
        <v>119</v>
      </c>
      <c r="I29" s="181" t="s">
        <v>114</v>
      </c>
      <c r="J29" t="str">
        <f t="shared" si="0"/>
        <v>Studio</v>
      </c>
    </row>
    <row r="30" spans="5:10">
      <c r="E30" s="180">
        <v>28</v>
      </c>
      <c r="F30" s="181" t="s">
        <v>120</v>
      </c>
      <c r="G30" s="180" t="s">
        <v>112</v>
      </c>
      <c r="H30" s="180" t="s">
        <v>121</v>
      </c>
      <c r="I30" s="181" t="s">
        <v>117</v>
      </c>
      <c r="J30" t="str">
        <f t="shared" si="0"/>
        <v>1,5PN, 2PN, 2,5PN</v>
      </c>
    </row>
    <row r="31" spans="5:10">
      <c r="E31" s="180">
        <v>29</v>
      </c>
      <c r="F31" s="181" t="s">
        <v>122</v>
      </c>
      <c r="G31" s="180" t="s">
        <v>112</v>
      </c>
      <c r="H31" s="180" t="s">
        <v>123</v>
      </c>
      <c r="I31" s="181" t="s">
        <v>124</v>
      </c>
      <c r="J31" t="str">
        <f t="shared" si="0"/>
        <v>1,5PN, 2PN, 2,5PN</v>
      </c>
    </row>
    <row r="32" spans="5:10">
      <c r="E32" s="180">
        <v>30</v>
      </c>
      <c r="F32" s="181" t="s">
        <v>125</v>
      </c>
      <c r="G32" s="180" t="s">
        <v>112</v>
      </c>
      <c r="H32" s="180" t="s">
        <v>112</v>
      </c>
      <c r="I32" s="181" t="s">
        <v>126</v>
      </c>
      <c r="J32" t="str">
        <f t="shared" si="0"/>
        <v>3PN,3,5PN</v>
      </c>
    </row>
    <row r="33" spans="5:10">
      <c r="E33" s="180">
        <v>31</v>
      </c>
      <c r="F33" s="181" t="s">
        <v>127</v>
      </c>
      <c r="G33" s="180" t="s">
        <v>112</v>
      </c>
      <c r="H33" s="180" t="s">
        <v>128</v>
      </c>
      <c r="I33" s="181" t="s">
        <v>129</v>
      </c>
      <c r="J33" t="str">
        <f t="shared" si="0"/>
        <v>1,5PN, 2PN, 2,5PN</v>
      </c>
    </row>
    <row r="34" spans="5:10">
      <c r="E34" s="180">
        <v>32</v>
      </c>
      <c r="F34" s="181" t="s">
        <v>130</v>
      </c>
      <c r="G34" s="180" t="s">
        <v>112</v>
      </c>
      <c r="H34" s="180" t="s">
        <v>131</v>
      </c>
      <c r="I34" s="181" t="s">
        <v>129</v>
      </c>
      <c r="J34" t="str">
        <f t="shared" si="0"/>
        <v>1,5PN, 2PN, 2,5PN</v>
      </c>
    </row>
    <row r="35" spans="5:10">
      <c r="E35" s="180">
        <v>33</v>
      </c>
      <c r="F35" s="181" t="s">
        <v>432</v>
      </c>
      <c r="G35" s="180" t="s">
        <v>112</v>
      </c>
      <c r="H35" s="180" t="s">
        <v>168</v>
      </c>
      <c r="I35" s="181" t="s">
        <v>129</v>
      </c>
      <c r="J35" t="str">
        <f t="shared" si="0"/>
        <v>1,5PN, 2PN, 2,5PN</v>
      </c>
    </row>
    <row r="36" spans="5:10">
      <c r="E36" s="180">
        <v>34</v>
      </c>
      <c r="F36" s="181" t="s">
        <v>132</v>
      </c>
      <c r="G36" s="180" t="s">
        <v>112</v>
      </c>
      <c r="H36" s="180" t="s">
        <v>133</v>
      </c>
      <c r="I36" s="181" t="s">
        <v>129</v>
      </c>
      <c r="J36" t="str">
        <f t="shared" si="0"/>
        <v>1,5PN, 2PN, 2,5PN</v>
      </c>
    </row>
    <row r="37" spans="5:10">
      <c r="E37" s="180">
        <v>35</v>
      </c>
      <c r="F37" s="181" t="s">
        <v>134</v>
      </c>
      <c r="G37" s="180" t="s">
        <v>112</v>
      </c>
      <c r="H37" s="180" t="s">
        <v>135</v>
      </c>
      <c r="I37" s="181" t="s">
        <v>136</v>
      </c>
      <c r="J37" t="str">
        <f t="shared" si="0"/>
        <v>3PN,3,5PN</v>
      </c>
    </row>
    <row r="38" spans="5:10">
      <c r="E38" s="180">
        <v>36</v>
      </c>
      <c r="F38" s="181" t="s">
        <v>137</v>
      </c>
      <c r="G38" s="180" t="s">
        <v>112</v>
      </c>
      <c r="H38" s="180" t="s">
        <v>138</v>
      </c>
      <c r="I38" s="181" t="s">
        <v>129</v>
      </c>
      <c r="J38" t="str">
        <f t="shared" si="0"/>
        <v>1,5PN, 2PN, 2,5PN</v>
      </c>
    </row>
    <row r="39" spans="5:10">
      <c r="E39" s="180">
        <v>37</v>
      </c>
      <c r="F39" s="181" t="s">
        <v>433</v>
      </c>
      <c r="G39" s="180" t="s">
        <v>112</v>
      </c>
      <c r="H39" s="180" t="s">
        <v>198</v>
      </c>
      <c r="I39" s="181" t="s">
        <v>129</v>
      </c>
      <c r="J39" t="str">
        <f t="shared" si="0"/>
        <v>1,5PN, 2PN, 2,5PN</v>
      </c>
    </row>
    <row r="40" spans="5:10">
      <c r="E40" s="180">
        <v>38</v>
      </c>
      <c r="F40" s="181" t="s">
        <v>434</v>
      </c>
      <c r="G40" s="180" t="s">
        <v>112</v>
      </c>
      <c r="H40" s="180" t="s">
        <v>200</v>
      </c>
      <c r="I40" s="181" t="s">
        <v>117</v>
      </c>
      <c r="J40" t="str">
        <f t="shared" si="0"/>
        <v>1,5PN, 2PN, 2,5PN</v>
      </c>
    </row>
    <row r="41" spans="5:10">
      <c r="E41" s="180">
        <v>39</v>
      </c>
      <c r="F41" s="181" t="s">
        <v>139</v>
      </c>
      <c r="G41" s="180" t="s">
        <v>112</v>
      </c>
      <c r="H41" s="180" t="s">
        <v>140</v>
      </c>
      <c r="I41" s="181" t="s">
        <v>114</v>
      </c>
      <c r="J41" t="str">
        <f t="shared" si="0"/>
        <v>Studio</v>
      </c>
    </row>
    <row r="42" spans="5:10">
      <c r="E42" s="180">
        <v>40</v>
      </c>
      <c r="F42" s="181" t="s">
        <v>141</v>
      </c>
      <c r="G42" s="180" t="s">
        <v>112</v>
      </c>
      <c r="H42" s="180" t="s">
        <v>142</v>
      </c>
      <c r="I42" s="181" t="s">
        <v>114</v>
      </c>
      <c r="J42" t="str">
        <f t="shared" si="0"/>
        <v>Studio</v>
      </c>
    </row>
    <row r="43" spans="5:10">
      <c r="E43" s="180">
        <v>41</v>
      </c>
      <c r="F43" s="181" t="s">
        <v>435</v>
      </c>
      <c r="G43" s="180" t="s">
        <v>112</v>
      </c>
      <c r="H43" s="180" t="s">
        <v>204</v>
      </c>
      <c r="I43" s="181" t="s">
        <v>117</v>
      </c>
      <c r="J43" t="str">
        <f t="shared" si="0"/>
        <v>1,5PN, 2PN, 2,5PN</v>
      </c>
    </row>
    <row r="44" spans="5:10">
      <c r="E44" s="180">
        <v>42</v>
      </c>
      <c r="F44" s="181" t="s">
        <v>436</v>
      </c>
      <c r="G44" s="180" t="s">
        <v>112</v>
      </c>
      <c r="H44" s="180" t="s">
        <v>206</v>
      </c>
      <c r="I44" s="181" t="s">
        <v>129</v>
      </c>
      <c r="J44" t="str">
        <f t="shared" si="0"/>
        <v>1,5PN, 2PN, 2,5PN</v>
      </c>
    </row>
    <row r="45" spans="5:10">
      <c r="E45" s="180">
        <v>43</v>
      </c>
      <c r="F45" s="181" t="s">
        <v>143</v>
      </c>
      <c r="G45" s="180" t="s">
        <v>112</v>
      </c>
      <c r="H45" s="180" t="s">
        <v>144</v>
      </c>
      <c r="I45" s="181" t="s">
        <v>129</v>
      </c>
      <c r="J45" t="str">
        <f t="shared" si="0"/>
        <v>1,5PN, 2PN, 2,5PN</v>
      </c>
    </row>
    <row r="46" spans="5:10">
      <c r="E46" s="180">
        <v>44</v>
      </c>
      <c r="F46" s="181" t="s">
        <v>437</v>
      </c>
      <c r="G46" s="180" t="s">
        <v>112</v>
      </c>
      <c r="H46" s="180" t="s">
        <v>209</v>
      </c>
      <c r="I46" s="181" t="s">
        <v>136</v>
      </c>
      <c r="J46" t="str">
        <f t="shared" si="0"/>
        <v>3PN,3,5PN</v>
      </c>
    </row>
    <row r="47" spans="5:10">
      <c r="E47" s="180">
        <v>45</v>
      </c>
      <c r="F47" s="181" t="s">
        <v>145</v>
      </c>
      <c r="G47" s="180" t="s">
        <v>112</v>
      </c>
      <c r="H47" s="180" t="s">
        <v>146</v>
      </c>
      <c r="I47" s="181" t="s">
        <v>129</v>
      </c>
      <c r="J47" t="str">
        <f t="shared" si="0"/>
        <v>1,5PN, 2PN, 2,5PN</v>
      </c>
    </row>
    <row r="48" spans="5:10">
      <c r="E48" s="180">
        <v>46</v>
      </c>
      <c r="F48" s="181" t="s">
        <v>147</v>
      </c>
      <c r="G48" s="180" t="s">
        <v>112</v>
      </c>
      <c r="H48" s="180" t="s">
        <v>148</v>
      </c>
      <c r="I48" s="181" t="s">
        <v>129</v>
      </c>
      <c r="J48" t="str">
        <f t="shared" si="0"/>
        <v>1,5PN, 2PN, 2,5PN</v>
      </c>
    </row>
    <row r="49" spans="5:10">
      <c r="E49" s="180">
        <v>47</v>
      </c>
      <c r="F49" s="181" t="s">
        <v>438</v>
      </c>
      <c r="G49" s="180" t="s">
        <v>112</v>
      </c>
      <c r="H49" s="180" t="s">
        <v>213</v>
      </c>
      <c r="I49" s="181" t="s">
        <v>129</v>
      </c>
      <c r="J49" t="str">
        <f t="shared" si="0"/>
        <v>1,5PN, 2PN, 2,5PN</v>
      </c>
    </row>
    <row r="50" spans="5:10">
      <c r="E50" s="180">
        <v>48</v>
      </c>
      <c r="F50" s="181" t="s">
        <v>149</v>
      </c>
      <c r="G50" s="180" t="s">
        <v>112</v>
      </c>
      <c r="H50" s="180" t="s">
        <v>150</v>
      </c>
      <c r="I50" s="181" t="s">
        <v>129</v>
      </c>
      <c r="J50" t="str">
        <f t="shared" si="0"/>
        <v>1,5PN, 2PN, 2,5PN</v>
      </c>
    </row>
    <row r="51" spans="5:10">
      <c r="E51" s="180">
        <v>49</v>
      </c>
      <c r="F51" s="181" t="s">
        <v>439</v>
      </c>
      <c r="G51" s="180" t="s">
        <v>112</v>
      </c>
      <c r="H51" s="180" t="s">
        <v>216</v>
      </c>
      <c r="I51" s="181" t="s">
        <v>136</v>
      </c>
      <c r="J51" t="str">
        <f t="shared" si="0"/>
        <v>3PN,3,5PN</v>
      </c>
    </row>
    <row r="52" spans="5:10">
      <c r="E52" s="180">
        <v>50</v>
      </c>
      <c r="F52" s="181" t="s">
        <v>440</v>
      </c>
      <c r="G52" s="180" t="s">
        <v>112</v>
      </c>
      <c r="H52" s="180" t="s">
        <v>218</v>
      </c>
      <c r="I52" s="181" t="s">
        <v>117</v>
      </c>
      <c r="J52" t="str">
        <f t="shared" si="0"/>
        <v>1,5PN, 2PN, 2,5PN</v>
      </c>
    </row>
    <row r="53" spans="5:10">
      <c r="E53" s="180">
        <v>51</v>
      </c>
      <c r="F53" s="181" t="s">
        <v>151</v>
      </c>
      <c r="G53" s="180" t="s">
        <v>112</v>
      </c>
      <c r="H53" s="180" t="s">
        <v>152</v>
      </c>
      <c r="I53" s="181" t="s">
        <v>117</v>
      </c>
      <c r="J53" t="str">
        <f t="shared" si="0"/>
        <v>1,5PN, 2PN, 2,5PN</v>
      </c>
    </row>
    <row r="54" spans="5:10">
      <c r="E54" s="180">
        <v>52</v>
      </c>
      <c r="F54" s="181" t="s">
        <v>153</v>
      </c>
      <c r="G54" s="180" t="s">
        <v>112</v>
      </c>
      <c r="H54" s="180" t="s">
        <v>154</v>
      </c>
      <c r="I54" s="181" t="s">
        <v>114</v>
      </c>
      <c r="J54" t="str">
        <f t="shared" si="0"/>
        <v>Studio</v>
      </c>
    </row>
    <row r="55" spans="5:10">
      <c r="E55" s="180">
        <v>53</v>
      </c>
      <c r="F55" s="181" t="s">
        <v>155</v>
      </c>
      <c r="G55" s="180" t="s">
        <v>112</v>
      </c>
      <c r="H55" s="180" t="s">
        <v>156</v>
      </c>
      <c r="I55" s="181" t="s">
        <v>129</v>
      </c>
      <c r="J55" t="str">
        <f t="shared" si="0"/>
        <v>1,5PN, 2PN, 2,5PN</v>
      </c>
    </row>
    <row r="56" spans="5:10">
      <c r="E56" s="180">
        <v>54</v>
      </c>
      <c r="F56" s="181" t="s">
        <v>157</v>
      </c>
      <c r="G56" s="180" t="s">
        <v>112</v>
      </c>
      <c r="H56" s="180" t="s">
        <v>158</v>
      </c>
      <c r="I56" s="181" t="s">
        <v>114</v>
      </c>
      <c r="J56" t="str">
        <f t="shared" si="0"/>
        <v>Studio</v>
      </c>
    </row>
    <row r="57" spans="5:10">
      <c r="E57" s="180">
        <v>55</v>
      </c>
      <c r="F57" s="181" t="s">
        <v>159</v>
      </c>
      <c r="G57" s="180" t="s">
        <v>112</v>
      </c>
      <c r="H57" s="180" t="s">
        <v>160</v>
      </c>
      <c r="I57" s="181" t="s">
        <v>117</v>
      </c>
      <c r="J57" t="str">
        <f t="shared" si="0"/>
        <v>1,5PN, 2PN, 2,5PN</v>
      </c>
    </row>
    <row r="58" spans="5:10">
      <c r="E58" s="180">
        <v>56</v>
      </c>
      <c r="F58" s="181" t="s">
        <v>161</v>
      </c>
      <c r="G58" s="180" t="s">
        <v>112</v>
      </c>
      <c r="H58" s="180" t="s">
        <v>162</v>
      </c>
      <c r="I58" s="181" t="s">
        <v>117</v>
      </c>
      <c r="J58" t="str">
        <f t="shared" si="0"/>
        <v>1,5PN, 2PN, 2,5PN</v>
      </c>
    </row>
    <row r="59" spans="5:10">
      <c r="E59" s="180">
        <v>57</v>
      </c>
      <c r="F59" s="181" t="s">
        <v>163</v>
      </c>
      <c r="G59" s="180" t="s">
        <v>112</v>
      </c>
      <c r="H59" s="180" t="s">
        <v>164</v>
      </c>
      <c r="I59" s="181" t="s">
        <v>114</v>
      </c>
      <c r="J59" t="str">
        <f t="shared" si="0"/>
        <v>Studio</v>
      </c>
    </row>
    <row r="60" spans="5:10">
      <c r="E60" s="180">
        <v>58</v>
      </c>
      <c r="F60" s="181" t="s">
        <v>165</v>
      </c>
      <c r="G60" s="180" t="s">
        <v>112</v>
      </c>
      <c r="H60" s="180" t="s">
        <v>166</v>
      </c>
      <c r="I60" s="181" t="s">
        <v>129</v>
      </c>
      <c r="J60" t="str">
        <f t="shared" si="0"/>
        <v>1,5PN, 2PN, 2,5PN</v>
      </c>
    </row>
    <row r="61" spans="5:10">
      <c r="E61" s="180">
        <v>59</v>
      </c>
      <c r="F61" s="181" t="s">
        <v>570</v>
      </c>
      <c r="G61" s="180" t="s">
        <v>128</v>
      </c>
      <c r="H61" s="180" t="s">
        <v>113</v>
      </c>
      <c r="I61" s="181" t="s">
        <v>114</v>
      </c>
      <c r="J61" t="str">
        <f t="shared" si="0"/>
        <v>Studio</v>
      </c>
    </row>
    <row r="62" spans="5:10">
      <c r="E62" s="180">
        <v>60</v>
      </c>
      <c r="F62" s="181" t="s">
        <v>571</v>
      </c>
      <c r="G62" s="180" t="s">
        <v>128</v>
      </c>
      <c r="H62" s="180" t="s">
        <v>170</v>
      </c>
      <c r="I62" s="181" t="s">
        <v>117</v>
      </c>
      <c r="J62" t="str">
        <f t="shared" si="0"/>
        <v>1,5PN, 2PN, 2,5PN</v>
      </c>
    </row>
    <row r="63" spans="5:10">
      <c r="E63" s="180">
        <v>61</v>
      </c>
      <c r="F63" s="181" t="s">
        <v>572</v>
      </c>
      <c r="G63" s="180" t="s">
        <v>128</v>
      </c>
      <c r="H63" s="180" t="s">
        <v>116</v>
      </c>
      <c r="I63" s="181" t="s">
        <v>117</v>
      </c>
      <c r="J63" t="str">
        <f t="shared" si="0"/>
        <v>1,5PN, 2PN, 2,5PN</v>
      </c>
    </row>
    <row r="64" spans="5:10">
      <c r="E64" s="180">
        <v>62</v>
      </c>
      <c r="F64" s="181" t="s">
        <v>573</v>
      </c>
      <c r="G64" s="180" t="s">
        <v>128</v>
      </c>
      <c r="H64" s="180" t="s">
        <v>119</v>
      </c>
      <c r="I64" s="181" t="s">
        <v>114</v>
      </c>
      <c r="J64" t="str">
        <f t="shared" si="0"/>
        <v>Studio</v>
      </c>
    </row>
    <row r="65" spans="5:10">
      <c r="E65" s="180">
        <v>63</v>
      </c>
      <c r="F65" s="181" t="s">
        <v>574</v>
      </c>
      <c r="G65" s="180" t="s">
        <v>128</v>
      </c>
      <c r="H65" s="180" t="s">
        <v>121</v>
      </c>
      <c r="I65" s="181" t="s">
        <v>117</v>
      </c>
      <c r="J65" t="str">
        <f t="shared" si="0"/>
        <v>1,5PN, 2PN, 2,5PN</v>
      </c>
    </row>
    <row r="66" spans="5:10">
      <c r="E66" s="180">
        <v>64</v>
      </c>
      <c r="F66" s="181" t="s">
        <v>575</v>
      </c>
      <c r="G66" s="180" t="s">
        <v>128</v>
      </c>
      <c r="H66" s="180" t="s">
        <v>123</v>
      </c>
      <c r="I66" s="181" t="s">
        <v>124</v>
      </c>
      <c r="J66" t="str">
        <f t="shared" si="0"/>
        <v>1,5PN, 2PN, 2,5PN</v>
      </c>
    </row>
    <row r="67" spans="5:10">
      <c r="E67" s="180">
        <v>65</v>
      </c>
      <c r="F67" s="181" t="s">
        <v>576</v>
      </c>
      <c r="G67" s="180" t="s">
        <v>128</v>
      </c>
      <c r="H67" s="180" t="s">
        <v>112</v>
      </c>
      <c r="I67" s="181" t="s">
        <v>126</v>
      </c>
      <c r="J67" t="str">
        <f t="shared" si="0"/>
        <v>3PN,3,5PN</v>
      </c>
    </row>
    <row r="68" spans="5:10">
      <c r="E68" s="180">
        <v>66</v>
      </c>
      <c r="F68" s="181" t="s">
        <v>577</v>
      </c>
      <c r="G68" s="180" t="s">
        <v>128</v>
      </c>
      <c r="H68" s="180" t="s">
        <v>128</v>
      </c>
      <c r="I68" s="181" t="s">
        <v>129</v>
      </c>
      <c r="J68" t="str">
        <f t="shared" ref="J68:J131" si="1">+IF(I68="Studio","Studio",IF(OR(I68="3PN",I68="3.5PN"),"3PN,3,5PN","1,5PN, 2PN, 2,5PN"))</f>
        <v>1,5PN, 2PN, 2,5PN</v>
      </c>
    </row>
    <row r="69" spans="5:10">
      <c r="E69" s="180">
        <v>67</v>
      </c>
      <c r="F69" s="181" t="s">
        <v>578</v>
      </c>
      <c r="G69" s="180" t="s">
        <v>128</v>
      </c>
      <c r="H69" s="180" t="s">
        <v>131</v>
      </c>
      <c r="I69" s="181" t="s">
        <v>129</v>
      </c>
      <c r="J69" t="str">
        <f t="shared" si="1"/>
        <v>1,5PN, 2PN, 2,5PN</v>
      </c>
    </row>
    <row r="70" spans="5:10">
      <c r="E70" s="180">
        <v>68</v>
      </c>
      <c r="F70" s="181" t="s">
        <v>579</v>
      </c>
      <c r="G70" s="180" t="s">
        <v>128</v>
      </c>
      <c r="H70" s="180" t="s">
        <v>168</v>
      </c>
      <c r="I70" s="181" t="s">
        <v>129</v>
      </c>
      <c r="J70" t="str">
        <f t="shared" si="1"/>
        <v>1,5PN, 2PN, 2,5PN</v>
      </c>
    </row>
    <row r="71" spans="5:10">
      <c r="E71" s="180">
        <v>69</v>
      </c>
      <c r="F71" s="181" t="s">
        <v>580</v>
      </c>
      <c r="G71" s="180" t="s">
        <v>128</v>
      </c>
      <c r="H71" s="180" t="s">
        <v>133</v>
      </c>
      <c r="I71" s="181" t="s">
        <v>129</v>
      </c>
      <c r="J71" t="str">
        <f t="shared" si="1"/>
        <v>1,5PN, 2PN, 2,5PN</v>
      </c>
    </row>
    <row r="72" spans="5:10">
      <c r="E72" s="180">
        <v>70</v>
      </c>
      <c r="F72" s="181" t="s">
        <v>581</v>
      </c>
      <c r="G72" s="180" t="s">
        <v>128</v>
      </c>
      <c r="H72" s="180" t="s">
        <v>135</v>
      </c>
      <c r="I72" s="181" t="s">
        <v>136</v>
      </c>
      <c r="J72" t="str">
        <f t="shared" si="1"/>
        <v>3PN,3,5PN</v>
      </c>
    </row>
    <row r="73" spans="5:10">
      <c r="E73" s="180">
        <v>71</v>
      </c>
      <c r="F73" s="181" t="s">
        <v>582</v>
      </c>
      <c r="G73" s="180" t="s">
        <v>128</v>
      </c>
      <c r="H73" s="180" t="s">
        <v>138</v>
      </c>
      <c r="I73" s="181" t="s">
        <v>129</v>
      </c>
      <c r="J73" t="str">
        <f t="shared" si="1"/>
        <v>1,5PN, 2PN, 2,5PN</v>
      </c>
    </row>
    <row r="74" spans="5:10">
      <c r="E74" s="180">
        <v>72</v>
      </c>
      <c r="F74" s="181" t="s">
        <v>583</v>
      </c>
      <c r="G74" s="180" t="s">
        <v>128</v>
      </c>
      <c r="H74" s="180" t="s">
        <v>198</v>
      </c>
      <c r="I74" s="181" t="s">
        <v>129</v>
      </c>
      <c r="J74" t="str">
        <f t="shared" si="1"/>
        <v>1,5PN, 2PN, 2,5PN</v>
      </c>
    </row>
    <row r="75" spans="5:10">
      <c r="E75" s="180">
        <v>73</v>
      </c>
      <c r="F75" s="181" t="s">
        <v>584</v>
      </c>
      <c r="G75" s="180" t="s">
        <v>128</v>
      </c>
      <c r="H75" s="180" t="s">
        <v>200</v>
      </c>
      <c r="I75" s="181" t="s">
        <v>117</v>
      </c>
      <c r="J75" t="str">
        <f t="shared" si="1"/>
        <v>1,5PN, 2PN, 2,5PN</v>
      </c>
    </row>
    <row r="76" spans="5:10">
      <c r="E76" s="180">
        <v>74</v>
      </c>
      <c r="F76" s="181" t="s">
        <v>585</v>
      </c>
      <c r="G76" s="180" t="s">
        <v>128</v>
      </c>
      <c r="H76" s="180" t="s">
        <v>140</v>
      </c>
      <c r="I76" s="181" t="s">
        <v>114</v>
      </c>
      <c r="J76" t="str">
        <f t="shared" si="1"/>
        <v>Studio</v>
      </c>
    </row>
    <row r="77" spans="5:10">
      <c r="E77" s="180">
        <v>75</v>
      </c>
      <c r="F77" s="181" t="s">
        <v>586</v>
      </c>
      <c r="G77" s="180" t="s">
        <v>128</v>
      </c>
      <c r="H77" s="180" t="s">
        <v>142</v>
      </c>
      <c r="I77" s="181" t="s">
        <v>114</v>
      </c>
      <c r="J77" t="str">
        <f t="shared" si="1"/>
        <v>Studio</v>
      </c>
    </row>
    <row r="78" spans="5:10">
      <c r="E78" s="180">
        <v>76</v>
      </c>
      <c r="F78" s="181" t="s">
        <v>587</v>
      </c>
      <c r="G78" s="180" t="s">
        <v>128</v>
      </c>
      <c r="H78" s="180" t="s">
        <v>204</v>
      </c>
      <c r="I78" s="181" t="s">
        <v>117</v>
      </c>
      <c r="J78" t="str">
        <f t="shared" si="1"/>
        <v>1,5PN, 2PN, 2,5PN</v>
      </c>
    </row>
    <row r="79" spans="5:10">
      <c r="E79" s="180">
        <v>77</v>
      </c>
      <c r="F79" s="181" t="s">
        <v>588</v>
      </c>
      <c r="G79" s="180" t="s">
        <v>128</v>
      </c>
      <c r="H79" s="180" t="s">
        <v>206</v>
      </c>
      <c r="I79" s="181" t="s">
        <v>129</v>
      </c>
      <c r="J79" t="str">
        <f t="shared" si="1"/>
        <v>1,5PN, 2PN, 2,5PN</v>
      </c>
    </row>
    <row r="80" spans="5:10">
      <c r="E80" s="180">
        <v>78</v>
      </c>
      <c r="F80" s="181" t="s">
        <v>589</v>
      </c>
      <c r="G80" s="180" t="s">
        <v>128</v>
      </c>
      <c r="H80" s="180" t="s">
        <v>144</v>
      </c>
      <c r="I80" s="181" t="s">
        <v>129</v>
      </c>
      <c r="J80" t="str">
        <f t="shared" si="1"/>
        <v>1,5PN, 2PN, 2,5PN</v>
      </c>
    </row>
    <row r="81" spans="5:10">
      <c r="E81" s="180">
        <v>79</v>
      </c>
      <c r="F81" s="181" t="s">
        <v>590</v>
      </c>
      <c r="G81" s="180" t="s">
        <v>128</v>
      </c>
      <c r="H81" s="180" t="s">
        <v>209</v>
      </c>
      <c r="I81" s="181" t="s">
        <v>136</v>
      </c>
      <c r="J81" t="str">
        <f t="shared" si="1"/>
        <v>3PN,3,5PN</v>
      </c>
    </row>
    <row r="82" spans="5:10">
      <c r="E82" s="180">
        <v>80</v>
      </c>
      <c r="F82" s="181" t="s">
        <v>591</v>
      </c>
      <c r="G82" s="180" t="s">
        <v>128</v>
      </c>
      <c r="H82" s="180" t="s">
        <v>146</v>
      </c>
      <c r="I82" s="181" t="s">
        <v>129</v>
      </c>
      <c r="J82" t="str">
        <f t="shared" si="1"/>
        <v>1,5PN, 2PN, 2,5PN</v>
      </c>
    </row>
    <row r="83" spans="5:10">
      <c r="E83" s="180">
        <v>81</v>
      </c>
      <c r="F83" s="181" t="s">
        <v>592</v>
      </c>
      <c r="G83" s="180" t="s">
        <v>128</v>
      </c>
      <c r="H83" s="180" t="s">
        <v>148</v>
      </c>
      <c r="I83" s="181" t="s">
        <v>129</v>
      </c>
      <c r="J83" t="str">
        <f t="shared" si="1"/>
        <v>1,5PN, 2PN, 2,5PN</v>
      </c>
    </row>
    <row r="84" spans="5:10">
      <c r="E84" s="180">
        <v>82</v>
      </c>
      <c r="F84" s="181" t="s">
        <v>593</v>
      </c>
      <c r="G84" s="180" t="s">
        <v>128</v>
      </c>
      <c r="H84" s="180" t="s">
        <v>213</v>
      </c>
      <c r="I84" s="181" t="s">
        <v>129</v>
      </c>
      <c r="J84" t="str">
        <f t="shared" si="1"/>
        <v>1,5PN, 2PN, 2,5PN</v>
      </c>
    </row>
    <row r="85" spans="5:10">
      <c r="E85" s="180">
        <v>83</v>
      </c>
      <c r="F85" s="181" t="s">
        <v>594</v>
      </c>
      <c r="G85" s="180" t="s">
        <v>128</v>
      </c>
      <c r="H85" s="180" t="s">
        <v>150</v>
      </c>
      <c r="I85" s="181" t="s">
        <v>129</v>
      </c>
      <c r="J85" t="str">
        <f t="shared" si="1"/>
        <v>1,5PN, 2PN, 2,5PN</v>
      </c>
    </row>
    <row r="86" spans="5:10">
      <c r="E86" s="180">
        <v>84</v>
      </c>
      <c r="F86" s="181" t="s">
        <v>595</v>
      </c>
      <c r="G86" s="180" t="s">
        <v>128</v>
      </c>
      <c r="H86" s="180" t="s">
        <v>216</v>
      </c>
      <c r="I86" s="181" t="s">
        <v>136</v>
      </c>
      <c r="J86" t="str">
        <f t="shared" si="1"/>
        <v>3PN,3,5PN</v>
      </c>
    </row>
    <row r="87" spans="5:10">
      <c r="E87" s="180">
        <v>85</v>
      </c>
      <c r="F87" s="181" t="s">
        <v>596</v>
      </c>
      <c r="G87" s="180" t="s">
        <v>128</v>
      </c>
      <c r="H87" s="180" t="s">
        <v>218</v>
      </c>
      <c r="I87" s="181" t="s">
        <v>117</v>
      </c>
      <c r="J87" t="str">
        <f t="shared" si="1"/>
        <v>1,5PN, 2PN, 2,5PN</v>
      </c>
    </row>
    <row r="88" spans="5:10">
      <c r="E88" s="180">
        <v>86</v>
      </c>
      <c r="F88" s="181" t="s">
        <v>597</v>
      </c>
      <c r="G88" s="180" t="s">
        <v>128</v>
      </c>
      <c r="H88" s="180" t="s">
        <v>152</v>
      </c>
      <c r="I88" s="181" t="s">
        <v>117</v>
      </c>
      <c r="J88" t="str">
        <f t="shared" si="1"/>
        <v>1,5PN, 2PN, 2,5PN</v>
      </c>
    </row>
    <row r="89" spans="5:10">
      <c r="E89" s="180">
        <v>87</v>
      </c>
      <c r="F89" s="181" t="s">
        <v>598</v>
      </c>
      <c r="G89" s="180" t="s">
        <v>128</v>
      </c>
      <c r="H89" s="180" t="s">
        <v>154</v>
      </c>
      <c r="I89" s="181" t="s">
        <v>114</v>
      </c>
      <c r="J89" t="str">
        <f t="shared" si="1"/>
        <v>Studio</v>
      </c>
    </row>
    <row r="90" spans="5:10">
      <c r="E90" s="180">
        <v>88</v>
      </c>
      <c r="F90" s="181" t="s">
        <v>599</v>
      </c>
      <c r="G90" s="180" t="s">
        <v>128</v>
      </c>
      <c r="H90" s="180" t="s">
        <v>156</v>
      </c>
      <c r="I90" s="181" t="s">
        <v>129</v>
      </c>
      <c r="J90" t="str">
        <f t="shared" si="1"/>
        <v>1,5PN, 2PN, 2,5PN</v>
      </c>
    </row>
    <row r="91" spans="5:10">
      <c r="E91" s="180">
        <v>89</v>
      </c>
      <c r="F91" s="181" t="s">
        <v>600</v>
      </c>
      <c r="G91" s="180" t="s">
        <v>128</v>
      </c>
      <c r="H91" s="180" t="s">
        <v>158</v>
      </c>
      <c r="I91" s="181" t="s">
        <v>114</v>
      </c>
      <c r="J91" t="str">
        <f t="shared" si="1"/>
        <v>Studio</v>
      </c>
    </row>
    <row r="92" spans="5:10">
      <c r="E92" s="180">
        <v>90</v>
      </c>
      <c r="F92" s="181" t="s">
        <v>601</v>
      </c>
      <c r="G92" s="180" t="s">
        <v>128</v>
      </c>
      <c r="H92" s="180" t="s">
        <v>160</v>
      </c>
      <c r="I92" s="181" t="s">
        <v>117</v>
      </c>
      <c r="J92" t="str">
        <f t="shared" si="1"/>
        <v>1,5PN, 2PN, 2,5PN</v>
      </c>
    </row>
    <row r="93" spans="5:10">
      <c r="E93" s="180">
        <v>91</v>
      </c>
      <c r="F93" s="181" t="s">
        <v>602</v>
      </c>
      <c r="G93" s="180" t="s">
        <v>128</v>
      </c>
      <c r="H93" s="180" t="s">
        <v>162</v>
      </c>
      <c r="I93" s="181" t="s">
        <v>117</v>
      </c>
      <c r="J93" t="str">
        <f t="shared" si="1"/>
        <v>1,5PN, 2PN, 2,5PN</v>
      </c>
    </row>
    <row r="94" spans="5:10">
      <c r="E94" s="180">
        <v>92</v>
      </c>
      <c r="F94" s="181" t="s">
        <v>603</v>
      </c>
      <c r="G94" s="180" t="s">
        <v>128</v>
      </c>
      <c r="H94" s="180" t="s">
        <v>164</v>
      </c>
      <c r="I94" s="181" t="s">
        <v>114</v>
      </c>
      <c r="J94" t="str">
        <f t="shared" si="1"/>
        <v>Studio</v>
      </c>
    </row>
    <row r="95" spans="5:10">
      <c r="E95" s="180">
        <v>93</v>
      </c>
      <c r="F95" s="181" t="s">
        <v>604</v>
      </c>
      <c r="G95" s="180" t="s">
        <v>128</v>
      </c>
      <c r="H95" s="180" t="s">
        <v>166</v>
      </c>
      <c r="I95" s="181" t="s">
        <v>129</v>
      </c>
      <c r="J95" t="str">
        <f t="shared" si="1"/>
        <v>1,5PN, 2PN, 2,5PN</v>
      </c>
    </row>
    <row r="96" spans="5:10">
      <c r="E96" s="180">
        <v>94</v>
      </c>
      <c r="F96" s="181" t="s">
        <v>605</v>
      </c>
      <c r="G96" s="180" t="s">
        <v>131</v>
      </c>
      <c r="H96" s="180" t="s">
        <v>113</v>
      </c>
      <c r="I96" s="181" t="s">
        <v>114</v>
      </c>
      <c r="J96" t="str">
        <f t="shared" si="1"/>
        <v>Studio</v>
      </c>
    </row>
    <row r="97" spans="5:10">
      <c r="E97" s="180">
        <v>95</v>
      </c>
      <c r="F97" s="181" t="s">
        <v>606</v>
      </c>
      <c r="G97" s="180" t="s">
        <v>131</v>
      </c>
      <c r="H97" s="180" t="s">
        <v>170</v>
      </c>
      <c r="I97" s="181" t="s">
        <v>117</v>
      </c>
      <c r="J97" t="str">
        <f t="shared" si="1"/>
        <v>1,5PN, 2PN, 2,5PN</v>
      </c>
    </row>
    <row r="98" spans="5:10">
      <c r="E98" s="180">
        <v>96</v>
      </c>
      <c r="F98" s="181" t="s">
        <v>607</v>
      </c>
      <c r="G98" s="180" t="s">
        <v>131</v>
      </c>
      <c r="H98" s="180" t="s">
        <v>116</v>
      </c>
      <c r="I98" s="181" t="s">
        <v>117</v>
      </c>
      <c r="J98" t="str">
        <f t="shared" si="1"/>
        <v>1,5PN, 2PN, 2,5PN</v>
      </c>
    </row>
    <row r="99" spans="5:10">
      <c r="E99" s="180">
        <v>97</v>
      </c>
      <c r="F99" s="181" t="s">
        <v>608</v>
      </c>
      <c r="G99" s="180" t="s">
        <v>131</v>
      </c>
      <c r="H99" s="180" t="s">
        <v>119</v>
      </c>
      <c r="I99" s="181" t="s">
        <v>114</v>
      </c>
      <c r="J99" t="str">
        <f t="shared" si="1"/>
        <v>Studio</v>
      </c>
    </row>
    <row r="100" spans="5:10">
      <c r="E100" s="180">
        <v>98</v>
      </c>
      <c r="F100" s="181" t="s">
        <v>609</v>
      </c>
      <c r="G100" s="180" t="s">
        <v>131</v>
      </c>
      <c r="H100" s="180" t="s">
        <v>121</v>
      </c>
      <c r="I100" s="181" t="s">
        <v>117</v>
      </c>
      <c r="J100" t="str">
        <f t="shared" si="1"/>
        <v>1,5PN, 2PN, 2,5PN</v>
      </c>
    </row>
    <row r="101" spans="5:10">
      <c r="E101" s="180">
        <v>99</v>
      </c>
      <c r="F101" s="181" t="s">
        <v>610</v>
      </c>
      <c r="G101" s="180" t="s">
        <v>131</v>
      </c>
      <c r="H101" s="180" t="s">
        <v>123</v>
      </c>
      <c r="I101" s="181" t="s">
        <v>124</v>
      </c>
      <c r="J101" t="str">
        <f t="shared" si="1"/>
        <v>1,5PN, 2PN, 2,5PN</v>
      </c>
    </row>
    <row r="102" spans="5:10">
      <c r="E102" s="180">
        <v>100</v>
      </c>
      <c r="F102" s="181" t="s">
        <v>611</v>
      </c>
      <c r="G102" s="180" t="s">
        <v>131</v>
      </c>
      <c r="H102" s="180" t="s">
        <v>112</v>
      </c>
      <c r="I102" s="181" t="s">
        <v>126</v>
      </c>
      <c r="J102" t="str">
        <f t="shared" si="1"/>
        <v>3PN,3,5PN</v>
      </c>
    </row>
    <row r="103" spans="5:10">
      <c r="E103" s="180">
        <v>101</v>
      </c>
      <c r="F103" s="181" t="s">
        <v>612</v>
      </c>
      <c r="G103" s="180" t="s">
        <v>131</v>
      </c>
      <c r="H103" s="180" t="s">
        <v>128</v>
      </c>
      <c r="I103" s="181" t="s">
        <v>129</v>
      </c>
      <c r="J103" t="str">
        <f t="shared" si="1"/>
        <v>1,5PN, 2PN, 2,5PN</v>
      </c>
    </row>
    <row r="104" spans="5:10">
      <c r="E104" s="180">
        <v>102</v>
      </c>
      <c r="F104" s="181" t="s">
        <v>613</v>
      </c>
      <c r="G104" s="180" t="s">
        <v>131</v>
      </c>
      <c r="H104" s="180" t="s">
        <v>131</v>
      </c>
      <c r="I104" s="181" t="s">
        <v>129</v>
      </c>
      <c r="J104" t="str">
        <f t="shared" si="1"/>
        <v>1,5PN, 2PN, 2,5PN</v>
      </c>
    </row>
    <row r="105" spans="5:10">
      <c r="E105" s="180">
        <v>103</v>
      </c>
      <c r="F105" s="181" t="s">
        <v>614</v>
      </c>
      <c r="G105" s="180" t="s">
        <v>131</v>
      </c>
      <c r="H105" s="180" t="s">
        <v>168</v>
      </c>
      <c r="I105" s="181" t="s">
        <v>129</v>
      </c>
      <c r="J105" t="str">
        <f t="shared" si="1"/>
        <v>1,5PN, 2PN, 2,5PN</v>
      </c>
    </row>
    <row r="106" spans="5:10">
      <c r="E106" s="180">
        <v>104</v>
      </c>
      <c r="F106" s="181" t="s">
        <v>615</v>
      </c>
      <c r="G106" s="180" t="s">
        <v>131</v>
      </c>
      <c r="H106" s="180" t="s">
        <v>133</v>
      </c>
      <c r="I106" s="181" t="s">
        <v>129</v>
      </c>
      <c r="J106" t="str">
        <f t="shared" si="1"/>
        <v>1,5PN, 2PN, 2,5PN</v>
      </c>
    </row>
    <row r="107" spans="5:10">
      <c r="E107" s="180">
        <v>105</v>
      </c>
      <c r="F107" s="181" t="s">
        <v>616</v>
      </c>
      <c r="G107" s="180" t="s">
        <v>131</v>
      </c>
      <c r="H107" s="180" t="s">
        <v>135</v>
      </c>
      <c r="I107" s="181" t="s">
        <v>136</v>
      </c>
      <c r="J107" t="str">
        <f t="shared" si="1"/>
        <v>3PN,3,5PN</v>
      </c>
    </row>
    <row r="108" spans="5:10">
      <c r="E108" s="180">
        <v>106</v>
      </c>
      <c r="F108" s="181" t="s">
        <v>617</v>
      </c>
      <c r="G108" s="180" t="s">
        <v>131</v>
      </c>
      <c r="H108" s="180" t="s">
        <v>138</v>
      </c>
      <c r="I108" s="181" t="s">
        <v>129</v>
      </c>
      <c r="J108" t="str">
        <f t="shared" si="1"/>
        <v>1,5PN, 2PN, 2,5PN</v>
      </c>
    </row>
    <row r="109" spans="5:10">
      <c r="E109" s="180">
        <v>107</v>
      </c>
      <c r="F109" s="181" t="s">
        <v>618</v>
      </c>
      <c r="G109" s="180" t="s">
        <v>131</v>
      </c>
      <c r="H109" s="180" t="s">
        <v>198</v>
      </c>
      <c r="I109" s="181" t="s">
        <v>129</v>
      </c>
      <c r="J109" t="str">
        <f t="shared" si="1"/>
        <v>1,5PN, 2PN, 2,5PN</v>
      </c>
    </row>
    <row r="110" spans="5:10">
      <c r="E110" s="180">
        <v>108</v>
      </c>
      <c r="F110" s="181" t="s">
        <v>619</v>
      </c>
      <c r="G110" s="180" t="s">
        <v>131</v>
      </c>
      <c r="H110" s="180" t="s">
        <v>200</v>
      </c>
      <c r="I110" s="181" t="s">
        <v>117</v>
      </c>
      <c r="J110" t="str">
        <f t="shared" si="1"/>
        <v>1,5PN, 2PN, 2,5PN</v>
      </c>
    </row>
    <row r="111" spans="5:10">
      <c r="E111" s="180">
        <v>109</v>
      </c>
      <c r="F111" s="181" t="s">
        <v>620</v>
      </c>
      <c r="G111" s="180" t="s">
        <v>131</v>
      </c>
      <c r="H111" s="180" t="s">
        <v>140</v>
      </c>
      <c r="I111" s="181" t="s">
        <v>114</v>
      </c>
      <c r="J111" t="str">
        <f t="shared" si="1"/>
        <v>Studio</v>
      </c>
    </row>
    <row r="112" spans="5:10">
      <c r="E112" s="180">
        <v>110</v>
      </c>
      <c r="F112" s="181" t="s">
        <v>621</v>
      </c>
      <c r="G112" s="180" t="s">
        <v>131</v>
      </c>
      <c r="H112" s="180" t="s">
        <v>142</v>
      </c>
      <c r="I112" s="181" t="s">
        <v>114</v>
      </c>
      <c r="J112" t="str">
        <f t="shared" si="1"/>
        <v>Studio</v>
      </c>
    </row>
    <row r="113" spans="5:10">
      <c r="E113" s="180">
        <v>111</v>
      </c>
      <c r="F113" s="181" t="s">
        <v>622</v>
      </c>
      <c r="G113" s="180" t="s">
        <v>131</v>
      </c>
      <c r="H113" s="180" t="s">
        <v>204</v>
      </c>
      <c r="I113" s="181" t="s">
        <v>117</v>
      </c>
      <c r="J113" t="str">
        <f t="shared" si="1"/>
        <v>1,5PN, 2PN, 2,5PN</v>
      </c>
    </row>
    <row r="114" spans="5:10">
      <c r="E114" s="180">
        <v>112</v>
      </c>
      <c r="F114" s="181" t="s">
        <v>623</v>
      </c>
      <c r="G114" s="180" t="s">
        <v>131</v>
      </c>
      <c r="H114" s="180" t="s">
        <v>206</v>
      </c>
      <c r="I114" s="181" t="s">
        <v>129</v>
      </c>
      <c r="J114" t="str">
        <f t="shared" si="1"/>
        <v>1,5PN, 2PN, 2,5PN</v>
      </c>
    </row>
    <row r="115" spans="5:10">
      <c r="E115" s="180">
        <v>113</v>
      </c>
      <c r="F115" s="181" t="s">
        <v>624</v>
      </c>
      <c r="G115" s="180" t="s">
        <v>131</v>
      </c>
      <c r="H115" s="180" t="s">
        <v>144</v>
      </c>
      <c r="I115" s="181" t="s">
        <v>129</v>
      </c>
      <c r="J115" t="str">
        <f t="shared" si="1"/>
        <v>1,5PN, 2PN, 2,5PN</v>
      </c>
    </row>
    <row r="116" spans="5:10">
      <c r="E116" s="180">
        <v>114</v>
      </c>
      <c r="F116" s="181" t="s">
        <v>625</v>
      </c>
      <c r="G116" s="180" t="s">
        <v>131</v>
      </c>
      <c r="H116" s="180" t="s">
        <v>209</v>
      </c>
      <c r="I116" s="181" t="s">
        <v>136</v>
      </c>
      <c r="J116" t="str">
        <f t="shared" si="1"/>
        <v>3PN,3,5PN</v>
      </c>
    </row>
    <row r="117" spans="5:10">
      <c r="E117" s="180">
        <v>115</v>
      </c>
      <c r="F117" s="181" t="s">
        <v>626</v>
      </c>
      <c r="G117" s="180" t="s">
        <v>131</v>
      </c>
      <c r="H117" s="180" t="s">
        <v>146</v>
      </c>
      <c r="I117" s="181" t="s">
        <v>129</v>
      </c>
      <c r="J117" t="str">
        <f t="shared" si="1"/>
        <v>1,5PN, 2PN, 2,5PN</v>
      </c>
    </row>
    <row r="118" spans="5:10">
      <c r="E118" s="180">
        <v>116</v>
      </c>
      <c r="F118" s="181" t="s">
        <v>627</v>
      </c>
      <c r="G118" s="180" t="s">
        <v>131</v>
      </c>
      <c r="H118" s="180" t="s">
        <v>148</v>
      </c>
      <c r="I118" s="181" t="s">
        <v>129</v>
      </c>
      <c r="J118" t="str">
        <f t="shared" si="1"/>
        <v>1,5PN, 2PN, 2,5PN</v>
      </c>
    </row>
    <row r="119" spans="5:10">
      <c r="E119" s="180">
        <v>117</v>
      </c>
      <c r="F119" s="181" t="s">
        <v>628</v>
      </c>
      <c r="G119" s="180" t="s">
        <v>131</v>
      </c>
      <c r="H119" s="180" t="s">
        <v>213</v>
      </c>
      <c r="I119" s="181" t="s">
        <v>129</v>
      </c>
      <c r="J119" t="str">
        <f t="shared" si="1"/>
        <v>1,5PN, 2PN, 2,5PN</v>
      </c>
    </row>
    <row r="120" spans="5:10">
      <c r="E120" s="180">
        <v>118</v>
      </c>
      <c r="F120" s="181" t="s">
        <v>629</v>
      </c>
      <c r="G120" s="180" t="s">
        <v>131</v>
      </c>
      <c r="H120" s="180" t="s">
        <v>150</v>
      </c>
      <c r="I120" s="181" t="s">
        <v>129</v>
      </c>
      <c r="J120" t="str">
        <f t="shared" si="1"/>
        <v>1,5PN, 2PN, 2,5PN</v>
      </c>
    </row>
    <row r="121" spans="5:10">
      <c r="E121" s="180">
        <v>119</v>
      </c>
      <c r="F121" s="181" t="s">
        <v>630</v>
      </c>
      <c r="G121" s="180" t="s">
        <v>131</v>
      </c>
      <c r="H121" s="180" t="s">
        <v>216</v>
      </c>
      <c r="I121" s="181" t="s">
        <v>136</v>
      </c>
      <c r="J121" t="str">
        <f t="shared" si="1"/>
        <v>3PN,3,5PN</v>
      </c>
    </row>
    <row r="122" spans="5:10">
      <c r="E122" s="180">
        <v>120</v>
      </c>
      <c r="F122" s="181" t="s">
        <v>631</v>
      </c>
      <c r="G122" s="180" t="s">
        <v>131</v>
      </c>
      <c r="H122" s="180" t="s">
        <v>218</v>
      </c>
      <c r="I122" s="181" t="s">
        <v>117</v>
      </c>
      <c r="J122" t="str">
        <f t="shared" si="1"/>
        <v>1,5PN, 2PN, 2,5PN</v>
      </c>
    </row>
    <row r="123" spans="5:10">
      <c r="E123" s="180">
        <v>121</v>
      </c>
      <c r="F123" s="181" t="s">
        <v>632</v>
      </c>
      <c r="G123" s="180" t="s">
        <v>131</v>
      </c>
      <c r="H123" s="180" t="s">
        <v>152</v>
      </c>
      <c r="I123" s="181" t="s">
        <v>117</v>
      </c>
      <c r="J123" t="str">
        <f t="shared" si="1"/>
        <v>1,5PN, 2PN, 2,5PN</v>
      </c>
    </row>
    <row r="124" spans="5:10">
      <c r="E124" s="180">
        <v>122</v>
      </c>
      <c r="F124" s="181" t="s">
        <v>633</v>
      </c>
      <c r="G124" s="180" t="s">
        <v>131</v>
      </c>
      <c r="H124" s="180" t="s">
        <v>154</v>
      </c>
      <c r="I124" s="181" t="s">
        <v>114</v>
      </c>
      <c r="J124" t="str">
        <f t="shared" si="1"/>
        <v>Studio</v>
      </c>
    </row>
    <row r="125" spans="5:10">
      <c r="E125" s="180">
        <v>123</v>
      </c>
      <c r="F125" s="181" t="s">
        <v>634</v>
      </c>
      <c r="G125" s="180" t="s">
        <v>131</v>
      </c>
      <c r="H125" s="180" t="s">
        <v>156</v>
      </c>
      <c r="I125" s="181" t="s">
        <v>129</v>
      </c>
      <c r="J125" t="str">
        <f t="shared" si="1"/>
        <v>1,5PN, 2PN, 2,5PN</v>
      </c>
    </row>
    <row r="126" spans="5:10">
      <c r="E126" s="180">
        <v>124</v>
      </c>
      <c r="F126" s="181" t="s">
        <v>635</v>
      </c>
      <c r="G126" s="180" t="s">
        <v>131</v>
      </c>
      <c r="H126" s="180" t="s">
        <v>158</v>
      </c>
      <c r="I126" s="181" t="s">
        <v>114</v>
      </c>
      <c r="J126" t="str">
        <f t="shared" si="1"/>
        <v>Studio</v>
      </c>
    </row>
    <row r="127" spans="5:10">
      <c r="E127" s="180">
        <v>125</v>
      </c>
      <c r="F127" s="181" t="s">
        <v>636</v>
      </c>
      <c r="G127" s="180" t="s">
        <v>131</v>
      </c>
      <c r="H127" s="180" t="s">
        <v>160</v>
      </c>
      <c r="I127" s="181" t="s">
        <v>117</v>
      </c>
      <c r="J127" t="str">
        <f t="shared" si="1"/>
        <v>1,5PN, 2PN, 2,5PN</v>
      </c>
    </row>
    <row r="128" spans="5:10">
      <c r="E128" s="180">
        <v>126</v>
      </c>
      <c r="F128" s="181" t="s">
        <v>637</v>
      </c>
      <c r="G128" s="180" t="s">
        <v>131</v>
      </c>
      <c r="H128" s="180" t="s">
        <v>162</v>
      </c>
      <c r="I128" s="181" t="s">
        <v>117</v>
      </c>
      <c r="J128" t="str">
        <f t="shared" si="1"/>
        <v>1,5PN, 2PN, 2,5PN</v>
      </c>
    </row>
    <row r="129" spans="5:10">
      <c r="E129" s="180">
        <v>127</v>
      </c>
      <c r="F129" s="181" t="s">
        <v>638</v>
      </c>
      <c r="G129" s="180" t="s">
        <v>131</v>
      </c>
      <c r="H129" s="180" t="s">
        <v>164</v>
      </c>
      <c r="I129" s="181" t="s">
        <v>114</v>
      </c>
      <c r="J129" t="str">
        <f t="shared" si="1"/>
        <v>Studio</v>
      </c>
    </row>
    <row r="130" spans="5:10">
      <c r="E130" s="180">
        <v>128</v>
      </c>
      <c r="F130" s="181" t="s">
        <v>639</v>
      </c>
      <c r="G130" s="180" t="s">
        <v>131</v>
      </c>
      <c r="H130" s="180" t="s">
        <v>166</v>
      </c>
      <c r="I130" s="181" t="s">
        <v>129</v>
      </c>
      <c r="J130" t="str">
        <f t="shared" si="1"/>
        <v>1,5PN, 2PN, 2,5PN</v>
      </c>
    </row>
    <row r="131" spans="5:10">
      <c r="E131" s="180">
        <v>129</v>
      </c>
      <c r="F131" s="181" t="s">
        <v>167</v>
      </c>
      <c r="G131" s="180" t="s">
        <v>168</v>
      </c>
      <c r="H131" s="180" t="s">
        <v>113</v>
      </c>
      <c r="I131" s="181" t="s">
        <v>114</v>
      </c>
      <c r="J131" t="str">
        <f t="shared" si="1"/>
        <v>Studio</v>
      </c>
    </row>
    <row r="132" spans="5:10">
      <c r="E132" s="180">
        <v>130</v>
      </c>
      <c r="F132" s="181" t="s">
        <v>169</v>
      </c>
      <c r="G132" s="180" t="s">
        <v>168</v>
      </c>
      <c r="H132" s="180" t="s">
        <v>170</v>
      </c>
      <c r="I132" s="181" t="s">
        <v>117</v>
      </c>
      <c r="J132" t="str">
        <f t="shared" ref="J132:J195" si="2">+IF(I132="Studio","Studio",IF(OR(I132="3PN",I132="3.5PN"),"3PN,3,5PN","1,5PN, 2PN, 2,5PN"))</f>
        <v>1,5PN, 2PN, 2,5PN</v>
      </c>
    </row>
    <row r="133" spans="5:10">
      <c r="E133" s="180">
        <v>131</v>
      </c>
      <c r="F133" s="181" t="s">
        <v>441</v>
      </c>
      <c r="G133" s="180" t="s">
        <v>168</v>
      </c>
      <c r="H133" s="180" t="s">
        <v>116</v>
      </c>
      <c r="I133" s="181" t="s">
        <v>117</v>
      </c>
      <c r="J133" t="str">
        <f t="shared" si="2"/>
        <v>1,5PN, 2PN, 2,5PN</v>
      </c>
    </row>
    <row r="134" spans="5:10">
      <c r="E134" s="180">
        <v>132</v>
      </c>
      <c r="F134" s="181" t="s">
        <v>171</v>
      </c>
      <c r="G134" s="180" t="s">
        <v>168</v>
      </c>
      <c r="H134" s="180" t="s">
        <v>119</v>
      </c>
      <c r="I134" s="181" t="s">
        <v>114</v>
      </c>
      <c r="J134" t="str">
        <f t="shared" si="2"/>
        <v>Studio</v>
      </c>
    </row>
    <row r="135" spans="5:10">
      <c r="E135" s="180">
        <v>133</v>
      </c>
      <c r="F135" s="181" t="s">
        <v>442</v>
      </c>
      <c r="G135" s="180" t="s">
        <v>168</v>
      </c>
      <c r="H135" s="180" t="s">
        <v>121</v>
      </c>
      <c r="I135" s="181" t="s">
        <v>117</v>
      </c>
      <c r="J135" t="str">
        <f t="shared" si="2"/>
        <v>1,5PN, 2PN, 2,5PN</v>
      </c>
    </row>
    <row r="136" spans="5:10">
      <c r="E136" s="180">
        <v>134</v>
      </c>
      <c r="F136" s="181" t="s">
        <v>172</v>
      </c>
      <c r="G136" s="180" t="s">
        <v>168</v>
      </c>
      <c r="H136" s="180" t="s">
        <v>123</v>
      </c>
      <c r="I136" s="181" t="s">
        <v>124</v>
      </c>
      <c r="J136" t="str">
        <f t="shared" si="2"/>
        <v>1,5PN, 2PN, 2,5PN</v>
      </c>
    </row>
    <row r="137" spans="5:10">
      <c r="E137" s="180">
        <v>135</v>
      </c>
      <c r="F137" s="181" t="s">
        <v>443</v>
      </c>
      <c r="G137" s="180" t="s">
        <v>168</v>
      </c>
      <c r="H137" s="180" t="s">
        <v>112</v>
      </c>
      <c r="I137" s="181" t="s">
        <v>126</v>
      </c>
      <c r="J137" t="str">
        <f t="shared" si="2"/>
        <v>3PN,3,5PN</v>
      </c>
    </row>
    <row r="138" spans="5:10">
      <c r="E138" s="180">
        <v>136</v>
      </c>
      <c r="F138" s="181" t="s">
        <v>444</v>
      </c>
      <c r="G138" s="180" t="s">
        <v>168</v>
      </c>
      <c r="H138" s="180" t="s">
        <v>128</v>
      </c>
      <c r="I138" s="181" t="s">
        <v>129</v>
      </c>
      <c r="J138" t="str">
        <f t="shared" si="2"/>
        <v>1,5PN, 2PN, 2,5PN</v>
      </c>
    </row>
    <row r="139" spans="5:10">
      <c r="E139" s="180">
        <v>137</v>
      </c>
      <c r="F139" s="181" t="s">
        <v>173</v>
      </c>
      <c r="G139" s="180" t="s">
        <v>168</v>
      </c>
      <c r="H139" s="180" t="s">
        <v>131</v>
      </c>
      <c r="I139" s="181" t="s">
        <v>129</v>
      </c>
      <c r="J139" t="str">
        <f t="shared" si="2"/>
        <v>1,5PN, 2PN, 2,5PN</v>
      </c>
    </row>
    <row r="140" spans="5:10">
      <c r="E140" s="180">
        <v>138</v>
      </c>
      <c r="F140" s="181" t="s">
        <v>445</v>
      </c>
      <c r="G140" s="180" t="s">
        <v>168</v>
      </c>
      <c r="H140" s="180" t="s">
        <v>168</v>
      </c>
      <c r="I140" s="181" t="s">
        <v>129</v>
      </c>
      <c r="J140" t="str">
        <f t="shared" si="2"/>
        <v>1,5PN, 2PN, 2,5PN</v>
      </c>
    </row>
    <row r="141" spans="5:10">
      <c r="E141" s="180">
        <v>139</v>
      </c>
      <c r="F141" s="181" t="s">
        <v>174</v>
      </c>
      <c r="G141" s="180" t="s">
        <v>168</v>
      </c>
      <c r="H141" s="180" t="s">
        <v>133</v>
      </c>
      <c r="I141" s="181" t="s">
        <v>129</v>
      </c>
      <c r="J141" t="str">
        <f t="shared" si="2"/>
        <v>1,5PN, 2PN, 2,5PN</v>
      </c>
    </row>
    <row r="142" spans="5:10">
      <c r="E142" s="180">
        <v>140</v>
      </c>
      <c r="F142" s="181" t="s">
        <v>175</v>
      </c>
      <c r="G142" s="180" t="s">
        <v>168</v>
      </c>
      <c r="H142" s="180" t="s">
        <v>135</v>
      </c>
      <c r="I142" s="181" t="s">
        <v>136</v>
      </c>
      <c r="J142" t="str">
        <f t="shared" si="2"/>
        <v>3PN,3,5PN</v>
      </c>
    </row>
    <row r="143" spans="5:10">
      <c r="E143" s="180">
        <v>141</v>
      </c>
      <c r="F143" s="181" t="s">
        <v>446</v>
      </c>
      <c r="G143" s="180" t="s">
        <v>168</v>
      </c>
      <c r="H143" s="180" t="s">
        <v>138</v>
      </c>
      <c r="I143" s="181" t="s">
        <v>129</v>
      </c>
      <c r="J143" t="str">
        <f t="shared" si="2"/>
        <v>1,5PN, 2PN, 2,5PN</v>
      </c>
    </row>
    <row r="144" spans="5:10">
      <c r="E144" s="180">
        <v>142</v>
      </c>
      <c r="F144" s="181" t="s">
        <v>447</v>
      </c>
      <c r="G144" s="180" t="s">
        <v>168</v>
      </c>
      <c r="H144" s="180" t="s">
        <v>198</v>
      </c>
      <c r="I144" s="181" t="s">
        <v>129</v>
      </c>
      <c r="J144" t="str">
        <f t="shared" si="2"/>
        <v>1,5PN, 2PN, 2,5PN</v>
      </c>
    </row>
    <row r="145" spans="5:10">
      <c r="E145" s="180">
        <v>143</v>
      </c>
      <c r="F145" s="181" t="s">
        <v>448</v>
      </c>
      <c r="G145" s="180" t="s">
        <v>168</v>
      </c>
      <c r="H145" s="180" t="s">
        <v>200</v>
      </c>
      <c r="I145" s="181" t="s">
        <v>117</v>
      </c>
      <c r="J145" t="str">
        <f t="shared" si="2"/>
        <v>1,5PN, 2PN, 2,5PN</v>
      </c>
    </row>
    <row r="146" spans="5:10">
      <c r="E146" s="180">
        <v>144</v>
      </c>
      <c r="F146" s="181" t="s">
        <v>176</v>
      </c>
      <c r="G146" s="180" t="s">
        <v>168</v>
      </c>
      <c r="H146" s="180" t="s">
        <v>140</v>
      </c>
      <c r="I146" s="181" t="s">
        <v>114</v>
      </c>
      <c r="J146" t="str">
        <f t="shared" si="2"/>
        <v>Studio</v>
      </c>
    </row>
    <row r="147" spans="5:10">
      <c r="E147" s="180">
        <v>145</v>
      </c>
      <c r="F147" s="181" t="s">
        <v>449</v>
      </c>
      <c r="G147" s="180" t="s">
        <v>168</v>
      </c>
      <c r="H147" s="180" t="s">
        <v>142</v>
      </c>
      <c r="I147" s="181" t="s">
        <v>114</v>
      </c>
      <c r="J147" t="str">
        <f t="shared" si="2"/>
        <v>Studio</v>
      </c>
    </row>
    <row r="148" spans="5:10">
      <c r="E148" s="180">
        <v>146</v>
      </c>
      <c r="F148" s="181" t="s">
        <v>450</v>
      </c>
      <c r="G148" s="180" t="s">
        <v>168</v>
      </c>
      <c r="H148" s="180" t="s">
        <v>204</v>
      </c>
      <c r="I148" s="181" t="s">
        <v>117</v>
      </c>
      <c r="J148" t="str">
        <f t="shared" si="2"/>
        <v>1,5PN, 2PN, 2,5PN</v>
      </c>
    </row>
    <row r="149" spans="5:10">
      <c r="E149" s="180">
        <v>147</v>
      </c>
      <c r="F149" s="181" t="s">
        <v>451</v>
      </c>
      <c r="G149" s="180" t="s">
        <v>168</v>
      </c>
      <c r="H149" s="180" t="s">
        <v>206</v>
      </c>
      <c r="I149" s="181" t="s">
        <v>129</v>
      </c>
      <c r="J149" t="str">
        <f t="shared" si="2"/>
        <v>1,5PN, 2PN, 2,5PN</v>
      </c>
    </row>
    <row r="150" spans="5:10">
      <c r="E150" s="180">
        <v>148</v>
      </c>
      <c r="F150" s="181" t="s">
        <v>452</v>
      </c>
      <c r="G150" s="180" t="s">
        <v>168</v>
      </c>
      <c r="H150" s="180" t="s">
        <v>144</v>
      </c>
      <c r="I150" s="181" t="s">
        <v>129</v>
      </c>
      <c r="J150" t="str">
        <f t="shared" si="2"/>
        <v>1,5PN, 2PN, 2,5PN</v>
      </c>
    </row>
    <row r="151" spans="5:10">
      <c r="E151" s="180">
        <v>149</v>
      </c>
      <c r="F151" s="181" t="s">
        <v>453</v>
      </c>
      <c r="G151" s="180" t="s">
        <v>168</v>
      </c>
      <c r="H151" s="180" t="s">
        <v>209</v>
      </c>
      <c r="I151" s="181" t="s">
        <v>136</v>
      </c>
      <c r="J151" t="str">
        <f t="shared" si="2"/>
        <v>3PN,3,5PN</v>
      </c>
    </row>
    <row r="152" spans="5:10">
      <c r="E152" s="180">
        <v>150</v>
      </c>
      <c r="F152" s="181" t="s">
        <v>454</v>
      </c>
      <c r="G152" s="180" t="s">
        <v>168</v>
      </c>
      <c r="H152" s="180" t="s">
        <v>146</v>
      </c>
      <c r="I152" s="181" t="s">
        <v>129</v>
      </c>
      <c r="J152" t="str">
        <f t="shared" si="2"/>
        <v>1,5PN, 2PN, 2,5PN</v>
      </c>
    </row>
    <row r="153" spans="5:10">
      <c r="E153" s="180">
        <v>151</v>
      </c>
      <c r="F153" s="181" t="s">
        <v>455</v>
      </c>
      <c r="G153" s="180" t="s">
        <v>168</v>
      </c>
      <c r="H153" s="180" t="s">
        <v>148</v>
      </c>
      <c r="I153" s="181" t="s">
        <v>129</v>
      </c>
      <c r="J153" t="str">
        <f t="shared" si="2"/>
        <v>1,5PN, 2PN, 2,5PN</v>
      </c>
    </row>
    <row r="154" spans="5:10">
      <c r="E154" s="180">
        <v>152</v>
      </c>
      <c r="F154" s="181" t="s">
        <v>456</v>
      </c>
      <c r="G154" s="180" t="s">
        <v>168</v>
      </c>
      <c r="H154" s="180" t="s">
        <v>213</v>
      </c>
      <c r="I154" s="181" t="s">
        <v>129</v>
      </c>
      <c r="J154" t="str">
        <f t="shared" si="2"/>
        <v>1,5PN, 2PN, 2,5PN</v>
      </c>
    </row>
    <row r="155" spans="5:10">
      <c r="E155" s="180">
        <v>153</v>
      </c>
      <c r="F155" s="181" t="s">
        <v>457</v>
      </c>
      <c r="G155" s="180" t="s">
        <v>168</v>
      </c>
      <c r="H155" s="180" t="s">
        <v>150</v>
      </c>
      <c r="I155" s="181" t="s">
        <v>129</v>
      </c>
      <c r="J155" t="str">
        <f t="shared" si="2"/>
        <v>1,5PN, 2PN, 2,5PN</v>
      </c>
    </row>
    <row r="156" spans="5:10">
      <c r="E156" s="180">
        <v>154</v>
      </c>
      <c r="F156" s="181" t="s">
        <v>458</v>
      </c>
      <c r="G156" s="180" t="s">
        <v>168</v>
      </c>
      <c r="H156" s="180" t="s">
        <v>216</v>
      </c>
      <c r="I156" s="181" t="s">
        <v>136</v>
      </c>
      <c r="J156" t="str">
        <f t="shared" si="2"/>
        <v>3PN,3,5PN</v>
      </c>
    </row>
    <row r="157" spans="5:10">
      <c r="E157" s="180">
        <v>155</v>
      </c>
      <c r="F157" s="181" t="s">
        <v>459</v>
      </c>
      <c r="G157" s="180" t="s">
        <v>168</v>
      </c>
      <c r="H157" s="180" t="s">
        <v>218</v>
      </c>
      <c r="I157" s="181" t="s">
        <v>117</v>
      </c>
      <c r="J157" t="str">
        <f t="shared" si="2"/>
        <v>1,5PN, 2PN, 2,5PN</v>
      </c>
    </row>
    <row r="158" spans="5:10">
      <c r="E158" s="180">
        <v>156</v>
      </c>
      <c r="F158" s="181" t="s">
        <v>460</v>
      </c>
      <c r="G158" s="180" t="s">
        <v>168</v>
      </c>
      <c r="H158" s="180" t="s">
        <v>152</v>
      </c>
      <c r="I158" s="181" t="s">
        <v>117</v>
      </c>
      <c r="J158" t="str">
        <f t="shared" si="2"/>
        <v>1,5PN, 2PN, 2,5PN</v>
      </c>
    </row>
    <row r="159" spans="5:10">
      <c r="E159" s="180">
        <v>157</v>
      </c>
      <c r="F159" s="181" t="s">
        <v>177</v>
      </c>
      <c r="G159" s="180" t="s">
        <v>168</v>
      </c>
      <c r="H159" s="180" t="s">
        <v>154</v>
      </c>
      <c r="I159" s="181" t="s">
        <v>114</v>
      </c>
      <c r="J159" t="str">
        <f t="shared" si="2"/>
        <v>Studio</v>
      </c>
    </row>
    <row r="160" spans="5:10">
      <c r="E160" s="180">
        <v>158</v>
      </c>
      <c r="F160" s="181" t="s">
        <v>178</v>
      </c>
      <c r="G160" s="180" t="s">
        <v>168</v>
      </c>
      <c r="H160" s="180" t="s">
        <v>156</v>
      </c>
      <c r="I160" s="181" t="s">
        <v>129</v>
      </c>
      <c r="J160" t="str">
        <f t="shared" si="2"/>
        <v>1,5PN, 2PN, 2,5PN</v>
      </c>
    </row>
    <row r="161" spans="5:10">
      <c r="E161" s="180">
        <v>159</v>
      </c>
      <c r="F161" s="181" t="s">
        <v>179</v>
      </c>
      <c r="G161" s="180" t="s">
        <v>168</v>
      </c>
      <c r="H161" s="180" t="s">
        <v>158</v>
      </c>
      <c r="I161" s="181" t="s">
        <v>114</v>
      </c>
      <c r="J161" t="str">
        <f t="shared" si="2"/>
        <v>Studio</v>
      </c>
    </row>
    <row r="162" spans="5:10">
      <c r="E162" s="180">
        <v>160</v>
      </c>
      <c r="F162" s="181" t="s">
        <v>180</v>
      </c>
      <c r="G162" s="180" t="s">
        <v>168</v>
      </c>
      <c r="H162" s="180" t="s">
        <v>160</v>
      </c>
      <c r="I162" s="181" t="s">
        <v>117</v>
      </c>
      <c r="J162" t="str">
        <f t="shared" si="2"/>
        <v>1,5PN, 2PN, 2,5PN</v>
      </c>
    </row>
    <row r="163" spans="5:10">
      <c r="E163" s="180">
        <v>161</v>
      </c>
      <c r="F163" s="181" t="s">
        <v>181</v>
      </c>
      <c r="G163" s="180" t="s">
        <v>168</v>
      </c>
      <c r="H163" s="180" t="s">
        <v>162</v>
      </c>
      <c r="I163" s="181" t="s">
        <v>117</v>
      </c>
      <c r="J163" t="str">
        <f t="shared" si="2"/>
        <v>1,5PN, 2PN, 2,5PN</v>
      </c>
    </row>
    <row r="164" spans="5:10">
      <c r="E164" s="180">
        <v>162</v>
      </c>
      <c r="F164" s="181" t="s">
        <v>182</v>
      </c>
      <c r="G164" s="180" t="s">
        <v>168</v>
      </c>
      <c r="H164" s="180" t="s">
        <v>164</v>
      </c>
      <c r="I164" s="181" t="s">
        <v>114</v>
      </c>
      <c r="J164" t="str">
        <f t="shared" si="2"/>
        <v>Studio</v>
      </c>
    </row>
    <row r="165" spans="5:10">
      <c r="E165" s="180">
        <v>163</v>
      </c>
      <c r="F165" s="181" t="s">
        <v>183</v>
      </c>
      <c r="G165" s="180" t="s">
        <v>168</v>
      </c>
      <c r="H165" s="180" t="s">
        <v>166</v>
      </c>
      <c r="I165" s="181" t="s">
        <v>129</v>
      </c>
      <c r="J165" t="str">
        <f t="shared" si="2"/>
        <v>1,5PN, 2PN, 2,5PN</v>
      </c>
    </row>
    <row r="166" spans="5:10">
      <c r="E166" s="180">
        <v>164</v>
      </c>
      <c r="F166" s="181" t="s">
        <v>640</v>
      </c>
      <c r="G166" s="180" t="s">
        <v>133</v>
      </c>
      <c r="H166" s="180" t="s">
        <v>113</v>
      </c>
      <c r="I166" s="181" t="s">
        <v>114</v>
      </c>
      <c r="J166" t="str">
        <f t="shared" si="2"/>
        <v>Studio</v>
      </c>
    </row>
    <row r="167" spans="5:10">
      <c r="E167" s="180">
        <v>165</v>
      </c>
      <c r="F167" s="181" t="s">
        <v>641</v>
      </c>
      <c r="G167" s="180" t="s">
        <v>133</v>
      </c>
      <c r="H167" s="180" t="s">
        <v>170</v>
      </c>
      <c r="I167" s="181" t="s">
        <v>117</v>
      </c>
      <c r="J167" t="str">
        <f t="shared" si="2"/>
        <v>1,5PN, 2PN, 2,5PN</v>
      </c>
    </row>
    <row r="168" spans="5:10">
      <c r="E168" s="180">
        <v>166</v>
      </c>
      <c r="F168" s="181" t="s">
        <v>642</v>
      </c>
      <c r="G168" s="180" t="s">
        <v>133</v>
      </c>
      <c r="H168" s="180" t="s">
        <v>116</v>
      </c>
      <c r="I168" s="181" t="s">
        <v>117</v>
      </c>
      <c r="J168" t="str">
        <f t="shared" si="2"/>
        <v>1,5PN, 2PN, 2,5PN</v>
      </c>
    </row>
    <row r="169" spans="5:10">
      <c r="E169" s="180">
        <v>167</v>
      </c>
      <c r="F169" s="181" t="s">
        <v>643</v>
      </c>
      <c r="G169" s="180" t="s">
        <v>133</v>
      </c>
      <c r="H169" s="180" t="s">
        <v>119</v>
      </c>
      <c r="I169" s="181" t="s">
        <v>114</v>
      </c>
      <c r="J169" t="str">
        <f t="shared" si="2"/>
        <v>Studio</v>
      </c>
    </row>
    <row r="170" spans="5:10">
      <c r="E170" s="180">
        <v>168</v>
      </c>
      <c r="F170" s="181" t="s">
        <v>644</v>
      </c>
      <c r="G170" s="180" t="s">
        <v>133</v>
      </c>
      <c r="H170" s="180" t="s">
        <v>121</v>
      </c>
      <c r="I170" s="181" t="s">
        <v>117</v>
      </c>
      <c r="J170" t="str">
        <f t="shared" si="2"/>
        <v>1,5PN, 2PN, 2,5PN</v>
      </c>
    </row>
    <row r="171" spans="5:10">
      <c r="E171" s="180">
        <v>169</v>
      </c>
      <c r="F171" s="181" t="s">
        <v>645</v>
      </c>
      <c r="G171" s="180" t="s">
        <v>133</v>
      </c>
      <c r="H171" s="180" t="s">
        <v>123</v>
      </c>
      <c r="I171" s="181" t="s">
        <v>124</v>
      </c>
      <c r="J171" t="str">
        <f t="shared" si="2"/>
        <v>1,5PN, 2PN, 2,5PN</v>
      </c>
    </row>
    <row r="172" spans="5:10">
      <c r="E172" s="180">
        <v>170</v>
      </c>
      <c r="F172" s="181" t="s">
        <v>646</v>
      </c>
      <c r="G172" s="180" t="s">
        <v>133</v>
      </c>
      <c r="H172" s="180" t="s">
        <v>112</v>
      </c>
      <c r="I172" s="181" t="s">
        <v>126</v>
      </c>
      <c r="J172" t="str">
        <f t="shared" si="2"/>
        <v>3PN,3,5PN</v>
      </c>
    </row>
    <row r="173" spans="5:10">
      <c r="E173" s="180">
        <v>171</v>
      </c>
      <c r="F173" s="181" t="s">
        <v>647</v>
      </c>
      <c r="G173" s="180" t="s">
        <v>133</v>
      </c>
      <c r="H173" s="180" t="s">
        <v>128</v>
      </c>
      <c r="I173" s="181" t="s">
        <v>129</v>
      </c>
      <c r="J173" t="str">
        <f t="shared" si="2"/>
        <v>1,5PN, 2PN, 2,5PN</v>
      </c>
    </row>
    <row r="174" spans="5:10">
      <c r="E174" s="180">
        <v>172</v>
      </c>
      <c r="F174" s="181" t="s">
        <v>648</v>
      </c>
      <c r="G174" s="180" t="s">
        <v>133</v>
      </c>
      <c r="H174" s="180" t="s">
        <v>131</v>
      </c>
      <c r="I174" s="181" t="s">
        <v>129</v>
      </c>
      <c r="J174" t="str">
        <f t="shared" si="2"/>
        <v>1,5PN, 2PN, 2,5PN</v>
      </c>
    </row>
    <row r="175" spans="5:10">
      <c r="E175" s="180">
        <v>173</v>
      </c>
      <c r="F175" s="181" t="s">
        <v>649</v>
      </c>
      <c r="G175" s="180" t="s">
        <v>133</v>
      </c>
      <c r="H175" s="180" t="s">
        <v>168</v>
      </c>
      <c r="I175" s="181" t="s">
        <v>129</v>
      </c>
      <c r="J175" t="str">
        <f t="shared" si="2"/>
        <v>1,5PN, 2PN, 2,5PN</v>
      </c>
    </row>
    <row r="176" spans="5:10">
      <c r="E176" s="180">
        <v>174</v>
      </c>
      <c r="F176" s="181" t="s">
        <v>650</v>
      </c>
      <c r="G176" s="180" t="s">
        <v>133</v>
      </c>
      <c r="H176" s="180" t="s">
        <v>133</v>
      </c>
      <c r="I176" s="181" t="s">
        <v>129</v>
      </c>
      <c r="J176" t="str">
        <f t="shared" si="2"/>
        <v>1,5PN, 2PN, 2,5PN</v>
      </c>
    </row>
    <row r="177" spans="5:10">
      <c r="E177" s="180">
        <v>175</v>
      </c>
      <c r="F177" s="181" t="s">
        <v>651</v>
      </c>
      <c r="G177" s="180" t="s">
        <v>133</v>
      </c>
      <c r="H177" s="180" t="s">
        <v>135</v>
      </c>
      <c r="I177" s="181" t="s">
        <v>136</v>
      </c>
      <c r="J177" t="str">
        <f t="shared" si="2"/>
        <v>3PN,3,5PN</v>
      </c>
    </row>
    <row r="178" spans="5:10">
      <c r="E178" s="180">
        <v>176</v>
      </c>
      <c r="F178" s="181" t="s">
        <v>652</v>
      </c>
      <c r="G178" s="180" t="s">
        <v>133</v>
      </c>
      <c r="H178" s="180" t="s">
        <v>138</v>
      </c>
      <c r="I178" s="181" t="s">
        <v>129</v>
      </c>
      <c r="J178" t="str">
        <f t="shared" si="2"/>
        <v>1,5PN, 2PN, 2,5PN</v>
      </c>
    </row>
    <row r="179" spans="5:10">
      <c r="E179" s="180">
        <v>177</v>
      </c>
      <c r="F179" s="181" t="s">
        <v>653</v>
      </c>
      <c r="G179" s="180" t="s">
        <v>133</v>
      </c>
      <c r="H179" s="180" t="s">
        <v>198</v>
      </c>
      <c r="I179" s="181" t="s">
        <v>129</v>
      </c>
      <c r="J179" t="str">
        <f t="shared" si="2"/>
        <v>1,5PN, 2PN, 2,5PN</v>
      </c>
    </row>
    <row r="180" spans="5:10">
      <c r="E180" s="180">
        <v>178</v>
      </c>
      <c r="F180" s="181" t="s">
        <v>654</v>
      </c>
      <c r="G180" s="180" t="s">
        <v>133</v>
      </c>
      <c r="H180" s="180" t="s">
        <v>200</v>
      </c>
      <c r="I180" s="181" t="s">
        <v>117</v>
      </c>
      <c r="J180" t="str">
        <f t="shared" si="2"/>
        <v>1,5PN, 2PN, 2,5PN</v>
      </c>
    </row>
    <row r="181" spans="5:10">
      <c r="E181" s="180">
        <v>179</v>
      </c>
      <c r="F181" s="181" t="s">
        <v>655</v>
      </c>
      <c r="G181" s="180" t="s">
        <v>133</v>
      </c>
      <c r="H181" s="180" t="s">
        <v>140</v>
      </c>
      <c r="I181" s="181" t="s">
        <v>114</v>
      </c>
      <c r="J181" t="str">
        <f t="shared" si="2"/>
        <v>Studio</v>
      </c>
    </row>
    <row r="182" spans="5:10">
      <c r="E182" s="180">
        <v>180</v>
      </c>
      <c r="F182" s="181" t="s">
        <v>656</v>
      </c>
      <c r="G182" s="180" t="s">
        <v>133</v>
      </c>
      <c r="H182" s="180" t="s">
        <v>142</v>
      </c>
      <c r="I182" s="181" t="s">
        <v>114</v>
      </c>
      <c r="J182" t="str">
        <f t="shared" si="2"/>
        <v>Studio</v>
      </c>
    </row>
    <row r="183" spans="5:10">
      <c r="E183" s="180">
        <v>181</v>
      </c>
      <c r="F183" s="181" t="s">
        <v>657</v>
      </c>
      <c r="G183" s="180" t="s">
        <v>133</v>
      </c>
      <c r="H183" s="180" t="s">
        <v>204</v>
      </c>
      <c r="I183" s="181" t="s">
        <v>117</v>
      </c>
      <c r="J183" t="str">
        <f t="shared" si="2"/>
        <v>1,5PN, 2PN, 2,5PN</v>
      </c>
    </row>
    <row r="184" spans="5:10">
      <c r="E184" s="180">
        <v>182</v>
      </c>
      <c r="F184" s="181" t="s">
        <v>658</v>
      </c>
      <c r="G184" s="180" t="s">
        <v>133</v>
      </c>
      <c r="H184" s="180" t="s">
        <v>206</v>
      </c>
      <c r="I184" s="181" t="s">
        <v>129</v>
      </c>
      <c r="J184" t="str">
        <f t="shared" si="2"/>
        <v>1,5PN, 2PN, 2,5PN</v>
      </c>
    </row>
    <row r="185" spans="5:10">
      <c r="E185" s="180">
        <v>183</v>
      </c>
      <c r="F185" s="181" t="s">
        <v>659</v>
      </c>
      <c r="G185" s="180" t="s">
        <v>133</v>
      </c>
      <c r="H185" s="180" t="s">
        <v>144</v>
      </c>
      <c r="I185" s="181" t="s">
        <v>129</v>
      </c>
      <c r="J185" t="str">
        <f t="shared" si="2"/>
        <v>1,5PN, 2PN, 2,5PN</v>
      </c>
    </row>
    <row r="186" spans="5:10">
      <c r="E186" s="180">
        <v>184</v>
      </c>
      <c r="F186" s="181" t="s">
        <v>660</v>
      </c>
      <c r="G186" s="180" t="s">
        <v>133</v>
      </c>
      <c r="H186" s="180" t="s">
        <v>209</v>
      </c>
      <c r="I186" s="181" t="s">
        <v>136</v>
      </c>
      <c r="J186" t="str">
        <f t="shared" si="2"/>
        <v>3PN,3,5PN</v>
      </c>
    </row>
    <row r="187" spans="5:10">
      <c r="E187" s="180">
        <v>185</v>
      </c>
      <c r="F187" s="181" t="s">
        <v>661</v>
      </c>
      <c r="G187" s="180" t="s">
        <v>133</v>
      </c>
      <c r="H187" s="180" t="s">
        <v>146</v>
      </c>
      <c r="I187" s="181" t="s">
        <v>129</v>
      </c>
      <c r="J187" t="str">
        <f t="shared" si="2"/>
        <v>1,5PN, 2PN, 2,5PN</v>
      </c>
    </row>
    <row r="188" spans="5:10">
      <c r="E188" s="180">
        <v>186</v>
      </c>
      <c r="F188" s="181" t="s">
        <v>662</v>
      </c>
      <c r="G188" s="180" t="s">
        <v>133</v>
      </c>
      <c r="H188" s="180" t="s">
        <v>148</v>
      </c>
      <c r="I188" s="181" t="s">
        <v>129</v>
      </c>
      <c r="J188" t="str">
        <f t="shared" si="2"/>
        <v>1,5PN, 2PN, 2,5PN</v>
      </c>
    </row>
    <row r="189" spans="5:10">
      <c r="E189" s="180">
        <v>187</v>
      </c>
      <c r="F189" s="181" t="s">
        <v>663</v>
      </c>
      <c r="G189" s="180" t="s">
        <v>133</v>
      </c>
      <c r="H189" s="180" t="s">
        <v>213</v>
      </c>
      <c r="I189" s="181" t="s">
        <v>129</v>
      </c>
      <c r="J189" t="str">
        <f t="shared" si="2"/>
        <v>1,5PN, 2PN, 2,5PN</v>
      </c>
    </row>
    <row r="190" spans="5:10">
      <c r="E190" s="180">
        <v>188</v>
      </c>
      <c r="F190" s="181" t="s">
        <v>664</v>
      </c>
      <c r="G190" s="180" t="s">
        <v>133</v>
      </c>
      <c r="H190" s="180" t="s">
        <v>150</v>
      </c>
      <c r="I190" s="181" t="s">
        <v>129</v>
      </c>
      <c r="J190" t="str">
        <f t="shared" si="2"/>
        <v>1,5PN, 2PN, 2,5PN</v>
      </c>
    </row>
    <row r="191" spans="5:10">
      <c r="E191" s="180">
        <v>189</v>
      </c>
      <c r="F191" s="181" t="s">
        <v>665</v>
      </c>
      <c r="G191" s="180" t="s">
        <v>133</v>
      </c>
      <c r="H191" s="180" t="s">
        <v>216</v>
      </c>
      <c r="I191" s="181" t="s">
        <v>136</v>
      </c>
      <c r="J191" t="str">
        <f t="shared" si="2"/>
        <v>3PN,3,5PN</v>
      </c>
    </row>
    <row r="192" spans="5:10">
      <c r="E192" s="180">
        <v>190</v>
      </c>
      <c r="F192" s="181" t="s">
        <v>666</v>
      </c>
      <c r="G192" s="180" t="s">
        <v>133</v>
      </c>
      <c r="H192" s="180" t="s">
        <v>218</v>
      </c>
      <c r="I192" s="181" t="s">
        <v>117</v>
      </c>
      <c r="J192" t="str">
        <f t="shared" si="2"/>
        <v>1,5PN, 2PN, 2,5PN</v>
      </c>
    </row>
    <row r="193" spans="5:10">
      <c r="E193" s="180">
        <v>191</v>
      </c>
      <c r="F193" s="181" t="s">
        <v>667</v>
      </c>
      <c r="G193" s="180" t="s">
        <v>133</v>
      </c>
      <c r="H193" s="180" t="s">
        <v>152</v>
      </c>
      <c r="I193" s="181" t="s">
        <v>117</v>
      </c>
      <c r="J193" t="str">
        <f t="shared" si="2"/>
        <v>1,5PN, 2PN, 2,5PN</v>
      </c>
    </row>
    <row r="194" spans="5:10">
      <c r="E194" s="180">
        <v>192</v>
      </c>
      <c r="F194" s="181" t="s">
        <v>668</v>
      </c>
      <c r="G194" s="180" t="s">
        <v>133</v>
      </c>
      <c r="H194" s="180" t="s">
        <v>154</v>
      </c>
      <c r="I194" s="181" t="s">
        <v>114</v>
      </c>
      <c r="J194" t="str">
        <f t="shared" si="2"/>
        <v>Studio</v>
      </c>
    </row>
    <row r="195" spans="5:10">
      <c r="E195" s="180">
        <v>193</v>
      </c>
      <c r="F195" s="181" t="s">
        <v>669</v>
      </c>
      <c r="G195" s="180" t="s">
        <v>133</v>
      </c>
      <c r="H195" s="180" t="s">
        <v>156</v>
      </c>
      <c r="I195" s="181" t="s">
        <v>129</v>
      </c>
      <c r="J195" t="str">
        <f t="shared" si="2"/>
        <v>1,5PN, 2PN, 2,5PN</v>
      </c>
    </row>
    <row r="196" spans="5:10">
      <c r="E196" s="180">
        <v>194</v>
      </c>
      <c r="F196" s="181" t="s">
        <v>670</v>
      </c>
      <c r="G196" s="180" t="s">
        <v>133</v>
      </c>
      <c r="H196" s="180" t="s">
        <v>158</v>
      </c>
      <c r="I196" s="181" t="s">
        <v>114</v>
      </c>
      <c r="J196" t="str">
        <f t="shared" ref="J196:J259" si="3">+IF(I196="Studio","Studio",IF(OR(I196="3PN",I196="3.5PN"),"3PN,3,5PN","1,5PN, 2PN, 2,5PN"))</f>
        <v>Studio</v>
      </c>
    </row>
    <row r="197" spans="5:10">
      <c r="E197" s="180">
        <v>195</v>
      </c>
      <c r="F197" s="181" t="s">
        <v>671</v>
      </c>
      <c r="G197" s="180" t="s">
        <v>133</v>
      </c>
      <c r="H197" s="180" t="s">
        <v>160</v>
      </c>
      <c r="I197" s="181" t="s">
        <v>117</v>
      </c>
      <c r="J197" t="str">
        <f t="shared" si="3"/>
        <v>1,5PN, 2PN, 2,5PN</v>
      </c>
    </row>
    <row r="198" spans="5:10">
      <c r="E198" s="180">
        <v>196</v>
      </c>
      <c r="F198" s="181" t="s">
        <v>672</v>
      </c>
      <c r="G198" s="180" t="s">
        <v>133</v>
      </c>
      <c r="H198" s="180" t="s">
        <v>162</v>
      </c>
      <c r="I198" s="181" t="s">
        <v>117</v>
      </c>
      <c r="J198" t="str">
        <f t="shared" si="3"/>
        <v>1,5PN, 2PN, 2,5PN</v>
      </c>
    </row>
    <row r="199" spans="5:10">
      <c r="E199" s="180">
        <v>197</v>
      </c>
      <c r="F199" s="181" t="s">
        <v>673</v>
      </c>
      <c r="G199" s="180" t="s">
        <v>133</v>
      </c>
      <c r="H199" s="180" t="s">
        <v>164</v>
      </c>
      <c r="I199" s="181" t="s">
        <v>114</v>
      </c>
      <c r="J199" t="str">
        <f t="shared" si="3"/>
        <v>Studio</v>
      </c>
    </row>
    <row r="200" spans="5:10">
      <c r="E200" s="180">
        <v>198</v>
      </c>
      <c r="F200" s="181" t="s">
        <v>674</v>
      </c>
      <c r="G200" s="180" t="s">
        <v>133</v>
      </c>
      <c r="H200" s="180" t="s">
        <v>166</v>
      </c>
      <c r="I200" s="181" t="s">
        <v>129</v>
      </c>
      <c r="J200" t="str">
        <f t="shared" si="3"/>
        <v>1,5PN, 2PN, 2,5PN</v>
      </c>
    </row>
    <row r="201" spans="5:10">
      <c r="E201" s="180">
        <v>199</v>
      </c>
      <c r="F201" s="181" t="s">
        <v>184</v>
      </c>
      <c r="G201" s="180" t="s">
        <v>135</v>
      </c>
      <c r="H201" s="180" t="s">
        <v>113</v>
      </c>
      <c r="I201" s="181" t="s">
        <v>114</v>
      </c>
      <c r="J201" t="str">
        <f t="shared" si="3"/>
        <v>Studio</v>
      </c>
    </row>
    <row r="202" spans="5:10">
      <c r="E202" s="180">
        <v>200</v>
      </c>
      <c r="F202" s="181" t="s">
        <v>185</v>
      </c>
      <c r="G202" s="180" t="s">
        <v>135</v>
      </c>
      <c r="H202" s="180" t="s">
        <v>170</v>
      </c>
      <c r="I202" s="181" t="s">
        <v>117</v>
      </c>
      <c r="J202" t="str">
        <f t="shared" si="3"/>
        <v>1,5PN, 2PN, 2,5PN</v>
      </c>
    </row>
    <row r="203" spans="5:10">
      <c r="E203" s="180">
        <v>201</v>
      </c>
      <c r="F203" s="181" t="s">
        <v>186</v>
      </c>
      <c r="G203" s="180" t="s">
        <v>135</v>
      </c>
      <c r="H203" s="180" t="s">
        <v>116</v>
      </c>
      <c r="I203" s="181" t="s">
        <v>117</v>
      </c>
      <c r="J203" t="str">
        <f t="shared" si="3"/>
        <v>1,5PN, 2PN, 2,5PN</v>
      </c>
    </row>
    <row r="204" spans="5:10">
      <c r="E204" s="180">
        <v>202</v>
      </c>
      <c r="F204" s="181" t="s">
        <v>187</v>
      </c>
      <c r="G204" s="180" t="s">
        <v>135</v>
      </c>
      <c r="H204" s="180" t="s">
        <v>119</v>
      </c>
      <c r="I204" s="181" t="s">
        <v>114</v>
      </c>
      <c r="J204" t="str">
        <f t="shared" si="3"/>
        <v>Studio</v>
      </c>
    </row>
    <row r="205" spans="5:10">
      <c r="E205" s="180">
        <v>203</v>
      </c>
      <c r="F205" s="181" t="s">
        <v>188</v>
      </c>
      <c r="G205" s="180" t="s">
        <v>135</v>
      </c>
      <c r="H205" s="180" t="s">
        <v>121</v>
      </c>
      <c r="I205" s="181" t="s">
        <v>117</v>
      </c>
      <c r="J205" t="str">
        <f t="shared" si="3"/>
        <v>1,5PN, 2PN, 2,5PN</v>
      </c>
    </row>
    <row r="206" spans="5:10">
      <c r="E206" s="180">
        <v>204</v>
      </c>
      <c r="F206" s="181" t="s">
        <v>189</v>
      </c>
      <c r="G206" s="180" t="s">
        <v>135</v>
      </c>
      <c r="H206" s="180" t="s">
        <v>123</v>
      </c>
      <c r="I206" s="181" t="s">
        <v>124</v>
      </c>
      <c r="J206" t="str">
        <f t="shared" si="3"/>
        <v>1,5PN, 2PN, 2,5PN</v>
      </c>
    </row>
    <row r="207" spans="5:10">
      <c r="E207" s="180">
        <v>205</v>
      </c>
      <c r="F207" s="181" t="s">
        <v>190</v>
      </c>
      <c r="G207" s="180" t="s">
        <v>135</v>
      </c>
      <c r="H207" s="180" t="s">
        <v>112</v>
      </c>
      <c r="I207" s="181" t="s">
        <v>126</v>
      </c>
      <c r="J207" t="str">
        <f t="shared" si="3"/>
        <v>3PN,3,5PN</v>
      </c>
    </row>
    <row r="208" spans="5:10">
      <c r="E208" s="180">
        <v>206</v>
      </c>
      <c r="F208" s="181" t="s">
        <v>191</v>
      </c>
      <c r="G208" s="180" t="s">
        <v>135</v>
      </c>
      <c r="H208" s="180" t="s">
        <v>128</v>
      </c>
      <c r="I208" s="181" t="s">
        <v>129</v>
      </c>
      <c r="J208" t="str">
        <f t="shared" si="3"/>
        <v>1,5PN, 2PN, 2,5PN</v>
      </c>
    </row>
    <row r="209" spans="5:10">
      <c r="E209" s="180">
        <v>207</v>
      </c>
      <c r="F209" s="181" t="s">
        <v>192</v>
      </c>
      <c r="G209" s="180" t="s">
        <v>135</v>
      </c>
      <c r="H209" s="180" t="s">
        <v>131</v>
      </c>
      <c r="I209" s="181" t="s">
        <v>129</v>
      </c>
      <c r="J209" t="str">
        <f t="shared" si="3"/>
        <v>1,5PN, 2PN, 2,5PN</v>
      </c>
    </row>
    <row r="210" spans="5:10">
      <c r="E210" s="180">
        <v>208</v>
      </c>
      <c r="F210" s="181" t="s">
        <v>193</v>
      </c>
      <c r="G210" s="180" t="s">
        <v>135</v>
      </c>
      <c r="H210" s="180" t="s">
        <v>168</v>
      </c>
      <c r="I210" s="181" t="s">
        <v>129</v>
      </c>
      <c r="J210" t="str">
        <f t="shared" si="3"/>
        <v>1,5PN, 2PN, 2,5PN</v>
      </c>
    </row>
    <row r="211" spans="5:10">
      <c r="E211" s="180">
        <v>209</v>
      </c>
      <c r="F211" s="181" t="s">
        <v>194</v>
      </c>
      <c r="G211" s="180" t="s">
        <v>135</v>
      </c>
      <c r="H211" s="180" t="s">
        <v>133</v>
      </c>
      <c r="I211" s="181" t="s">
        <v>129</v>
      </c>
      <c r="J211" t="str">
        <f t="shared" si="3"/>
        <v>1,5PN, 2PN, 2,5PN</v>
      </c>
    </row>
    <row r="212" spans="5:10">
      <c r="E212" s="180">
        <v>210</v>
      </c>
      <c r="F212" s="181" t="s">
        <v>195</v>
      </c>
      <c r="G212" s="180" t="s">
        <v>135</v>
      </c>
      <c r="H212" s="180" t="s">
        <v>135</v>
      </c>
      <c r="I212" s="181" t="s">
        <v>136</v>
      </c>
      <c r="J212" t="str">
        <f t="shared" si="3"/>
        <v>3PN,3,5PN</v>
      </c>
    </row>
    <row r="213" spans="5:10">
      <c r="E213" s="180">
        <v>211</v>
      </c>
      <c r="F213" s="181" t="s">
        <v>196</v>
      </c>
      <c r="G213" s="180" t="s">
        <v>135</v>
      </c>
      <c r="H213" s="180" t="s">
        <v>138</v>
      </c>
      <c r="I213" s="181" t="s">
        <v>129</v>
      </c>
      <c r="J213" t="str">
        <f t="shared" si="3"/>
        <v>1,5PN, 2PN, 2,5PN</v>
      </c>
    </row>
    <row r="214" spans="5:10">
      <c r="E214" s="180">
        <v>212</v>
      </c>
      <c r="F214" s="181" t="s">
        <v>197</v>
      </c>
      <c r="G214" s="180" t="s">
        <v>135</v>
      </c>
      <c r="H214" s="180" t="s">
        <v>198</v>
      </c>
      <c r="I214" s="181" t="s">
        <v>129</v>
      </c>
      <c r="J214" t="str">
        <f t="shared" si="3"/>
        <v>1,5PN, 2PN, 2,5PN</v>
      </c>
    </row>
    <row r="215" spans="5:10">
      <c r="E215" s="180">
        <v>213</v>
      </c>
      <c r="F215" s="181" t="s">
        <v>199</v>
      </c>
      <c r="G215" s="180" t="s">
        <v>135</v>
      </c>
      <c r="H215" s="180" t="s">
        <v>200</v>
      </c>
      <c r="I215" s="181" t="s">
        <v>117</v>
      </c>
      <c r="J215" t="str">
        <f t="shared" si="3"/>
        <v>1,5PN, 2PN, 2,5PN</v>
      </c>
    </row>
    <row r="216" spans="5:10">
      <c r="E216" s="180">
        <v>214</v>
      </c>
      <c r="F216" s="181" t="s">
        <v>201</v>
      </c>
      <c r="G216" s="180" t="s">
        <v>135</v>
      </c>
      <c r="H216" s="180" t="s">
        <v>140</v>
      </c>
      <c r="I216" s="181" t="s">
        <v>114</v>
      </c>
      <c r="J216" t="str">
        <f t="shared" si="3"/>
        <v>Studio</v>
      </c>
    </row>
    <row r="217" spans="5:10">
      <c r="E217" s="180">
        <v>215</v>
      </c>
      <c r="F217" s="181" t="s">
        <v>202</v>
      </c>
      <c r="G217" s="180" t="s">
        <v>135</v>
      </c>
      <c r="H217" s="180" t="s">
        <v>142</v>
      </c>
      <c r="I217" s="181" t="s">
        <v>114</v>
      </c>
      <c r="J217" t="str">
        <f t="shared" si="3"/>
        <v>Studio</v>
      </c>
    </row>
    <row r="218" spans="5:10">
      <c r="E218" s="180">
        <v>216</v>
      </c>
      <c r="F218" s="181" t="s">
        <v>203</v>
      </c>
      <c r="G218" s="180" t="s">
        <v>135</v>
      </c>
      <c r="H218" s="180" t="s">
        <v>204</v>
      </c>
      <c r="I218" s="181" t="s">
        <v>117</v>
      </c>
      <c r="J218" t="str">
        <f t="shared" si="3"/>
        <v>1,5PN, 2PN, 2,5PN</v>
      </c>
    </row>
    <row r="219" spans="5:10">
      <c r="E219" s="180">
        <v>217</v>
      </c>
      <c r="F219" s="181" t="s">
        <v>205</v>
      </c>
      <c r="G219" s="180" t="s">
        <v>135</v>
      </c>
      <c r="H219" s="180" t="s">
        <v>206</v>
      </c>
      <c r="I219" s="181" t="s">
        <v>129</v>
      </c>
      <c r="J219" t="str">
        <f t="shared" si="3"/>
        <v>1,5PN, 2PN, 2,5PN</v>
      </c>
    </row>
    <row r="220" spans="5:10">
      <c r="E220" s="180">
        <v>218</v>
      </c>
      <c r="F220" s="181" t="s">
        <v>207</v>
      </c>
      <c r="G220" s="180" t="s">
        <v>135</v>
      </c>
      <c r="H220" s="180" t="s">
        <v>144</v>
      </c>
      <c r="I220" s="181" t="s">
        <v>129</v>
      </c>
      <c r="J220" t="str">
        <f t="shared" si="3"/>
        <v>1,5PN, 2PN, 2,5PN</v>
      </c>
    </row>
    <row r="221" spans="5:10">
      <c r="E221" s="180">
        <v>219</v>
      </c>
      <c r="F221" s="181" t="s">
        <v>208</v>
      </c>
      <c r="G221" s="180" t="s">
        <v>135</v>
      </c>
      <c r="H221" s="180" t="s">
        <v>209</v>
      </c>
      <c r="I221" s="181" t="s">
        <v>136</v>
      </c>
      <c r="J221" t="str">
        <f t="shared" si="3"/>
        <v>3PN,3,5PN</v>
      </c>
    </row>
    <row r="222" spans="5:10">
      <c r="E222" s="180">
        <v>220</v>
      </c>
      <c r="F222" s="181" t="s">
        <v>210</v>
      </c>
      <c r="G222" s="180" t="s">
        <v>135</v>
      </c>
      <c r="H222" s="180" t="s">
        <v>146</v>
      </c>
      <c r="I222" s="181" t="s">
        <v>129</v>
      </c>
      <c r="J222" t="str">
        <f t="shared" si="3"/>
        <v>1,5PN, 2PN, 2,5PN</v>
      </c>
    </row>
    <row r="223" spans="5:10">
      <c r="E223" s="180">
        <v>221</v>
      </c>
      <c r="F223" s="181" t="s">
        <v>211</v>
      </c>
      <c r="G223" s="180" t="s">
        <v>135</v>
      </c>
      <c r="H223" s="180" t="s">
        <v>148</v>
      </c>
      <c r="I223" s="181" t="s">
        <v>129</v>
      </c>
      <c r="J223" t="str">
        <f t="shared" si="3"/>
        <v>1,5PN, 2PN, 2,5PN</v>
      </c>
    </row>
    <row r="224" spans="5:10">
      <c r="E224" s="180">
        <v>222</v>
      </c>
      <c r="F224" s="181" t="s">
        <v>212</v>
      </c>
      <c r="G224" s="180" t="s">
        <v>135</v>
      </c>
      <c r="H224" s="180" t="s">
        <v>213</v>
      </c>
      <c r="I224" s="181" t="s">
        <v>129</v>
      </c>
      <c r="J224" t="str">
        <f t="shared" si="3"/>
        <v>1,5PN, 2PN, 2,5PN</v>
      </c>
    </row>
    <row r="225" spans="5:10">
      <c r="E225" s="180">
        <v>223</v>
      </c>
      <c r="F225" s="181" t="s">
        <v>214</v>
      </c>
      <c r="G225" s="180" t="s">
        <v>135</v>
      </c>
      <c r="H225" s="180" t="s">
        <v>150</v>
      </c>
      <c r="I225" s="181" t="s">
        <v>129</v>
      </c>
      <c r="J225" t="str">
        <f t="shared" si="3"/>
        <v>1,5PN, 2PN, 2,5PN</v>
      </c>
    </row>
    <row r="226" spans="5:10">
      <c r="E226" s="180">
        <v>224</v>
      </c>
      <c r="F226" s="181" t="s">
        <v>215</v>
      </c>
      <c r="G226" s="180" t="s">
        <v>135</v>
      </c>
      <c r="H226" s="180" t="s">
        <v>216</v>
      </c>
      <c r="I226" s="181" t="s">
        <v>136</v>
      </c>
      <c r="J226" t="str">
        <f t="shared" si="3"/>
        <v>3PN,3,5PN</v>
      </c>
    </row>
    <row r="227" spans="5:10">
      <c r="E227" s="180">
        <v>225</v>
      </c>
      <c r="F227" s="181" t="s">
        <v>217</v>
      </c>
      <c r="G227" s="180" t="s">
        <v>135</v>
      </c>
      <c r="H227" s="180" t="s">
        <v>218</v>
      </c>
      <c r="I227" s="181" t="s">
        <v>117</v>
      </c>
      <c r="J227" t="str">
        <f t="shared" si="3"/>
        <v>1,5PN, 2PN, 2,5PN</v>
      </c>
    </row>
    <row r="228" spans="5:10">
      <c r="E228" s="180">
        <v>226</v>
      </c>
      <c r="F228" s="181" t="s">
        <v>219</v>
      </c>
      <c r="G228" s="180" t="s">
        <v>135</v>
      </c>
      <c r="H228" s="180" t="s">
        <v>152</v>
      </c>
      <c r="I228" s="181" t="s">
        <v>117</v>
      </c>
      <c r="J228" t="str">
        <f t="shared" si="3"/>
        <v>1,5PN, 2PN, 2,5PN</v>
      </c>
    </row>
    <row r="229" spans="5:10">
      <c r="E229" s="180">
        <v>227</v>
      </c>
      <c r="F229" s="181" t="s">
        <v>220</v>
      </c>
      <c r="G229" s="180" t="s">
        <v>135</v>
      </c>
      <c r="H229" s="180" t="s">
        <v>154</v>
      </c>
      <c r="I229" s="181" t="s">
        <v>114</v>
      </c>
      <c r="J229" t="str">
        <f t="shared" si="3"/>
        <v>Studio</v>
      </c>
    </row>
    <row r="230" spans="5:10">
      <c r="E230" s="180">
        <v>228</v>
      </c>
      <c r="F230" s="181" t="s">
        <v>221</v>
      </c>
      <c r="G230" s="180" t="s">
        <v>135</v>
      </c>
      <c r="H230" s="180" t="s">
        <v>156</v>
      </c>
      <c r="I230" s="181" t="s">
        <v>129</v>
      </c>
      <c r="J230" t="str">
        <f t="shared" si="3"/>
        <v>1,5PN, 2PN, 2,5PN</v>
      </c>
    </row>
    <row r="231" spans="5:10">
      <c r="E231" s="180">
        <v>229</v>
      </c>
      <c r="F231" s="181" t="s">
        <v>222</v>
      </c>
      <c r="G231" s="180" t="s">
        <v>135</v>
      </c>
      <c r="H231" s="180" t="s">
        <v>158</v>
      </c>
      <c r="I231" s="181" t="s">
        <v>114</v>
      </c>
      <c r="J231" t="str">
        <f t="shared" si="3"/>
        <v>Studio</v>
      </c>
    </row>
    <row r="232" spans="5:10">
      <c r="E232" s="180">
        <v>230</v>
      </c>
      <c r="F232" s="181" t="s">
        <v>223</v>
      </c>
      <c r="G232" s="180" t="s">
        <v>135</v>
      </c>
      <c r="H232" s="180" t="s">
        <v>160</v>
      </c>
      <c r="I232" s="181" t="s">
        <v>117</v>
      </c>
      <c r="J232" t="str">
        <f t="shared" si="3"/>
        <v>1,5PN, 2PN, 2,5PN</v>
      </c>
    </row>
    <row r="233" spans="5:10">
      <c r="E233" s="180">
        <v>231</v>
      </c>
      <c r="F233" s="181" t="s">
        <v>224</v>
      </c>
      <c r="G233" s="180" t="s">
        <v>135</v>
      </c>
      <c r="H233" s="180" t="s">
        <v>162</v>
      </c>
      <c r="I233" s="181" t="s">
        <v>117</v>
      </c>
      <c r="J233" t="str">
        <f t="shared" si="3"/>
        <v>1,5PN, 2PN, 2,5PN</v>
      </c>
    </row>
    <row r="234" spans="5:10">
      <c r="E234" s="180">
        <v>232</v>
      </c>
      <c r="F234" s="181" t="s">
        <v>225</v>
      </c>
      <c r="G234" s="180" t="s">
        <v>135</v>
      </c>
      <c r="H234" s="180" t="s">
        <v>164</v>
      </c>
      <c r="I234" s="181" t="s">
        <v>114</v>
      </c>
      <c r="J234" t="str">
        <f t="shared" si="3"/>
        <v>Studio</v>
      </c>
    </row>
    <row r="235" spans="5:10">
      <c r="E235" s="180">
        <v>233</v>
      </c>
      <c r="F235" s="181" t="s">
        <v>226</v>
      </c>
      <c r="G235" s="180" t="s">
        <v>135</v>
      </c>
      <c r="H235" s="180" t="s">
        <v>166</v>
      </c>
      <c r="I235" s="181" t="s">
        <v>129</v>
      </c>
      <c r="J235" t="str">
        <f t="shared" si="3"/>
        <v>1,5PN, 2PN, 2,5PN</v>
      </c>
    </row>
    <row r="236" spans="5:10">
      <c r="E236" s="180">
        <v>234</v>
      </c>
      <c r="F236" s="181" t="s">
        <v>675</v>
      </c>
      <c r="G236" s="180" t="s">
        <v>138</v>
      </c>
      <c r="H236" s="180" t="s">
        <v>113</v>
      </c>
      <c r="I236" s="181" t="s">
        <v>114</v>
      </c>
      <c r="J236" t="str">
        <f t="shared" si="3"/>
        <v>Studio</v>
      </c>
    </row>
    <row r="237" spans="5:10">
      <c r="E237" s="180">
        <v>235</v>
      </c>
      <c r="F237" s="181" t="s">
        <v>676</v>
      </c>
      <c r="G237" s="180" t="s">
        <v>138</v>
      </c>
      <c r="H237" s="180" t="s">
        <v>170</v>
      </c>
      <c r="I237" s="181" t="s">
        <v>117</v>
      </c>
      <c r="J237" t="str">
        <f t="shared" si="3"/>
        <v>1,5PN, 2PN, 2,5PN</v>
      </c>
    </row>
    <row r="238" spans="5:10">
      <c r="E238" s="180">
        <v>236</v>
      </c>
      <c r="F238" s="181" t="s">
        <v>677</v>
      </c>
      <c r="G238" s="180" t="s">
        <v>138</v>
      </c>
      <c r="H238" s="180" t="s">
        <v>116</v>
      </c>
      <c r="I238" s="181" t="s">
        <v>117</v>
      </c>
      <c r="J238" t="str">
        <f t="shared" si="3"/>
        <v>1,5PN, 2PN, 2,5PN</v>
      </c>
    </row>
    <row r="239" spans="5:10">
      <c r="E239" s="180">
        <v>237</v>
      </c>
      <c r="F239" s="181" t="s">
        <v>678</v>
      </c>
      <c r="G239" s="180" t="s">
        <v>138</v>
      </c>
      <c r="H239" s="180" t="s">
        <v>119</v>
      </c>
      <c r="I239" s="181" t="s">
        <v>114</v>
      </c>
      <c r="J239" t="str">
        <f t="shared" si="3"/>
        <v>Studio</v>
      </c>
    </row>
    <row r="240" spans="5:10">
      <c r="E240" s="180">
        <v>238</v>
      </c>
      <c r="F240" s="181" t="s">
        <v>679</v>
      </c>
      <c r="G240" s="180" t="s">
        <v>138</v>
      </c>
      <c r="H240" s="180" t="s">
        <v>121</v>
      </c>
      <c r="I240" s="181" t="s">
        <v>117</v>
      </c>
      <c r="J240" t="str">
        <f t="shared" si="3"/>
        <v>1,5PN, 2PN, 2,5PN</v>
      </c>
    </row>
    <row r="241" spans="5:10">
      <c r="E241" s="180">
        <v>239</v>
      </c>
      <c r="F241" s="181" t="s">
        <v>680</v>
      </c>
      <c r="G241" s="180" t="s">
        <v>138</v>
      </c>
      <c r="H241" s="180" t="s">
        <v>123</v>
      </c>
      <c r="I241" s="181" t="s">
        <v>124</v>
      </c>
      <c r="J241" t="str">
        <f t="shared" si="3"/>
        <v>1,5PN, 2PN, 2,5PN</v>
      </c>
    </row>
    <row r="242" spans="5:10">
      <c r="E242" s="180">
        <v>240</v>
      </c>
      <c r="F242" s="181" t="s">
        <v>681</v>
      </c>
      <c r="G242" s="180" t="s">
        <v>138</v>
      </c>
      <c r="H242" s="180" t="s">
        <v>112</v>
      </c>
      <c r="I242" s="181" t="s">
        <v>126</v>
      </c>
      <c r="J242" t="str">
        <f t="shared" si="3"/>
        <v>3PN,3,5PN</v>
      </c>
    </row>
    <row r="243" spans="5:10">
      <c r="E243" s="180">
        <v>241</v>
      </c>
      <c r="F243" s="181" t="s">
        <v>682</v>
      </c>
      <c r="G243" s="180" t="s">
        <v>138</v>
      </c>
      <c r="H243" s="180" t="s">
        <v>128</v>
      </c>
      <c r="I243" s="181" t="s">
        <v>129</v>
      </c>
      <c r="J243" t="str">
        <f t="shared" si="3"/>
        <v>1,5PN, 2PN, 2,5PN</v>
      </c>
    </row>
    <row r="244" spans="5:10">
      <c r="E244" s="180">
        <v>242</v>
      </c>
      <c r="F244" s="181" t="s">
        <v>683</v>
      </c>
      <c r="G244" s="180" t="s">
        <v>138</v>
      </c>
      <c r="H244" s="180" t="s">
        <v>131</v>
      </c>
      <c r="I244" s="181" t="s">
        <v>129</v>
      </c>
      <c r="J244" t="str">
        <f t="shared" si="3"/>
        <v>1,5PN, 2PN, 2,5PN</v>
      </c>
    </row>
    <row r="245" spans="5:10">
      <c r="E245" s="180">
        <v>243</v>
      </c>
      <c r="F245" s="181" t="s">
        <v>684</v>
      </c>
      <c r="G245" s="180" t="s">
        <v>138</v>
      </c>
      <c r="H245" s="180" t="s">
        <v>168</v>
      </c>
      <c r="I245" s="181" t="s">
        <v>129</v>
      </c>
      <c r="J245" t="str">
        <f t="shared" si="3"/>
        <v>1,5PN, 2PN, 2,5PN</v>
      </c>
    </row>
    <row r="246" spans="5:10">
      <c r="E246" s="180">
        <v>244</v>
      </c>
      <c r="F246" s="181" t="s">
        <v>685</v>
      </c>
      <c r="G246" s="180" t="s">
        <v>138</v>
      </c>
      <c r="H246" s="180" t="s">
        <v>133</v>
      </c>
      <c r="I246" s="181" t="s">
        <v>129</v>
      </c>
      <c r="J246" t="str">
        <f t="shared" si="3"/>
        <v>1,5PN, 2PN, 2,5PN</v>
      </c>
    </row>
    <row r="247" spans="5:10">
      <c r="E247" s="180">
        <v>245</v>
      </c>
      <c r="F247" s="181" t="s">
        <v>686</v>
      </c>
      <c r="G247" s="180" t="s">
        <v>138</v>
      </c>
      <c r="H247" s="180" t="s">
        <v>135</v>
      </c>
      <c r="I247" s="181" t="s">
        <v>136</v>
      </c>
      <c r="J247" t="str">
        <f t="shared" si="3"/>
        <v>3PN,3,5PN</v>
      </c>
    </row>
    <row r="248" spans="5:10">
      <c r="E248" s="180">
        <v>246</v>
      </c>
      <c r="F248" s="181" t="s">
        <v>687</v>
      </c>
      <c r="G248" s="180" t="s">
        <v>138</v>
      </c>
      <c r="H248" s="180" t="s">
        <v>138</v>
      </c>
      <c r="I248" s="181" t="s">
        <v>129</v>
      </c>
      <c r="J248" t="str">
        <f t="shared" si="3"/>
        <v>1,5PN, 2PN, 2,5PN</v>
      </c>
    </row>
    <row r="249" spans="5:10">
      <c r="E249" s="180">
        <v>247</v>
      </c>
      <c r="F249" s="181" t="s">
        <v>688</v>
      </c>
      <c r="G249" s="180" t="s">
        <v>138</v>
      </c>
      <c r="H249" s="180" t="s">
        <v>198</v>
      </c>
      <c r="I249" s="181" t="s">
        <v>129</v>
      </c>
      <c r="J249" t="str">
        <f t="shared" si="3"/>
        <v>1,5PN, 2PN, 2,5PN</v>
      </c>
    </row>
    <row r="250" spans="5:10">
      <c r="E250" s="180">
        <v>248</v>
      </c>
      <c r="F250" s="181" t="s">
        <v>689</v>
      </c>
      <c r="G250" s="180" t="s">
        <v>138</v>
      </c>
      <c r="H250" s="180" t="s">
        <v>200</v>
      </c>
      <c r="I250" s="181" t="s">
        <v>117</v>
      </c>
      <c r="J250" t="str">
        <f t="shared" si="3"/>
        <v>1,5PN, 2PN, 2,5PN</v>
      </c>
    </row>
    <row r="251" spans="5:10">
      <c r="E251" s="180">
        <v>249</v>
      </c>
      <c r="F251" s="181" t="s">
        <v>690</v>
      </c>
      <c r="G251" s="180" t="s">
        <v>138</v>
      </c>
      <c r="H251" s="180" t="s">
        <v>140</v>
      </c>
      <c r="I251" s="181" t="s">
        <v>114</v>
      </c>
      <c r="J251" t="str">
        <f t="shared" si="3"/>
        <v>Studio</v>
      </c>
    </row>
    <row r="252" spans="5:10">
      <c r="E252" s="180">
        <v>250</v>
      </c>
      <c r="F252" s="181" t="s">
        <v>691</v>
      </c>
      <c r="G252" s="180" t="s">
        <v>138</v>
      </c>
      <c r="H252" s="180" t="s">
        <v>142</v>
      </c>
      <c r="I252" s="181" t="s">
        <v>114</v>
      </c>
      <c r="J252" t="str">
        <f t="shared" si="3"/>
        <v>Studio</v>
      </c>
    </row>
    <row r="253" spans="5:10">
      <c r="E253" s="180">
        <v>251</v>
      </c>
      <c r="F253" s="181" t="s">
        <v>692</v>
      </c>
      <c r="G253" s="180" t="s">
        <v>138</v>
      </c>
      <c r="H253" s="180" t="s">
        <v>204</v>
      </c>
      <c r="I253" s="181" t="s">
        <v>117</v>
      </c>
      <c r="J253" t="str">
        <f t="shared" si="3"/>
        <v>1,5PN, 2PN, 2,5PN</v>
      </c>
    </row>
    <row r="254" spans="5:10">
      <c r="E254" s="180">
        <v>252</v>
      </c>
      <c r="F254" s="181" t="s">
        <v>693</v>
      </c>
      <c r="G254" s="180" t="s">
        <v>138</v>
      </c>
      <c r="H254" s="180" t="s">
        <v>206</v>
      </c>
      <c r="I254" s="181" t="s">
        <v>129</v>
      </c>
      <c r="J254" t="str">
        <f t="shared" si="3"/>
        <v>1,5PN, 2PN, 2,5PN</v>
      </c>
    </row>
    <row r="255" spans="5:10">
      <c r="E255" s="180">
        <v>253</v>
      </c>
      <c r="F255" s="181" t="s">
        <v>694</v>
      </c>
      <c r="G255" s="180" t="s">
        <v>138</v>
      </c>
      <c r="H255" s="180" t="s">
        <v>144</v>
      </c>
      <c r="I255" s="181" t="s">
        <v>129</v>
      </c>
      <c r="J255" t="str">
        <f t="shared" si="3"/>
        <v>1,5PN, 2PN, 2,5PN</v>
      </c>
    </row>
    <row r="256" spans="5:10">
      <c r="E256" s="180">
        <v>254</v>
      </c>
      <c r="F256" s="181" t="s">
        <v>695</v>
      </c>
      <c r="G256" s="180" t="s">
        <v>138</v>
      </c>
      <c r="H256" s="180" t="s">
        <v>209</v>
      </c>
      <c r="I256" s="181" t="s">
        <v>136</v>
      </c>
      <c r="J256" t="str">
        <f t="shared" si="3"/>
        <v>3PN,3,5PN</v>
      </c>
    </row>
    <row r="257" spans="5:10">
      <c r="E257" s="180">
        <v>255</v>
      </c>
      <c r="F257" s="181" t="s">
        <v>696</v>
      </c>
      <c r="G257" s="180" t="s">
        <v>138</v>
      </c>
      <c r="H257" s="180" t="s">
        <v>146</v>
      </c>
      <c r="I257" s="181" t="s">
        <v>129</v>
      </c>
      <c r="J257" t="str">
        <f t="shared" si="3"/>
        <v>1,5PN, 2PN, 2,5PN</v>
      </c>
    </row>
    <row r="258" spans="5:10">
      <c r="E258" s="180">
        <v>256</v>
      </c>
      <c r="F258" s="181" t="s">
        <v>697</v>
      </c>
      <c r="G258" s="180" t="s">
        <v>138</v>
      </c>
      <c r="H258" s="180" t="s">
        <v>148</v>
      </c>
      <c r="I258" s="181" t="s">
        <v>129</v>
      </c>
      <c r="J258" t="str">
        <f t="shared" si="3"/>
        <v>1,5PN, 2PN, 2,5PN</v>
      </c>
    </row>
    <row r="259" spans="5:10">
      <c r="E259" s="180">
        <v>257</v>
      </c>
      <c r="F259" s="181" t="s">
        <v>698</v>
      </c>
      <c r="G259" s="180" t="s">
        <v>138</v>
      </c>
      <c r="H259" s="180" t="s">
        <v>213</v>
      </c>
      <c r="I259" s="181" t="s">
        <v>129</v>
      </c>
      <c r="J259" t="str">
        <f t="shared" si="3"/>
        <v>1,5PN, 2PN, 2,5PN</v>
      </c>
    </row>
    <row r="260" spans="5:10">
      <c r="E260" s="180">
        <v>258</v>
      </c>
      <c r="F260" s="181" t="s">
        <v>699</v>
      </c>
      <c r="G260" s="180" t="s">
        <v>138</v>
      </c>
      <c r="H260" s="180" t="s">
        <v>150</v>
      </c>
      <c r="I260" s="181" t="s">
        <v>129</v>
      </c>
      <c r="J260" t="str">
        <f t="shared" ref="J260:J323" si="4">+IF(I260="Studio","Studio",IF(OR(I260="3PN",I260="3.5PN"),"3PN,3,5PN","1,5PN, 2PN, 2,5PN"))</f>
        <v>1,5PN, 2PN, 2,5PN</v>
      </c>
    </row>
    <row r="261" spans="5:10">
      <c r="E261" s="180">
        <v>259</v>
      </c>
      <c r="F261" s="181" t="s">
        <v>700</v>
      </c>
      <c r="G261" s="180" t="s">
        <v>138</v>
      </c>
      <c r="H261" s="180" t="s">
        <v>216</v>
      </c>
      <c r="I261" s="181" t="s">
        <v>136</v>
      </c>
      <c r="J261" t="str">
        <f t="shared" si="4"/>
        <v>3PN,3,5PN</v>
      </c>
    </row>
    <row r="262" spans="5:10">
      <c r="E262" s="180">
        <v>260</v>
      </c>
      <c r="F262" s="181" t="s">
        <v>701</v>
      </c>
      <c r="G262" s="180" t="s">
        <v>138</v>
      </c>
      <c r="H262" s="180" t="s">
        <v>218</v>
      </c>
      <c r="I262" s="181" t="s">
        <v>117</v>
      </c>
      <c r="J262" t="str">
        <f t="shared" si="4"/>
        <v>1,5PN, 2PN, 2,5PN</v>
      </c>
    </row>
    <row r="263" spans="5:10">
      <c r="E263" s="180">
        <v>261</v>
      </c>
      <c r="F263" s="181" t="s">
        <v>702</v>
      </c>
      <c r="G263" s="180" t="s">
        <v>138</v>
      </c>
      <c r="H263" s="180" t="s">
        <v>152</v>
      </c>
      <c r="I263" s="181" t="s">
        <v>117</v>
      </c>
      <c r="J263" t="str">
        <f t="shared" si="4"/>
        <v>1,5PN, 2PN, 2,5PN</v>
      </c>
    </row>
    <row r="264" spans="5:10">
      <c r="E264" s="180">
        <v>262</v>
      </c>
      <c r="F264" s="181" t="s">
        <v>703</v>
      </c>
      <c r="G264" s="180" t="s">
        <v>138</v>
      </c>
      <c r="H264" s="180" t="s">
        <v>154</v>
      </c>
      <c r="I264" s="181" t="s">
        <v>114</v>
      </c>
      <c r="J264" t="str">
        <f t="shared" si="4"/>
        <v>Studio</v>
      </c>
    </row>
    <row r="265" spans="5:10">
      <c r="E265" s="180">
        <v>263</v>
      </c>
      <c r="F265" s="181" t="s">
        <v>704</v>
      </c>
      <c r="G265" s="180" t="s">
        <v>138</v>
      </c>
      <c r="H265" s="180" t="s">
        <v>156</v>
      </c>
      <c r="I265" s="181" t="s">
        <v>129</v>
      </c>
      <c r="J265" t="str">
        <f t="shared" si="4"/>
        <v>1,5PN, 2PN, 2,5PN</v>
      </c>
    </row>
    <row r="266" spans="5:10">
      <c r="E266" s="180">
        <v>264</v>
      </c>
      <c r="F266" s="181" t="s">
        <v>705</v>
      </c>
      <c r="G266" s="180" t="s">
        <v>138</v>
      </c>
      <c r="H266" s="180" t="s">
        <v>158</v>
      </c>
      <c r="I266" s="181" t="s">
        <v>114</v>
      </c>
      <c r="J266" t="str">
        <f t="shared" si="4"/>
        <v>Studio</v>
      </c>
    </row>
    <row r="267" spans="5:10">
      <c r="E267" s="180">
        <v>265</v>
      </c>
      <c r="F267" s="181" t="s">
        <v>706</v>
      </c>
      <c r="G267" s="180" t="s">
        <v>138</v>
      </c>
      <c r="H267" s="180" t="s">
        <v>160</v>
      </c>
      <c r="I267" s="181" t="s">
        <v>117</v>
      </c>
      <c r="J267" t="str">
        <f t="shared" si="4"/>
        <v>1,5PN, 2PN, 2,5PN</v>
      </c>
    </row>
    <row r="268" spans="5:10">
      <c r="E268" s="180">
        <v>266</v>
      </c>
      <c r="F268" s="181" t="s">
        <v>707</v>
      </c>
      <c r="G268" s="180" t="s">
        <v>138</v>
      </c>
      <c r="H268" s="180" t="s">
        <v>162</v>
      </c>
      <c r="I268" s="181" t="s">
        <v>117</v>
      </c>
      <c r="J268" t="str">
        <f t="shared" si="4"/>
        <v>1,5PN, 2PN, 2,5PN</v>
      </c>
    </row>
    <row r="269" spans="5:10">
      <c r="E269" s="180">
        <v>267</v>
      </c>
      <c r="F269" s="181" t="s">
        <v>708</v>
      </c>
      <c r="G269" s="180" t="s">
        <v>138</v>
      </c>
      <c r="H269" s="180" t="s">
        <v>164</v>
      </c>
      <c r="I269" s="181" t="s">
        <v>114</v>
      </c>
      <c r="J269" t="str">
        <f t="shared" si="4"/>
        <v>Studio</v>
      </c>
    </row>
    <row r="270" spans="5:10">
      <c r="E270" s="180">
        <v>268</v>
      </c>
      <c r="F270" s="181" t="s">
        <v>709</v>
      </c>
      <c r="G270" s="180" t="s">
        <v>138</v>
      </c>
      <c r="H270" s="180" t="s">
        <v>166</v>
      </c>
      <c r="I270" s="181" t="s">
        <v>129</v>
      </c>
      <c r="J270" t="str">
        <f t="shared" si="4"/>
        <v>1,5PN, 2PN, 2,5PN</v>
      </c>
    </row>
    <row r="271" spans="5:10">
      <c r="E271" s="180">
        <v>269</v>
      </c>
      <c r="F271" s="181" t="s">
        <v>528</v>
      </c>
      <c r="G271" s="180" t="s">
        <v>198</v>
      </c>
      <c r="H271" s="180" t="s">
        <v>113</v>
      </c>
      <c r="I271" s="181" t="s">
        <v>114</v>
      </c>
      <c r="J271" t="str">
        <f t="shared" si="4"/>
        <v>Studio</v>
      </c>
    </row>
    <row r="272" spans="5:10">
      <c r="E272" s="180">
        <v>270</v>
      </c>
      <c r="F272" s="181" t="s">
        <v>461</v>
      </c>
      <c r="G272" s="180" t="s">
        <v>198</v>
      </c>
      <c r="H272" s="180" t="s">
        <v>170</v>
      </c>
      <c r="I272" s="181" t="s">
        <v>117</v>
      </c>
      <c r="J272" t="str">
        <f t="shared" si="4"/>
        <v>1,5PN, 2PN, 2,5PN</v>
      </c>
    </row>
    <row r="273" spans="5:10">
      <c r="E273" s="180">
        <v>271</v>
      </c>
      <c r="F273" s="181" t="s">
        <v>462</v>
      </c>
      <c r="G273" s="180" t="s">
        <v>198</v>
      </c>
      <c r="H273" s="180" t="s">
        <v>116</v>
      </c>
      <c r="I273" s="181" t="s">
        <v>117</v>
      </c>
      <c r="J273" t="str">
        <f t="shared" si="4"/>
        <v>1,5PN, 2PN, 2,5PN</v>
      </c>
    </row>
    <row r="274" spans="5:10">
      <c r="E274" s="180">
        <v>272</v>
      </c>
      <c r="F274" s="181" t="s">
        <v>529</v>
      </c>
      <c r="G274" s="180" t="s">
        <v>198</v>
      </c>
      <c r="H274" s="180" t="s">
        <v>119</v>
      </c>
      <c r="I274" s="181" t="s">
        <v>114</v>
      </c>
      <c r="J274" t="str">
        <f t="shared" si="4"/>
        <v>Studio</v>
      </c>
    </row>
    <row r="275" spans="5:10">
      <c r="E275" s="180">
        <v>273</v>
      </c>
      <c r="F275" s="181" t="s">
        <v>463</v>
      </c>
      <c r="G275" s="180" t="s">
        <v>198</v>
      </c>
      <c r="H275" s="180" t="s">
        <v>121</v>
      </c>
      <c r="I275" s="181" t="s">
        <v>117</v>
      </c>
      <c r="J275" t="str">
        <f t="shared" si="4"/>
        <v>1,5PN, 2PN, 2,5PN</v>
      </c>
    </row>
    <row r="276" spans="5:10">
      <c r="E276" s="180">
        <v>274</v>
      </c>
      <c r="F276" s="181" t="s">
        <v>464</v>
      </c>
      <c r="G276" s="180" t="s">
        <v>198</v>
      </c>
      <c r="H276" s="180" t="s">
        <v>123</v>
      </c>
      <c r="I276" s="181" t="s">
        <v>124</v>
      </c>
      <c r="J276" t="str">
        <f t="shared" si="4"/>
        <v>1,5PN, 2PN, 2,5PN</v>
      </c>
    </row>
    <row r="277" spans="5:10">
      <c r="E277" s="180">
        <v>275</v>
      </c>
      <c r="F277" s="181" t="s">
        <v>465</v>
      </c>
      <c r="G277" s="180" t="s">
        <v>198</v>
      </c>
      <c r="H277" s="180" t="s">
        <v>112</v>
      </c>
      <c r="I277" s="181" t="s">
        <v>126</v>
      </c>
      <c r="J277" t="str">
        <f t="shared" si="4"/>
        <v>3PN,3,5PN</v>
      </c>
    </row>
    <row r="278" spans="5:10">
      <c r="E278" s="180">
        <v>276</v>
      </c>
      <c r="F278" s="181" t="s">
        <v>466</v>
      </c>
      <c r="G278" s="180" t="s">
        <v>198</v>
      </c>
      <c r="H278" s="180" t="s">
        <v>128</v>
      </c>
      <c r="I278" s="181" t="s">
        <v>129</v>
      </c>
      <c r="J278" t="str">
        <f t="shared" si="4"/>
        <v>1,5PN, 2PN, 2,5PN</v>
      </c>
    </row>
    <row r="279" spans="5:10">
      <c r="E279" s="180">
        <v>277</v>
      </c>
      <c r="F279" s="181" t="s">
        <v>530</v>
      </c>
      <c r="G279" s="180" t="s">
        <v>198</v>
      </c>
      <c r="H279" s="180" t="s">
        <v>131</v>
      </c>
      <c r="I279" s="181" t="s">
        <v>129</v>
      </c>
      <c r="J279" t="str">
        <f t="shared" si="4"/>
        <v>1,5PN, 2PN, 2,5PN</v>
      </c>
    </row>
    <row r="280" spans="5:10">
      <c r="E280" s="180">
        <v>278</v>
      </c>
      <c r="F280" s="181" t="s">
        <v>531</v>
      </c>
      <c r="G280" s="180" t="s">
        <v>198</v>
      </c>
      <c r="H280" s="180" t="s">
        <v>168</v>
      </c>
      <c r="I280" s="181" t="s">
        <v>129</v>
      </c>
      <c r="J280" t="str">
        <f t="shared" si="4"/>
        <v>1,5PN, 2PN, 2,5PN</v>
      </c>
    </row>
    <row r="281" spans="5:10">
      <c r="E281" s="180">
        <v>279</v>
      </c>
      <c r="F281" s="181" t="s">
        <v>532</v>
      </c>
      <c r="G281" s="180" t="s">
        <v>198</v>
      </c>
      <c r="H281" s="180" t="s">
        <v>133</v>
      </c>
      <c r="I281" s="181" t="s">
        <v>129</v>
      </c>
      <c r="J281" t="str">
        <f t="shared" si="4"/>
        <v>1,5PN, 2PN, 2,5PN</v>
      </c>
    </row>
    <row r="282" spans="5:10">
      <c r="E282" s="180">
        <v>280</v>
      </c>
      <c r="F282" s="181" t="s">
        <v>533</v>
      </c>
      <c r="G282" s="180" t="s">
        <v>198</v>
      </c>
      <c r="H282" s="180" t="s">
        <v>135</v>
      </c>
      <c r="I282" s="181" t="s">
        <v>136</v>
      </c>
      <c r="J282" t="str">
        <f t="shared" si="4"/>
        <v>3PN,3,5PN</v>
      </c>
    </row>
    <row r="283" spans="5:10">
      <c r="E283" s="180">
        <v>281</v>
      </c>
      <c r="F283" s="181" t="s">
        <v>467</v>
      </c>
      <c r="G283" s="180" t="s">
        <v>198</v>
      </c>
      <c r="H283" s="180" t="s">
        <v>138</v>
      </c>
      <c r="I283" s="181" t="s">
        <v>129</v>
      </c>
      <c r="J283" t="str">
        <f t="shared" si="4"/>
        <v>1,5PN, 2PN, 2,5PN</v>
      </c>
    </row>
    <row r="284" spans="5:10">
      <c r="E284" s="180">
        <v>282</v>
      </c>
      <c r="F284" s="181" t="s">
        <v>534</v>
      </c>
      <c r="G284" s="180" t="s">
        <v>198</v>
      </c>
      <c r="H284" s="180" t="s">
        <v>198</v>
      </c>
      <c r="I284" s="181" t="s">
        <v>129</v>
      </c>
      <c r="J284" t="str">
        <f t="shared" si="4"/>
        <v>1,5PN, 2PN, 2,5PN</v>
      </c>
    </row>
    <row r="285" spans="5:10">
      <c r="E285" s="180">
        <v>283</v>
      </c>
      <c r="F285" s="181" t="s">
        <v>468</v>
      </c>
      <c r="G285" s="180" t="s">
        <v>198</v>
      </c>
      <c r="H285" s="180" t="s">
        <v>200</v>
      </c>
      <c r="I285" s="181" t="s">
        <v>117</v>
      </c>
      <c r="J285" t="str">
        <f t="shared" si="4"/>
        <v>1,5PN, 2PN, 2,5PN</v>
      </c>
    </row>
    <row r="286" spans="5:10">
      <c r="E286" s="180">
        <v>284</v>
      </c>
      <c r="F286" s="181" t="s">
        <v>535</v>
      </c>
      <c r="G286" s="180" t="s">
        <v>198</v>
      </c>
      <c r="H286" s="180" t="s">
        <v>140</v>
      </c>
      <c r="I286" s="181" t="s">
        <v>114</v>
      </c>
      <c r="J286" t="str">
        <f t="shared" si="4"/>
        <v>Studio</v>
      </c>
    </row>
    <row r="287" spans="5:10">
      <c r="E287" s="180">
        <v>285</v>
      </c>
      <c r="F287" s="181" t="s">
        <v>536</v>
      </c>
      <c r="G287" s="180" t="s">
        <v>198</v>
      </c>
      <c r="H287" s="180" t="s">
        <v>142</v>
      </c>
      <c r="I287" s="181" t="s">
        <v>114</v>
      </c>
      <c r="J287" t="str">
        <f t="shared" si="4"/>
        <v>Studio</v>
      </c>
    </row>
    <row r="288" spans="5:10">
      <c r="E288" s="180">
        <v>286</v>
      </c>
      <c r="F288" s="181" t="s">
        <v>469</v>
      </c>
      <c r="G288" s="180" t="s">
        <v>198</v>
      </c>
      <c r="H288" s="180" t="s">
        <v>204</v>
      </c>
      <c r="I288" s="181" t="s">
        <v>117</v>
      </c>
      <c r="J288" t="str">
        <f t="shared" si="4"/>
        <v>1,5PN, 2PN, 2,5PN</v>
      </c>
    </row>
    <row r="289" spans="5:10">
      <c r="E289" s="180">
        <v>287</v>
      </c>
      <c r="F289" s="181" t="s">
        <v>470</v>
      </c>
      <c r="G289" s="180" t="s">
        <v>198</v>
      </c>
      <c r="H289" s="180" t="s">
        <v>206</v>
      </c>
      <c r="I289" s="181" t="s">
        <v>129</v>
      </c>
      <c r="J289" t="str">
        <f t="shared" si="4"/>
        <v>1,5PN, 2PN, 2,5PN</v>
      </c>
    </row>
    <row r="290" spans="5:10">
      <c r="E290" s="180">
        <v>288</v>
      </c>
      <c r="F290" s="181" t="s">
        <v>537</v>
      </c>
      <c r="G290" s="180" t="s">
        <v>198</v>
      </c>
      <c r="H290" s="180" t="s">
        <v>144</v>
      </c>
      <c r="I290" s="181" t="s">
        <v>129</v>
      </c>
      <c r="J290" t="str">
        <f t="shared" si="4"/>
        <v>1,5PN, 2PN, 2,5PN</v>
      </c>
    </row>
    <row r="291" spans="5:10">
      <c r="E291" s="180">
        <v>289</v>
      </c>
      <c r="F291" s="181" t="s">
        <v>538</v>
      </c>
      <c r="G291" s="180" t="s">
        <v>198</v>
      </c>
      <c r="H291" s="180" t="s">
        <v>209</v>
      </c>
      <c r="I291" s="181" t="s">
        <v>136</v>
      </c>
      <c r="J291" t="str">
        <f t="shared" si="4"/>
        <v>3PN,3,5PN</v>
      </c>
    </row>
    <row r="292" spans="5:10">
      <c r="E292" s="180">
        <v>290</v>
      </c>
      <c r="F292" s="181" t="s">
        <v>471</v>
      </c>
      <c r="G292" s="180" t="s">
        <v>198</v>
      </c>
      <c r="H292" s="180" t="s">
        <v>146</v>
      </c>
      <c r="I292" s="181" t="s">
        <v>129</v>
      </c>
      <c r="J292" t="str">
        <f t="shared" si="4"/>
        <v>1,5PN, 2PN, 2,5PN</v>
      </c>
    </row>
    <row r="293" spans="5:10">
      <c r="E293" s="180">
        <v>291</v>
      </c>
      <c r="F293" s="181" t="s">
        <v>472</v>
      </c>
      <c r="G293" s="180" t="s">
        <v>198</v>
      </c>
      <c r="H293" s="180" t="s">
        <v>148</v>
      </c>
      <c r="I293" s="181" t="s">
        <v>129</v>
      </c>
      <c r="J293" t="str">
        <f t="shared" si="4"/>
        <v>1,5PN, 2PN, 2,5PN</v>
      </c>
    </row>
    <row r="294" spans="5:10">
      <c r="E294" s="180">
        <v>292</v>
      </c>
      <c r="F294" s="181" t="s">
        <v>473</v>
      </c>
      <c r="G294" s="180" t="s">
        <v>198</v>
      </c>
      <c r="H294" s="180" t="s">
        <v>213</v>
      </c>
      <c r="I294" s="181" t="s">
        <v>129</v>
      </c>
      <c r="J294" t="str">
        <f t="shared" si="4"/>
        <v>1,5PN, 2PN, 2,5PN</v>
      </c>
    </row>
    <row r="295" spans="5:10">
      <c r="E295" s="180">
        <v>293</v>
      </c>
      <c r="F295" s="181" t="s">
        <v>474</v>
      </c>
      <c r="G295" s="180" t="s">
        <v>198</v>
      </c>
      <c r="H295" s="180" t="s">
        <v>150</v>
      </c>
      <c r="I295" s="181" t="s">
        <v>129</v>
      </c>
      <c r="J295" t="str">
        <f t="shared" si="4"/>
        <v>1,5PN, 2PN, 2,5PN</v>
      </c>
    </row>
    <row r="296" spans="5:10">
      <c r="E296" s="180">
        <v>294</v>
      </c>
      <c r="F296" s="181" t="s">
        <v>539</v>
      </c>
      <c r="G296" s="180" t="s">
        <v>198</v>
      </c>
      <c r="H296" s="180" t="s">
        <v>216</v>
      </c>
      <c r="I296" s="181" t="s">
        <v>136</v>
      </c>
      <c r="J296" t="str">
        <f t="shared" si="4"/>
        <v>3PN,3,5PN</v>
      </c>
    </row>
    <row r="297" spans="5:10">
      <c r="E297" s="180">
        <v>295</v>
      </c>
      <c r="F297" s="181" t="s">
        <v>475</v>
      </c>
      <c r="G297" s="180" t="s">
        <v>198</v>
      </c>
      <c r="H297" s="180" t="s">
        <v>218</v>
      </c>
      <c r="I297" s="181" t="s">
        <v>117</v>
      </c>
      <c r="J297" t="str">
        <f t="shared" si="4"/>
        <v>1,5PN, 2PN, 2,5PN</v>
      </c>
    </row>
    <row r="298" spans="5:10">
      <c r="E298" s="180">
        <v>296</v>
      </c>
      <c r="F298" s="181" t="s">
        <v>476</v>
      </c>
      <c r="G298" s="180" t="s">
        <v>198</v>
      </c>
      <c r="H298" s="180" t="s">
        <v>152</v>
      </c>
      <c r="I298" s="181" t="s">
        <v>117</v>
      </c>
      <c r="J298" t="str">
        <f t="shared" si="4"/>
        <v>1,5PN, 2PN, 2,5PN</v>
      </c>
    </row>
    <row r="299" spans="5:10">
      <c r="E299" s="180">
        <v>297</v>
      </c>
      <c r="F299" s="181" t="s">
        <v>540</v>
      </c>
      <c r="G299" s="180" t="s">
        <v>198</v>
      </c>
      <c r="H299" s="180" t="s">
        <v>154</v>
      </c>
      <c r="I299" s="181" t="s">
        <v>114</v>
      </c>
      <c r="J299" t="str">
        <f t="shared" si="4"/>
        <v>Studio</v>
      </c>
    </row>
    <row r="300" spans="5:10">
      <c r="E300" s="180">
        <v>298</v>
      </c>
      <c r="F300" s="181" t="s">
        <v>541</v>
      </c>
      <c r="G300" s="180" t="s">
        <v>198</v>
      </c>
      <c r="H300" s="180" t="s">
        <v>156</v>
      </c>
      <c r="I300" s="181" t="s">
        <v>129</v>
      </c>
      <c r="J300" t="str">
        <f t="shared" si="4"/>
        <v>1,5PN, 2PN, 2,5PN</v>
      </c>
    </row>
    <row r="301" spans="5:10">
      <c r="E301" s="180">
        <v>299</v>
      </c>
      <c r="F301" s="181" t="s">
        <v>542</v>
      </c>
      <c r="G301" s="180" t="s">
        <v>198</v>
      </c>
      <c r="H301" s="180" t="s">
        <v>158</v>
      </c>
      <c r="I301" s="181" t="s">
        <v>114</v>
      </c>
      <c r="J301" t="str">
        <f t="shared" si="4"/>
        <v>Studio</v>
      </c>
    </row>
    <row r="302" spans="5:10">
      <c r="E302" s="180">
        <v>300</v>
      </c>
      <c r="F302" s="181" t="s">
        <v>543</v>
      </c>
      <c r="G302" s="180" t="s">
        <v>198</v>
      </c>
      <c r="H302" s="180" t="s">
        <v>160</v>
      </c>
      <c r="I302" s="181" t="s">
        <v>117</v>
      </c>
      <c r="J302" t="str">
        <f t="shared" si="4"/>
        <v>1,5PN, 2PN, 2,5PN</v>
      </c>
    </row>
    <row r="303" spans="5:10">
      <c r="E303" s="180">
        <v>301</v>
      </c>
      <c r="F303" s="181" t="s">
        <v>544</v>
      </c>
      <c r="G303" s="180" t="s">
        <v>198</v>
      </c>
      <c r="H303" s="180" t="s">
        <v>162</v>
      </c>
      <c r="I303" s="181" t="s">
        <v>117</v>
      </c>
      <c r="J303" t="str">
        <f t="shared" si="4"/>
        <v>1,5PN, 2PN, 2,5PN</v>
      </c>
    </row>
    <row r="304" spans="5:10">
      <c r="E304" s="180">
        <v>302</v>
      </c>
      <c r="F304" s="181" t="s">
        <v>545</v>
      </c>
      <c r="G304" s="180" t="s">
        <v>198</v>
      </c>
      <c r="H304" s="180" t="s">
        <v>164</v>
      </c>
      <c r="I304" s="181" t="s">
        <v>114</v>
      </c>
      <c r="J304" t="str">
        <f t="shared" si="4"/>
        <v>Studio</v>
      </c>
    </row>
    <row r="305" spans="5:10">
      <c r="E305" s="180">
        <v>303</v>
      </c>
      <c r="F305" s="181" t="s">
        <v>546</v>
      </c>
      <c r="G305" s="180" t="s">
        <v>198</v>
      </c>
      <c r="H305" s="180" t="s">
        <v>166</v>
      </c>
      <c r="I305" s="181" t="s">
        <v>129</v>
      </c>
      <c r="J305" t="str">
        <f t="shared" si="4"/>
        <v>1,5PN, 2PN, 2,5PN</v>
      </c>
    </row>
    <row r="306" spans="5:10">
      <c r="E306" s="180">
        <v>304</v>
      </c>
      <c r="F306" s="181" t="s">
        <v>227</v>
      </c>
      <c r="G306" s="180" t="s">
        <v>200</v>
      </c>
      <c r="H306" s="180" t="s">
        <v>113</v>
      </c>
      <c r="I306" s="181" t="s">
        <v>114</v>
      </c>
      <c r="J306" t="str">
        <f t="shared" si="4"/>
        <v>Studio</v>
      </c>
    </row>
    <row r="307" spans="5:10">
      <c r="E307" s="180">
        <v>305</v>
      </c>
      <c r="F307" s="181" t="s">
        <v>228</v>
      </c>
      <c r="G307" s="180" t="s">
        <v>200</v>
      </c>
      <c r="H307" s="180" t="s">
        <v>170</v>
      </c>
      <c r="I307" s="181" t="s">
        <v>117</v>
      </c>
      <c r="J307" t="str">
        <f t="shared" si="4"/>
        <v>1,5PN, 2PN, 2,5PN</v>
      </c>
    </row>
    <row r="308" spans="5:10">
      <c r="E308" s="180">
        <v>306</v>
      </c>
      <c r="F308" s="181" t="s">
        <v>229</v>
      </c>
      <c r="G308" s="180" t="s">
        <v>200</v>
      </c>
      <c r="H308" s="180" t="s">
        <v>116</v>
      </c>
      <c r="I308" s="181" t="s">
        <v>117</v>
      </c>
      <c r="J308" t="str">
        <f t="shared" si="4"/>
        <v>1,5PN, 2PN, 2,5PN</v>
      </c>
    </row>
    <row r="309" spans="5:10">
      <c r="E309" s="180">
        <v>307</v>
      </c>
      <c r="F309" s="181" t="s">
        <v>230</v>
      </c>
      <c r="G309" s="180" t="s">
        <v>200</v>
      </c>
      <c r="H309" s="180" t="s">
        <v>119</v>
      </c>
      <c r="I309" s="181" t="s">
        <v>114</v>
      </c>
      <c r="J309" t="str">
        <f t="shared" si="4"/>
        <v>Studio</v>
      </c>
    </row>
    <row r="310" spans="5:10">
      <c r="E310" s="180">
        <v>308</v>
      </c>
      <c r="F310" s="181" t="s">
        <v>231</v>
      </c>
      <c r="G310" s="180" t="s">
        <v>200</v>
      </c>
      <c r="H310" s="180" t="s">
        <v>121</v>
      </c>
      <c r="I310" s="181" t="s">
        <v>117</v>
      </c>
      <c r="J310" t="str">
        <f t="shared" si="4"/>
        <v>1,5PN, 2PN, 2,5PN</v>
      </c>
    </row>
    <row r="311" spans="5:10">
      <c r="E311" s="180">
        <v>309</v>
      </c>
      <c r="F311" s="181" t="s">
        <v>232</v>
      </c>
      <c r="G311" s="180" t="s">
        <v>200</v>
      </c>
      <c r="H311" s="180" t="s">
        <v>123</v>
      </c>
      <c r="I311" s="181" t="s">
        <v>124</v>
      </c>
      <c r="J311" t="str">
        <f t="shared" si="4"/>
        <v>1,5PN, 2PN, 2,5PN</v>
      </c>
    </row>
    <row r="312" spans="5:10">
      <c r="E312" s="180">
        <v>310</v>
      </c>
      <c r="F312" s="181" t="s">
        <v>233</v>
      </c>
      <c r="G312" s="180" t="s">
        <v>200</v>
      </c>
      <c r="H312" s="180" t="s">
        <v>112</v>
      </c>
      <c r="I312" s="181" t="s">
        <v>126</v>
      </c>
      <c r="J312" t="str">
        <f t="shared" si="4"/>
        <v>3PN,3,5PN</v>
      </c>
    </row>
    <row r="313" spans="5:10">
      <c r="E313" s="180">
        <v>311</v>
      </c>
      <c r="F313" s="181" t="s">
        <v>234</v>
      </c>
      <c r="G313" s="180" t="s">
        <v>200</v>
      </c>
      <c r="H313" s="180" t="s">
        <v>128</v>
      </c>
      <c r="I313" s="181" t="s">
        <v>129</v>
      </c>
      <c r="J313" t="str">
        <f t="shared" si="4"/>
        <v>1,5PN, 2PN, 2,5PN</v>
      </c>
    </row>
    <row r="314" spans="5:10">
      <c r="E314" s="180">
        <v>312</v>
      </c>
      <c r="F314" s="181" t="s">
        <v>235</v>
      </c>
      <c r="G314" s="180" t="s">
        <v>200</v>
      </c>
      <c r="H314" s="180" t="s">
        <v>131</v>
      </c>
      <c r="I314" s="181" t="s">
        <v>129</v>
      </c>
      <c r="J314" t="str">
        <f t="shared" si="4"/>
        <v>1,5PN, 2PN, 2,5PN</v>
      </c>
    </row>
    <row r="315" spans="5:10">
      <c r="E315" s="180">
        <v>313</v>
      </c>
      <c r="F315" s="181" t="s">
        <v>236</v>
      </c>
      <c r="G315" s="180" t="s">
        <v>200</v>
      </c>
      <c r="H315" s="180" t="s">
        <v>168</v>
      </c>
      <c r="I315" s="181" t="s">
        <v>129</v>
      </c>
      <c r="J315" t="str">
        <f t="shared" si="4"/>
        <v>1,5PN, 2PN, 2,5PN</v>
      </c>
    </row>
    <row r="316" spans="5:10">
      <c r="E316" s="180">
        <v>314</v>
      </c>
      <c r="F316" s="181" t="s">
        <v>237</v>
      </c>
      <c r="G316" s="180" t="s">
        <v>200</v>
      </c>
      <c r="H316" s="180" t="s">
        <v>133</v>
      </c>
      <c r="I316" s="181" t="s">
        <v>129</v>
      </c>
      <c r="J316" t="str">
        <f t="shared" si="4"/>
        <v>1,5PN, 2PN, 2,5PN</v>
      </c>
    </row>
    <row r="317" spans="5:10">
      <c r="E317" s="180">
        <v>315</v>
      </c>
      <c r="F317" s="181" t="s">
        <v>238</v>
      </c>
      <c r="G317" s="180" t="s">
        <v>200</v>
      </c>
      <c r="H317" s="180" t="s">
        <v>135</v>
      </c>
      <c r="I317" s="181" t="s">
        <v>136</v>
      </c>
      <c r="J317" t="str">
        <f t="shared" si="4"/>
        <v>3PN,3,5PN</v>
      </c>
    </row>
    <row r="318" spans="5:10">
      <c r="E318" s="180">
        <v>316</v>
      </c>
      <c r="F318" s="181" t="s">
        <v>79</v>
      </c>
      <c r="G318" s="180" t="s">
        <v>200</v>
      </c>
      <c r="H318" s="180" t="s">
        <v>138</v>
      </c>
      <c r="I318" s="181" t="s">
        <v>129</v>
      </c>
      <c r="J318" t="str">
        <f t="shared" si="4"/>
        <v>1,5PN, 2PN, 2,5PN</v>
      </c>
    </row>
    <row r="319" spans="5:10">
      <c r="E319" s="180">
        <v>317</v>
      </c>
      <c r="F319" s="181" t="s">
        <v>239</v>
      </c>
      <c r="G319" s="180" t="s">
        <v>200</v>
      </c>
      <c r="H319" s="180" t="s">
        <v>198</v>
      </c>
      <c r="I319" s="181" t="s">
        <v>129</v>
      </c>
      <c r="J319" t="str">
        <f t="shared" si="4"/>
        <v>1,5PN, 2PN, 2,5PN</v>
      </c>
    </row>
    <row r="320" spans="5:10">
      <c r="E320" s="180">
        <v>318</v>
      </c>
      <c r="F320" s="181" t="s">
        <v>240</v>
      </c>
      <c r="G320" s="180" t="s">
        <v>200</v>
      </c>
      <c r="H320" s="180" t="s">
        <v>200</v>
      </c>
      <c r="I320" s="181" t="s">
        <v>117</v>
      </c>
      <c r="J320" t="str">
        <f t="shared" si="4"/>
        <v>1,5PN, 2PN, 2,5PN</v>
      </c>
    </row>
    <row r="321" spans="5:10">
      <c r="E321" s="180">
        <v>319</v>
      </c>
      <c r="F321" s="181" t="s">
        <v>241</v>
      </c>
      <c r="G321" s="180" t="s">
        <v>200</v>
      </c>
      <c r="H321" s="180" t="s">
        <v>140</v>
      </c>
      <c r="I321" s="181" t="s">
        <v>114</v>
      </c>
      <c r="J321" t="str">
        <f t="shared" si="4"/>
        <v>Studio</v>
      </c>
    </row>
    <row r="322" spans="5:10">
      <c r="E322" s="180">
        <v>320</v>
      </c>
      <c r="F322" s="181" t="s">
        <v>242</v>
      </c>
      <c r="G322" s="180" t="s">
        <v>200</v>
      </c>
      <c r="H322" s="180" t="s">
        <v>142</v>
      </c>
      <c r="I322" s="181" t="s">
        <v>114</v>
      </c>
      <c r="J322" t="str">
        <f t="shared" si="4"/>
        <v>Studio</v>
      </c>
    </row>
    <row r="323" spans="5:10">
      <c r="E323" s="180">
        <v>321</v>
      </c>
      <c r="F323" s="181" t="s">
        <v>243</v>
      </c>
      <c r="G323" s="180" t="s">
        <v>200</v>
      </c>
      <c r="H323" s="180" t="s">
        <v>204</v>
      </c>
      <c r="I323" s="181" t="s">
        <v>117</v>
      </c>
      <c r="J323" t="str">
        <f t="shared" si="4"/>
        <v>1,5PN, 2PN, 2,5PN</v>
      </c>
    </row>
    <row r="324" spans="5:10">
      <c r="E324" s="180">
        <v>322</v>
      </c>
      <c r="F324" s="181" t="s">
        <v>244</v>
      </c>
      <c r="G324" s="180" t="s">
        <v>200</v>
      </c>
      <c r="H324" s="180" t="s">
        <v>206</v>
      </c>
      <c r="I324" s="181" t="s">
        <v>129</v>
      </c>
      <c r="J324" t="str">
        <f t="shared" ref="J324:J387" si="5">+IF(I324="Studio","Studio",IF(OR(I324="3PN",I324="3.5PN"),"3PN,3,5PN","1,5PN, 2PN, 2,5PN"))</f>
        <v>1,5PN, 2PN, 2,5PN</v>
      </c>
    </row>
    <row r="325" spans="5:10">
      <c r="E325" s="180">
        <v>323</v>
      </c>
      <c r="F325" s="181" t="s">
        <v>245</v>
      </c>
      <c r="G325" s="180" t="s">
        <v>200</v>
      </c>
      <c r="H325" s="180" t="s">
        <v>144</v>
      </c>
      <c r="I325" s="181" t="s">
        <v>129</v>
      </c>
      <c r="J325" t="str">
        <f t="shared" si="5"/>
        <v>1,5PN, 2PN, 2,5PN</v>
      </c>
    </row>
    <row r="326" spans="5:10">
      <c r="E326" s="180">
        <v>324</v>
      </c>
      <c r="F326" s="181" t="s">
        <v>246</v>
      </c>
      <c r="G326" s="180" t="s">
        <v>200</v>
      </c>
      <c r="H326" s="180" t="s">
        <v>209</v>
      </c>
      <c r="I326" s="181" t="s">
        <v>136</v>
      </c>
      <c r="J326" t="str">
        <f t="shared" si="5"/>
        <v>3PN,3,5PN</v>
      </c>
    </row>
    <row r="327" spans="5:10">
      <c r="E327" s="180">
        <v>325</v>
      </c>
      <c r="F327" s="181" t="s">
        <v>247</v>
      </c>
      <c r="G327" s="180" t="s">
        <v>200</v>
      </c>
      <c r="H327" s="180" t="s">
        <v>146</v>
      </c>
      <c r="I327" s="181" t="s">
        <v>129</v>
      </c>
      <c r="J327" t="str">
        <f t="shared" si="5"/>
        <v>1,5PN, 2PN, 2,5PN</v>
      </c>
    </row>
    <row r="328" spans="5:10">
      <c r="E328" s="180">
        <v>326</v>
      </c>
      <c r="F328" s="181" t="s">
        <v>248</v>
      </c>
      <c r="G328" s="180" t="s">
        <v>200</v>
      </c>
      <c r="H328" s="180" t="s">
        <v>148</v>
      </c>
      <c r="I328" s="181" t="s">
        <v>129</v>
      </c>
      <c r="J328" t="str">
        <f t="shared" si="5"/>
        <v>1,5PN, 2PN, 2,5PN</v>
      </c>
    </row>
    <row r="329" spans="5:10">
      <c r="E329" s="180">
        <v>327</v>
      </c>
      <c r="F329" s="181" t="s">
        <v>249</v>
      </c>
      <c r="G329" s="180" t="s">
        <v>200</v>
      </c>
      <c r="H329" s="180" t="s">
        <v>213</v>
      </c>
      <c r="I329" s="181" t="s">
        <v>129</v>
      </c>
      <c r="J329" t="str">
        <f t="shared" si="5"/>
        <v>1,5PN, 2PN, 2,5PN</v>
      </c>
    </row>
    <row r="330" spans="5:10">
      <c r="E330" s="180">
        <v>328</v>
      </c>
      <c r="F330" s="181" t="s">
        <v>250</v>
      </c>
      <c r="G330" s="180" t="s">
        <v>200</v>
      </c>
      <c r="H330" s="180" t="s">
        <v>150</v>
      </c>
      <c r="I330" s="181" t="s">
        <v>129</v>
      </c>
      <c r="J330" t="str">
        <f t="shared" si="5"/>
        <v>1,5PN, 2PN, 2,5PN</v>
      </c>
    </row>
    <row r="331" spans="5:10">
      <c r="E331" s="180">
        <v>329</v>
      </c>
      <c r="F331" s="181" t="s">
        <v>251</v>
      </c>
      <c r="G331" s="180" t="s">
        <v>200</v>
      </c>
      <c r="H331" s="180" t="s">
        <v>216</v>
      </c>
      <c r="I331" s="181" t="s">
        <v>136</v>
      </c>
      <c r="J331" t="str">
        <f t="shared" si="5"/>
        <v>3PN,3,5PN</v>
      </c>
    </row>
    <row r="332" spans="5:10">
      <c r="E332" s="180">
        <v>330</v>
      </c>
      <c r="F332" s="181" t="s">
        <v>252</v>
      </c>
      <c r="G332" s="180" t="s">
        <v>200</v>
      </c>
      <c r="H332" s="180" t="s">
        <v>218</v>
      </c>
      <c r="I332" s="181" t="s">
        <v>117</v>
      </c>
      <c r="J332" t="str">
        <f t="shared" si="5"/>
        <v>1,5PN, 2PN, 2,5PN</v>
      </c>
    </row>
    <row r="333" spans="5:10">
      <c r="E333" s="180">
        <v>331</v>
      </c>
      <c r="F333" s="181" t="s">
        <v>253</v>
      </c>
      <c r="G333" s="180" t="s">
        <v>200</v>
      </c>
      <c r="H333" s="180" t="s">
        <v>152</v>
      </c>
      <c r="I333" s="181" t="s">
        <v>117</v>
      </c>
      <c r="J333" t="str">
        <f t="shared" si="5"/>
        <v>1,5PN, 2PN, 2,5PN</v>
      </c>
    </row>
    <row r="334" spans="5:10">
      <c r="E334" s="180">
        <v>332</v>
      </c>
      <c r="F334" s="181" t="s">
        <v>254</v>
      </c>
      <c r="G334" s="180" t="s">
        <v>200</v>
      </c>
      <c r="H334" s="180" t="s">
        <v>154</v>
      </c>
      <c r="I334" s="181" t="s">
        <v>114</v>
      </c>
      <c r="J334" t="str">
        <f t="shared" si="5"/>
        <v>Studio</v>
      </c>
    </row>
    <row r="335" spans="5:10">
      <c r="E335" s="180">
        <v>333</v>
      </c>
      <c r="F335" s="181" t="s">
        <v>255</v>
      </c>
      <c r="G335" s="180" t="s">
        <v>200</v>
      </c>
      <c r="H335" s="180" t="s">
        <v>156</v>
      </c>
      <c r="I335" s="181" t="s">
        <v>129</v>
      </c>
      <c r="J335" t="str">
        <f t="shared" si="5"/>
        <v>1,5PN, 2PN, 2,5PN</v>
      </c>
    </row>
    <row r="336" spans="5:10">
      <c r="E336" s="180">
        <v>334</v>
      </c>
      <c r="F336" s="181" t="s">
        <v>256</v>
      </c>
      <c r="G336" s="180" t="s">
        <v>200</v>
      </c>
      <c r="H336" s="180" t="s">
        <v>158</v>
      </c>
      <c r="I336" s="181" t="s">
        <v>114</v>
      </c>
      <c r="J336" t="str">
        <f t="shared" si="5"/>
        <v>Studio</v>
      </c>
    </row>
    <row r="337" spans="5:10">
      <c r="E337" s="180">
        <v>335</v>
      </c>
      <c r="F337" s="181" t="s">
        <v>257</v>
      </c>
      <c r="G337" s="180" t="s">
        <v>200</v>
      </c>
      <c r="H337" s="180" t="s">
        <v>160</v>
      </c>
      <c r="I337" s="181" t="s">
        <v>117</v>
      </c>
      <c r="J337" t="str">
        <f t="shared" si="5"/>
        <v>1,5PN, 2PN, 2,5PN</v>
      </c>
    </row>
    <row r="338" spans="5:10">
      <c r="E338" s="180">
        <v>336</v>
      </c>
      <c r="F338" s="181" t="s">
        <v>258</v>
      </c>
      <c r="G338" s="180" t="s">
        <v>200</v>
      </c>
      <c r="H338" s="180" t="s">
        <v>162</v>
      </c>
      <c r="I338" s="181" t="s">
        <v>117</v>
      </c>
      <c r="J338" t="str">
        <f t="shared" si="5"/>
        <v>1,5PN, 2PN, 2,5PN</v>
      </c>
    </row>
    <row r="339" spans="5:10">
      <c r="E339" s="180">
        <v>337</v>
      </c>
      <c r="F339" s="181" t="s">
        <v>259</v>
      </c>
      <c r="G339" s="180" t="s">
        <v>200</v>
      </c>
      <c r="H339" s="180" t="s">
        <v>164</v>
      </c>
      <c r="I339" s="181" t="s">
        <v>114</v>
      </c>
      <c r="J339" t="str">
        <f t="shared" si="5"/>
        <v>Studio</v>
      </c>
    </row>
    <row r="340" spans="5:10">
      <c r="E340" s="180">
        <v>338</v>
      </c>
      <c r="F340" s="181" t="s">
        <v>260</v>
      </c>
      <c r="G340" s="180" t="s">
        <v>200</v>
      </c>
      <c r="H340" s="180" t="s">
        <v>166</v>
      </c>
      <c r="I340" s="181" t="s">
        <v>129</v>
      </c>
      <c r="J340" t="str">
        <f t="shared" si="5"/>
        <v>1,5PN, 2PN, 2,5PN</v>
      </c>
    </row>
    <row r="341" spans="5:10">
      <c r="E341" s="180">
        <v>339</v>
      </c>
      <c r="F341" s="181" t="s">
        <v>710</v>
      </c>
      <c r="G341" s="180" t="s">
        <v>140</v>
      </c>
      <c r="H341" s="180" t="s">
        <v>113</v>
      </c>
      <c r="I341" s="181" t="s">
        <v>114</v>
      </c>
      <c r="J341" t="str">
        <f t="shared" si="5"/>
        <v>Studio</v>
      </c>
    </row>
    <row r="342" spans="5:10">
      <c r="E342" s="180">
        <v>340</v>
      </c>
      <c r="F342" s="181" t="s">
        <v>711</v>
      </c>
      <c r="G342" s="180" t="s">
        <v>140</v>
      </c>
      <c r="H342" s="180" t="s">
        <v>170</v>
      </c>
      <c r="I342" s="181" t="s">
        <v>117</v>
      </c>
      <c r="J342" t="str">
        <f t="shared" si="5"/>
        <v>1,5PN, 2PN, 2,5PN</v>
      </c>
    </row>
    <row r="343" spans="5:10">
      <c r="E343" s="180">
        <v>341</v>
      </c>
      <c r="F343" s="181" t="s">
        <v>712</v>
      </c>
      <c r="G343" s="180" t="s">
        <v>140</v>
      </c>
      <c r="H343" s="180" t="s">
        <v>116</v>
      </c>
      <c r="I343" s="181" t="s">
        <v>117</v>
      </c>
      <c r="J343" t="str">
        <f t="shared" si="5"/>
        <v>1,5PN, 2PN, 2,5PN</v>
      </c>
    </row>
    <row r="344" spans="5:10">
      <c r="E344" s="180">
        <v>342</v>
      </c>
      <c r="F344" s="181" t="s">
        <v>713</v>
      </c>
      <c r="G344" s="180" t="s">
        <v>140</v>
      </c>
      <c r="H344" s="180" t="s">
        <v>119</v>
      </c>
      <c r="I344" s="181" t="s">
        <v>114</v>
      </c>
      <c r="J344" t="str">
        <f t="shared" si="5"/>
        <v>Studio</v>
      </c>
    </row>
    <row r="345" spans="5:10">
      <c r="E345" s="180">
        <v>343</v>
      </c>
      <c r="F345" s="181" t="s">
        <v>714</v>
      </c>
      <c r="G345" s="180" t="s">
        <v>140</v>
      </c>
      <c r="H345" s="180" t="s">
        <v>121</v>
      </c>
      <c r="I345" s="181" t="s">
        <v>117</v>
      </c>
      <c r="J345" t="str">
        <f t="shared" si="5"/>
        <v>1,5PN, 2PN, 2,5PN</v>
      </c>
    </row>
    <row r="346" spans="5:10">
      <c r="E346" s="180">
        <v>344</v>
      </c>
      <c r="F346" s="181" t="s">
        <v>715</v>
      </c>
      <c r="G346" s="180" t="s">
        <v>140</v>
      </c>
      <c r="H346" s="180" t="s">
        <v>123</v>
      </c>
      <c r="I346" s="181" t="s">
        <v>124</v>
      </c>
      <c r="J346" t="str">
        <f t="shared" si="5"/>
        <v>1,5PN, 2PN, 2,5PN</v>
      </c>
    </row>
    <row r="347" spans="5:10">
      <c r="E347" s="180">
        <v>345</v>
      </c>
      <c r="F347" s="181" t="s">
        <v>716</v>
      </c>
      <c r="G347" s="180" t="s">
        <v>140</v>
      </c>
      <c r="H347" s="180" t="s">
        <v>112</v>
      </c>
      <c r="I347" s="181" t="s">
        <v>126</v>
      </c>
      <c r="J347" t="str">
        <f t="shared" si="5"/>
        <v>3PN,3,5PN</v>
      </c>
    </row>
    <row r="348" spans="5:10">
      <c r="E348" s="180">
        <v>346</v>
      </c>
      <c r="F348" s="181" t="s">
        <v>717</v>
      </c>
      <c r="G348" s="180" t="s">
        <v>140</v>
      </c>
      <c r="H348" s="180" t="s">
        <v>128</v>
      </c>
      <c r="I348" s="181" t="s">
        <v>129</v>
      </c>
      <c r="J348" t="str">
        <f t="shared" si="5"/>
        <v>1,5PN, 2PN, 2,5PN</v>
      </c>
    </row>
    <row r="349" spans="5:10">
      <c r="E349" s="180">
        <v>347</v>
      </c>
      <c r="F349" s="181" t="s">
        <v>718</v>
      </c>
      <c r="G349" s="180" t="s">
        <v>140</v>
      </c>
      <c r="H349" s="180" t="s">
        <v>131</v>
      </c>
      <c r="I349" s="181" t="s">
        <v>129</v>
      </c>
      <c r="J349" t="str">
        <f t="shared" si="5"/>
        <v>1,5PN, 2PN, 2,5PN</v>
      </c>
    </row>
    <row r="350" spans="5:10">
      <c r="E350" s="180">
        <v>348</v>
      </c>
      <c r="F350" s="181" t="s">
        <v>719</v>
      </c>
      <c r="G350" s="180" t="s">
        <v>140</v>
      </c>
      <c r="H350" s="180" t="s">
        <v>168</v>
      </c>
      <c r="I350" s="181" t="s">
        <v>129</v>
      </c>
      <c r="J350" t="str">
        <f t="shared" si="5"/>
        <v>1,5PN, 2PN, 2,5PN</v>
      </c>
    </row>
    <row r="351" spans="5:10">
      <c r="E351" s="180">
        <v>349</v>
      </c>
      <c r="F351" s="181" t="s">
        <v>720</v>
      </c>
      <c r="G351" s="180" t="s">
        <v>140</v>
      </c>
      <c r="H351" s="180" t="s">
        <v>133</v>
      </c>
      <c r="I351" s="181" t="s">
        <v>129</v>
      </c>
      <c r="J351" t="str">
        <f t="shared" si="5"/>
        <v>1,5PN, 2PN, 2,5PN</v>
      </c>
    </row>
    <row r="352" spans="5:10">
      <c r="E352" s="180">
        <v>350</v>
      </c>
      <c r="F352" s="181" t="s">
        <v>721</v>
      </c>
      <c r="G352" s="180" t="s">
        <v>140</v>
      </c>
      <c r="H352" s="180" t="s">
        <v>135</v>
      </c>
      <c r="I352" s="181" t="s">
        <v>136</v>
      </c>
      <c r="J352" t="str">
        <f t="shared" si="5"/>
        <v>3PN,3,5PN</v>
      </c>
    </row>
    <row r="353" spans="5:10">
      <c r="E353" s="180">
        <v>351</v>
      </c>
      <c r="F353" s="181" t="s">
        <v>722</v>
      </c>
      <c r="G353" s="180" t="s">
        <v>140</v>
      </c>
      <c r="H353" s="180" t="s">
        <v>138</v>
      </c>
      <c r="I353" s="181" t="s">
        <v>129</v>
      </c>
      <c r="J353" t="str">
        <f t="shared" si="5"/>
        <v>1,5PN, 2PN, 2,5PN</v>
      </c>
    </row>
    <row r="354" spans="5:10">
      <c r="E354" s="180">
        <v>352</v>
      </c>
      <c r="F354" s="181" t="s">
        <v>723</v>
      </c>
      <c r="G354" s="180" t="s">
        <v>140</v>
      </c>
      <c r="H354" s="180" t="s">
        <v>198</v>
      </c>
      <c r="I354" s="181" t="s">
        <v>129</v>
      </c>
      <c r="J354" t="str">
        <f t="shared" si="5"/>
        <v>1,5PN, 2PN, 2,5PN</v>
      </c>
    </row>
    <row r="355" spans="5:10">
      <c r="E355" s="180">
        <v>353</v>
      </c>
      <c r="F355" s="181" t="s">
        <v>724</v>
      </c>
      <c r="G355" s="180" t="s">
        <v>140</v>
      </c>
      <c r="H355" s="180" t="s">
        <v>200</v>
      </c>
      <c r="I355" s="181" t="s">
        <v>117</v>
      </c>
      <c r="J355" t="str">
        <f t="shared" si="5"/>
        <v>1,5PN, 2PN, 2,5PN</v>
      </c>
    </row>
    <row r="356" spans="5:10">
      <c r="E356" s="180">
        <v>354</v>
      </c>
      <c r="F356" s="181" t="s">
        <v>725</v>
      </c>
      <c r="G356" s="180" t="s">
        <v>140</v>
      </c>
      <c r="H356" s="180" t="s">
        <v>140</v>
      </c>
      <c r="I356" s="181" t="s">
        <v>114</v>
      </c>
      <c r="J356" t="str">
        <f t="shared" si="5"/>
        <v>Studio</v>
      </c>
    </row>
    <row r="357" spans="5:10">
      <c r="E357" s="180">
        <v>355</v>
      </c>
      <c r="F357" s="181" t="s">
        <v>726</v>
      </c>
      <c r="G357" s="180" t="s">
        <v>140</v>
      </c>
      <c r="H357" s="180" t="s">
        <v>142</v>
      </c>
      <c r="I357" s="181" t="s">
        <v>114</v>
      </c>
      <c r="J357" t="str">
        <f t="shared" si="5"/>
        <v>Studio</v>
      </c>
    </row>
    <row r="358" spans="5:10">
      <c r="E358" s="180">
        <v>356</v>
      </c>
      <c r="F358" s="181" t="s">
        <v>727</v>
      </c>
      <c r="G358" s="180" t="s">
        <v>140</v>
      </c>
      <c r="H358" s="180" t="s">
        <v>204</v>
      </c>
      <c r="I358" s="181" t="s">
        <v>117</v>
      </c>
      <c r="J358" t="str">
        <f t="shared" si="5"/>
        <v>1,5PN, 2PN, 2,5PN</v>
      </c>
    </row>
    <row r="359" spans="5:10">
      <c r="E359" s="180">
        <v>357</v>
      </c>
      <c r="F359" s="181" t="s">
        <v>728</v>
      </c>
      <c r="G359" s="180" t="s">
        <v>140</v>
      </c>
      <c r="H359" s="180" t="s">
        <v>206</v>
      </c>
      <c r="I359" s="181" t="s">
        <v>129</v>
      </c>
      <c r="J359" t="str">
        <f t="shared" si="5"/>
        <v>1,5PN, 2PN, 2,5PN</v>
      </c>
    </row>
    <row r="360" spans="5:10">
      <c r="E360" s="180">
        <v>358</v>
      </c>
      <c r="F360" s="181" t="s">
        <v>729</v>
      </c>
      <c r="G360" s="180" t="s">
        <v>140</v>
      </c>
      <c r="H360" s="180" t="s">
        <v>144</v>
      </c>
      <c r="I360" s="181" t="s">
        <v>129</v>
      </c>
      <c r="J360" t="str">
        <f t="shared" si="5"/>
        <v>1,5PN, 2PN, 2,5PN</v>
      </c>
    </row>
    <row r="361" spans="5:10">
      <c r="E361" s="180">
        <v>359</v>
      </c>
      <c r="F361" s="181" t="s">
        <v>730</v>
      </c>
      <c r="G361" s="180" t="s">
        <v>140</v>
      </c>
      <c r="H361" s="180" t="s">
        <v>209</v>
      </c>
      <c r="I361" s="181" t="s">
        <v>136</v>
      </c>
      <c r="J361" t="str">
        <f t="shared" si="5"/>
        <v>3PN,3,5PN</v>
      </c>
    </row>
    <row r="362" spans="5:10">
      <c r="E362" s="180">
        <v>360</v>
      </c>
      <c r="F362" s="181" t="s">
        <v>731</v>
      </c>
      <c r="G362" s="180" t="s">
        <v>140</v>
      </c>
      <c r="H362" s="180" t="s">
        <v>146</v>
      </c>
      <c r="I362" s="181" t="s">
        <v>129</v>
      </c>
      <c r="J362" t="str">
        <f t="shared" si="5"/>
        <v>1,5PN, 2PN, 2,5PN</v>
      </c>
    </row>
    <row r="363" spans="5:10">
      <c r="E363" s="180">
        <v>361</v>
      </c>
      <c r="F363" s="181" t="s">
        <v>732</v>
      </c>
      <c r="G363" s="180" t="s">
        <v>140</v>
      </c>
      <c r="H363" s="180" t="s">
        <v>148</v>
      </c>
      <c r="I363" s="181" t="s">
        <v>129</v>
      </c>
      <c r="J363" t="str">
        <f t="shared" si="5"/>
        <v>1,5PN, 2PN, 2,5PN</v>
      </c>
    </row>
    <row r="364" spans="5:10">
      <c r="E364" s="180">
        <v>362</v>
      </c>
      <c r="F364" s="181" t="s">
        <v>733</v>
      </c>
      <c r="G364" s="180" t="s">
        <v>140</v>
      </c>
      <c r="H364" s="180" t="s">
        <v>213</v>
      </c>
      <c r="I364" s="181" t="s">
        <v>129</v>
      </c>
      <c r="J364" t="str">
        <f t="shared" si="5"/>
        <v>1,5PN, 2PN, 2,5PN</v>
      </c>
    </row>
    <row r="365" spans="5:10">
      <c r="E365" s="180">
        <v>363</v>
      </c>
      <c r="F365" s="181" t="s">
        <v>734</v>
      </c>
      <c r="G365" s="180" t="s">
        <v>140</v>
      </c>
      <c r="H365" s="180" t="s">
        <v>150</v>
      </c>
      <c r="I365" s="181" t="s">
        <v>129</v>
      </c>
      <c r="J365" t="str">
        <f t="shared" si="5"/>
        <v>1,5PN, 2PN, 2,5PN</v>
      </c>
    </row>
    <row r="366" spans="5:10">
      <c r="E366" s="180">
        <v>364</v>
      </c>
      <c r="F366" s="181" t="s">
        <v>735</v>
      </c>
      <c r="G366" s="180" t="s">
        <v>140</v>
      </c>
      <c r="H366" s="180" t="s">
        <v>216</v>
      </c>
      <c r="I366" s="181" t="s">
        <v>136</v>
      </c>
      <c r="J366" t="str">
        <f t="shared" si="5"/>
        <v>3PN,3,5PN</v>
      </c>
    </row>
    <row r="367" spans="5:10">
      <c r="E367" s="180">
        <v>365</v>
      </c>
      <c r="F367" s="181" t="s">
        <v>736</v>
      </c>
      <c r="G367" s="180" t="s">
        <v>140</v>
      </c>
      <c r="H367" s="180" t="s">
        <v>218</v>
      </c>
      <c r="I367" s="181" t="s">
        <v>117</v>
      </c>
      <c r="J367" t="str">
        <f t="shared" si="5"/>
        <v>1,5PN, 2PN, 2,5PN</v>
      </c>
    </row>
    <row r="368" spans="5:10">
      <c r="E368" s="180">
        <v>366</v>
      </c>
      <c r="F368" s="181" t="s">
        <v>737</v>
      </c>
      <c r="G368" s="180" t="s">
        <v>140</v>
      </c>
      <c r="H368" s="180" t="s">
        <v>152</v>
      </c>
      <c r="I368" s="181" t="s">
        <v>117</v>
      </c>
      <c r="J368" t="str">
        <f t="shared" si="5"/>
        <v>1,5PN, 2PN, 2,5PN</v>
      </c>
    </row>
    <row r="369" spans="5:10">
      <c r="E369" s="180">
        <v>367</v>
      </c>
      <c r="F369" s="181" t="s">
        <v>738</v>
      </c>
      <c r="G369" s="180" t="s">
        <v>140</v>
      </c>
      <c r="H369" s="180" t="s">
        <v>154</v>
      </c>
      <c r="I369" s="181" t="s">
        <v>114</v>
      </c>
      <c r="J369" t="str">
        <f t="shared" si="5"/>
        <v>Studio</v>
      </c>
    </row>
    <row r="370" spans="5:10">
      <c r="E370" s="180">
        <v>368</v>
      </c>
      <c r="F370" s="181" t="s">
        <v>739</v>
      </c>
      <c r="G370" s="180" t="s">
        <v>140</v>
      </c>
      <c r="H370" s="180" t="s">
        <v>156</v>
      </c>
      <c r="I370" s="181" t="s">
        <v>129</v>
      </c>
      <c r="J370" t="str">
        <f t="shared" si="5"/>
        <v>1,5PN, 2PN, 2,5PN</v>
      </c>
    </row>
    <row r="371" spans="5:10">
      <c r="E371" s="180">
        <v>369</v>
      </c>
      <c r="F371" s="181" t="s">
        <v>740</v>
      </c>
      <c r="G371" s="180" t="s">
        <v>140</v>
      </c>
      <c r="H371" s="180" t="s">
        <v>158</v>
      </c>
      <c r="I371" s="181" t="s">
        <v>114</v>
      </c>
      <c r="J371" t="str">
        <f t="shared" si="5"/>
        <v>Studio</v>
      </c>
    </row>
    <row r="372" spans="5:10">
      <c r="E372" s="180">
        <v>370</v>
      </c>
      <c r="F372" s="181" t="s">
        <v>741</v>
      </c>
      <c r="G372" s="180" t="s">
        <v>140</v>
      </c>
      <c r="H372" s="180" t="s">
        <v>160</v>
      </c>
      <c r="I372" s="181" t="s">
        <v>117</v>
      </c>
      <c r="J372" t="str">
        <f t="shared" si="5"/>
        <v>1,5PN, 2PN, 2,5PN</v>
      </c>
    </row>
    <row r="373" spans="5:10">
      <c r="E373" s="180">
        <v>371</v>
      </c>
      <c r="F373" s="181" t="s">
        <v>742</v>
      </c>
      <c r="G373" s="180" t="s">
        <v>140</v>
      </c>
      <c r="H373" s="180" t="s">
        <v>162</v>
      </c>
      <c r="I373" s="181" t="s">
        <v>117</v>
      </c>
      <c r="J373" t="str">
        <f t="shared" si="5"/>
        <v>1,5PN, 2PN, 2,5PN</v>
      </c>
    </row>
    <row r="374" spans="5:10">
      <c r="E374" s="180">
        <v>372</v>
      </c>
      <c r="F374" s="181" t="s">
        <v>743</v>
      </c>
      <c r="G374" s="180" t="s">
        <v>140</v>
      </c>
      <c r="H374" s="180" t="s">
        <v>164</v>
      </c>
      <c r="I374" s="181" t="s">
        <v>114</v>
      </c>
      <c r="J374" t="str">
        <f t="shared" si="5"/>
        <v>Studio</v>
      </c>
    </row>
    <row r="375" spans="5:10">
      <c r="E375" s="180">
        <v>373</v>
      </c>
      <c r="F375" s="181" t="s">
        <v>744</v>
      </c>
      <c r="G375" s="180" t="s">
        <v>140</v>
      </c>
      <c r="H375" s="180" t="s">
        <v>166</v>
      </c>
      <c r="I375" s="181" t="s">
        <v>129</v>
      </c>
      <c r="J375" t="str">
        <f t="shared" si="5"/>
        <v>1,5PN, 2PN, 2,5PN</v>
      </c>
    </row>
    <row r="376" spans="5:10">
      <c r="E376" s="180">
        <v>374</v>
      </c>
      <c r="F376" s="181" t="s">
        <v>745</v>
      </c>
      <c r="G376" s="180" t="s">
        <v>142</v>
      </c>
      <c r="H376" s="180" t="s">
        <v>113</v>
      </c>
      <c r="I376" s="181" t="s">
        <v>114</v>
      </c>
      <c r="J376" t="str">
        <f t="shared" si="5"/>
        <v>Studio</v>
      </c>
    </row>
    <row r="377" spans="5:10">
      <c r="E377" s="180">
        <v>375</v>
      </c>
      <c r="F377" s="181" t="s">
        <v>746</v>
      </c>
      <c r="G377" s="180" t="s">
        <v>142</v>
      </c>
      <c r="H377" s="180" t="s">
        <v>170</v>
      </c>
      <c r="I377" s="181" t="s">
        <v>117</v>
      </c>
      <c r="J377" t="str">
        <f t="shared" si="5"/>
        <v>1,5PN, 2PN, 2,5PN</v>
      </c>
    </row>
    <row r="378" spans="5:10">
      <c r="E378" s="180">
        <v>376</v>
      </c>
      <c r="F378" s="181" t="s">
        <v>747</v>
      </c>
      <c r="G378" s="180" t="s">
        <v>142</v>
      </c>
      <c r="H378" s="180" t="s">
        <v>116</v>
      </c>
      <c r="I378" s="181" t="s">
        <v>117</v>
      </c>
      <c r="J378" t="str">
        <f t="shared" si="5"/>
        <v>1,5PN, 2PN, 2,5PN</v>
      </c>
    </row>
    <row r="379" spans="5:10">
      <c r="E379" s="180">
        <v>377</v>
      </c>
      <c r="F379" s="181" t="s">
        <v>748</v>
      </c>
      <c r="G379" s="180" t="s">
        <v>142</v>
      </c>
      <c r="H379" s="180" t="s">
        <v>119</v>
      </c>
      <c r="I379" s="181" t="s">
        <v>114</v>
      </c>
      <c r="J379" t="str">
        <f t="shared" si="5"/>
        <v>Studio</v>
      </c>
    </row>
    <row r="380" spans="5:10">
      <c r="E380" s="180">
        <v>378</v>
      </c>
      <c r="F380" s="181" t="s">
        <v>749</v>
      </c>
      <c r="G380" s="180" t="s">
        <v>142</v>
      </c>
      <c r="H380" s="180" t="s">
        <v>121</v>
      </c>
      <c r="I380" s="181" t="s">
        <v>117</v>
      </c>
      <c r="J380" t="str">
        <f t="shared" si="5"/>
        <v>1,5PN, 2PN, 2,5PN</v>
      </c>
    </row>
    <row r="381" spans="5:10">
      <c r="E381" s="180">
        <v>379</v>
      </c>
      <c r="F381" s="181" t="s">
        <v>750</v>
      </c>
      <c r="G381" s="180" t="s">
        <v>142</v>
      </c>
      <c r="H381" s="180" t="s">
        <v>123</v>
      </c>
      <c r="I381" s="181" t="s">
        <v>124</v>
      </c>
      <c r="J381" t="str">
        <f t="shared" si="5"/>
        <v>1,5PN, 2PN, 2,5PN</v>
      </c>
    </row>
    <row r="382" spans="5:10">
      <c r="E382" s="180">
        <v>380</v>
      </c>
      <c r="F382" s="181" t="s">
        <v>751</v>
      </c>
      <c r="G382" s="180" t="s">
        <v>142</v>
      </c>
      <c r="H382" s="180" t="s">
        <v>112</v>
      </c>
      <c r="I382" s="181" t="s">
        <v>126</v>
      </c>
      <c r="J382" t="str">
        <f t="shared" si="5"/>
        <v>3PN,3,5PN</v>
      </c>
    </row>
    <row r="383" spans="5:10">
      <c r="E383" s="180">
        <v>381</v>
      </c>
      <c r="F383" s="181" t="s">
        <v>752</v>
      </c>
      <c r="G383" s="180" t="s">
        <v>142</v>
      </c>
      <c r="H383" s="180" t="s">
        <v>128</v>
      </c>
      <c r="I383" s="181" t="s">
        <v>129</v>
      </c>
      <c r="J383" t="str">
        <f t="shared" si="5"/>
        <v>1,5PN, 2PN, 2,5PN</v>
      </c>
    </row>
    <row r="384" spans="5:10">
      <c r="E384" s="180">
        <v>382</v>
      </c>
      <c r="F384" s="181" t="s">
        <v>753</v>
      </c>
      <c r="G384" s="180" t="s">
        <v>142</v>
      </c>
      <c r="H384" s="180" t="s">
        <v>131</v>
      </c>
      <c r="I384" s="181" t="s">
        <v>129</v>
      </c>
      <c r="J384" t="str">
        <f t="shared" si="5"/>
        <v>1,5PN, 2PN, 2,5PN</v>
      </c>
    </row>
    <row r="385" spans="5:10">
      <c r="E385" s="180">
        <v>383</v>
      </c>
      <c r="F385" s="181" t="s">
        <v>754</v>
      </c>
      <c r="G385" s="180" t="s">
        <v>142</v>
      </c>
      <c r="H385" s="180" t="s">
        <v>168</v>
      </c>
      <c r="I385" s="181" t="s">
        <v>129</v>
      </c>
      <c r="J385" t="str">
        <f t="shared" si="5"/>
        <v>1,5PN, 2PN, 2,5PN</v>
      </c>
    </row>
    <row r="386" spans="5:10">
      <c r="E386" s="180">
        <v>384</v>
      </c>
      <c r="F386" s="181" t="s">
        <v>755</v>
      </c>
      <c r="G386" s="180" t="s">
        <v>142</v>
      </c>
      <c r="H386" s="180" t="s">
        <v>133</v>
      </c>
      <c r="I386" s="181" t="s">
        <v>129</v>
      </c>
      <c r="J386" t="str">
        <f t="shared" si="5"/>
        <v>1,5PN, 2PN, 2,5PN</v>
      </c>
    </row>
    <row r="387" spans="5:10">
      <c r="E387" s="180">
        <v>385</v>
      </c>
      <c r="F387" s="181" t="s">
        <v>756</v>
      </c>
      <c r="G387" s="180" t="s">
        <v>142</v>
      </c>
      <c r="H387" s="180" t="s">
        <v>135</v>
      </c>
      <c r="I387" s="181" t="s">
        <v>136</v>
      </c>
      <c r="J387" t="str">
        <f t="shared" si="5"/>
        <v>3PN,3,5PN</v>
      </c>
    </row>
    <row r="388" spans="5:10">
      <c r="E388" s="180">
        <v>386</v>
      </c>
      <c r="F388" s="181" t="s">
        <v>757</v>
      </c>
      <c r="G388" s="180" t="s">
        <v>142</v>
      </c>
      <c r="H388" s="180" t="s">
        <v>138</v>
      </c>
      <c r="I388" s="181" t="s">
        <v>129</v>
      </c>
      <c r="J388" t="str">
        <f t="shared" ref="J388:J451" si="6">+IF(I388="Studio","Studio",IF(OR(I388="3PN",I388="3.5PN"),"3PN,3,5PN","1,5PN, 2PN, 2,5PN"))</f>
        <v>1,5PN, 2PN, 2,5PN</v>
      </c>
    </row>
    <row r="389" spans="5:10">
      <c r="E389" s="180">
        <v>387</v>
      </c>
      <c r="F389" s="181" t="s">
        <v>758</v>
      </c>
      <c r="G389" s="180" t="s">
        <v>142</v>
      </c>
      <c r="H389" s="180" t="s">
        <v>198</v>
      </c>
      <c r="I389" s="181" t="s">
        <v>129</v>
      </c>
      <c r="J389" t="str">
        <f t="shared" si="6"/>
        <v>1,5PN, 2PN, 2,5PN</v>
      </c>
    </row>
    <row r="390" spans="5:10">
      <c r="E390" s="180">
        <v>388</v>
      </c>
      <c r="F390" s="181" t="s">
        <v>759</v>
      </c>
      <c r="G390" s="180" t="s">
        <v>142</v>
      </c>
      <c r="H390" s="180" t="s">
        <v>200</v>
      </c>
      <c r="I390" s="181" t="s">
        <v>117</v>
      </c>
      <c r="J390" t="str">
        <f t="shared" si="6"/>
        <v>1,5PN, 2PN, 2,5PN</v>
      </c>
    </row>
    <row r="391" spans="5:10">
      <c r="E391" s="180">
        <v>389</v>
      </c>
      <c r="F391" s="181" t="s">
        <v>760</v>
      </c>
      <c r="G391" s="180" t="s">
        <v>142</v>
      </c>
      <c r="H391" s="180" t="s">
        <v>140</v>
      </c>
      <c r="I391" s="181" t="s">
        <v>114</v>
      </c>
      <c r="J391" t="str">
        <f t="shared" si="6"/>
        <v>Studio</v>
      </c>
    </row>
    <row r="392" spans="5:10">
      <c r="E392" s="180">
        <v>390</v>
      </c>
      <c r="F392" s="181" t="s">
        <v>761</v>
      </c>
      <c r="G392" s="180" t="s">
        <v>142</v>
      </c>
      <c r="H392" s="180" t="s">
        <v>142</v>
      </c>
      <c r="I392" s="181" t="s">
        <v>114</v>
      </c>
      <c r="J392" t="str">
        <f t="shared" si="6"/>
        <v>Studio</v>
      </c>
    </row>
    <row r="393" spans="5:10">
      <c r="E393" s="180">
        <v>391</v>
      </c>
      <c r="F393" s="181" t="s">
        <v>762</v>
      </c>
      <c r="G393" s="180" t="s">
        <v>142</v>
      </c>
      <c r="H393" s="180" t="s">
        <v>204</v>
      </c>
      <c r="I393" s="181" t="s">
        <v>117</v>
      </c>
      <c r="J393" t="str">
        <f t="shared" si="6"/>
        <v>1,5PN, 2PN, 2,5PN</v>
      </c>
    </row>
    <row r="394" spans="5:10">
      <c r="E394" s="180">
        <v>392</v>
      </c>
      <c r="F394" s="181" t="s">
        <v>763</v>
      </c>
      <c r="G394" s="180" t="s">
        <v>142</v>
      </c>
      <c r="H394" s="180" t="s">
        <v>206</v>
      </c>
      <c r="I394" s="181" t="s">
        <v>129</v>
      </c>
      <c r="J394" t="str">
        <f t="shared" si="6"/>
        <v>1,5PN, 2PN, 2,5PN</v>
      </c>
    </row>
    <row r="395" spans="5:10">
      <c r="E395" s="180">
        <v>393</v>
      </c>
      <c r="F395" s="181" t="s">
        <v>764</v>
      </c>
      <c r="G395" s="180" t="s">
        <v>142</v>
      </c>
      <c r="H395" s="180" t="s">
        <v>144</v>
      </c>
      <c r="I395" s="181" t="s">
        <v>129</v>
      </c>
      <c r="J395" t="str">
        <f t="shared" si="6"/>
        <v>1,5PN, 2PN, 2,5PN</v>
      </c>
    </row>
    <row r="396" spans="5:10">
      <c r="E396" s="180">
        <v>394</v>
      </c>
      <c r="F396" s="181" t="s">
        <v>765</v>
      </c>
      <c r="G396" s="180" t="s">
        <v>142</v>
      </c>
      <c r="H396" s="180" t="s">
        <v>209</v>
      </c>
      <c r="I396" s="181" t="s">
        <v>136</v>
      </c>
      <c r="J396" t="str">
        <f t="shared" si="6"/>
        <v>3PN,3,5PN</v>
      </c>
    </row>
    <row r="397" spans="5:10">
      <c r="E397" s="180">
        <v>395</v>
      </c>
      <c r="F397" s="181" t="s">
        <v>766</v>
      </c>
      <c r="G397" s="180" t="s">
        <v>142</v>
      </c>
      <c r="H397" s="180" t="s">
        <v>146</v>
      </c>
      <c r="I397" s="181" t="s">
        <v>129</v>
      </c>
      <c r="J397" t="str">
        <f t="shared" si="6"/>
        <v>1,5PN, 2PN, 2,5PN</v>
      </c>
    </row>
    <row r="398" spans="5:10">
      <c r="E398" s="180">
        <v>396</v>
      </c>
      <c r="F398" s="181" t="s">
        <v>767</v>
      </c>
      <c r="G398" s="180" t="s">
        <v>142</v>
      </c>
      <c r="H398" s="180" t="s">
        <v>148</v>
      </c>
      <c r="I398" s="181" t="s">
        <v>129</v>
      </c>
      <c r="J398" t="str">
        <f t="shared" si="6"/>
        <v>1,5PN, 2PN, 2,5PN</v>
      </c>
    </row>
    <row r="399" spans="5:10">
      <c r="E399" s="180">
        <v>397</v>
      </c>
      <c r="F399" s="181" t="s">
        <v>768</v>
      </c>
      <c r="G399" s="180" t="s">
        <v>142</v>
      </c>
      <c r="H399" s="180" t="s">
        <v>213</v>
      </c>
      <c r="I399" s="181" t="s">
        <v>129</v>
      </c>
      <c r="J399" t="str">
        <f t="shared" si="6"/>
        <v>1,5PN, 2PN, 2,5PN</v>
      </c>
    </row>
    <row r="400" spans="5:10">
      <c r="E400" s="180">
        <v>398</v>
      </c>
      <c r="F400" s="181" t="s">
        <v>769</v>
      </c>
      <c r="G400" s="180" t="s">
        <v>142</v>
      </c>
      <c r="H400" s="180" t="s">
        <v>150</v>
      </c>
      <c r="I400" s="181" t="s">
        <v>129</v>
      </c>
      <c r="J400" t="str">
        <f t="shared" si="6"/>
        <v>1,5PN, 2PN, 2,5PN</v>
      </c>
    </row>
    <row r="401" spans="5:10">
      <c r="E401" s="180">
        <v>399</v>
      </c>
      <c r="F401" s="181" t="s">
        <v>770</v>
      </c>
      <c r="G401" s="180" t="s">
        <v>142</v>
      </c>
      <c r="H401" s="180" t="s">
        <v>216</v>
      </c>
      <c r="I401" s="181" t="s">
        <v>136</v>
      </c>
      <c r="J401" t="str">
        <f t="shared" si="6"/>
        <v>3PN,3,5PN</v>
      </c>
    </row>
    <row r="402" spans="5:10">
      <c r="E402" s="180">
        <v>400</v>
      </c>
      <c r="F402" s="181" t="s">
        <v>771</v>
      </c>
      <c r="G402" s="180" t="s">
        <v>142</v>
      </c>
      <c r="H402" s="180" t="s">
        <v>218</v>
      </c>
      <c r="I402" s="181" t="s">
        <v>117</v>
      </c>
      <c r="J402" t="str">
        <f t="shared" si="6"/>
        <v>1,5PN, 2PN, 2,5PN</v>
      </c>
    </row>
    <row r="403" spans="5:10">
      <c r="E403" s="180">
        <v>401</v>
      </c>
      <c r="F403" s="181" t="s">
        <v>772</v>
      </c>
      <c r="G403" s="180" t="s">
        <v>142</v>
      </c>
      <c r="H403" s="180" t="s">
        <v>152</v>
      </c>
      <c r="I403" s="181" t="s">
        <v>117</v>
      </c>
      <c r="J403" t="str">
        <f t="shared" si="6"/>
        <v>1,5PN, 2PN, 2,5PN</v>
      </c>
    </row>
    <row r="404" spans="5:10">
      <c r="E404" s="180">
        <v>402</v>
      </c>
      <c r="F404" s="181" t="s">
        <v>773</v>
      </c>
      <c r="G404" s="180" t="s">
        <v>142</v>
      </c>
      <c r="H404" s="180" t="s">
        <v>154</v>
      </c>
      <c r="I404" s="181" t="s">
        <v>114</v>
      </c>
      <c r="J404" t="str">
        <f t="shared" si="6"/>
        <v>Studio</v>
      </c>
    </row>
    <row r="405" spans="5:10">
      <c r="E405" s="180">
        <v>403</v>
      </c>
      <c r="F405" s="181" t="s">
        <v>774</v>
      </c>
      <c r="G405" s="180" t="s">
        <v>142</v>
      </c>
      <c r="H405" s="180" t="s">
        <v>156</v>
      </c>
      <c r="I405" s="181" t="s">
        <v>129</v>
      </c>
      <c r="J405" t="str">
        <f t="shared" si="6"/>
        <v>1,5PN, 2PN, 2,5PN</v>
      </c>
    </row>
    <row r="406" spans="5:10">
      <c r="E406" s="180">
        <v>404</v>
      </c>
      <c r="F406" s="181" t="s">
        <v>775</v>
      </c>
      <c r="G406" s="180" t="s">
        <v>142</v>
      </c>
      <c r="H406" s="180" t="s">
        <v>158</v>
      </c>
      <c r="I406" s="181" t="s">
        <v>114</v>
      </c>
      <c r="J406" t="str">
        <f t="shared" si="6"/>
        <v>Studio</v>
      </c>
    </row>
    <row r="407" spans="5:10">
      <c r="E407" s="180">
        <v>405</v>
      </c>
      <c r="F407" s="181" t="s">
        <v>776</v>
      </c>
      <c r="G407" s="180" t="s">
        <v>142</v>
      </c>
      <c r="H407" s="180" t="s">
        <v>160</v>
      </c>
      <c r="I407" s="181" t="s">
        <v>117</v>
      </c>
      <c r="J407" t="str">
        <f t="shared" si="6"/>
        <v>1,5PN, 2PN, 2,5PN</v>
      </c>
    </row>
    <row r="408" spans="5:10">
      <c r="E408" s="180">
        <v>406</v>
      </c>
      <c r="F408" s="181" t="s">
        <v>777</v>
      </c>
      <c r="G408" s="180" t="s">
        <v>142</v>
      </c>
      <c r="H408" s="180" t="s">
        <v>162</v>
      </c>
      <c r="I408" s="181" t="s">
        <v>117</v>
      </c>
      <c r="J408" t="str">
        <f t="shared" si="6"/>
        <v>1,5PN, 2PN, 2,5PN</v>
      </c>
    </row>
    <row r="409" spans="5:10">
      <c r="E409" s="180">
        <v>407</v>
      </c>
      <c r="F409" s="181" t="s">
        <v>778</v>
      </c>
      <c r="G409" s="180" t="s">
        <v>142</v>
      </c>
      <c r="H409" s="180" t="s">
        <v>164</v>
      </c>
      <c r="I409" s="181" t="s">
        <v>114</v>
      </c>
      <c r="J409" t="str">
        <f t="shared" si="6"/>
        <v>Studio</v>
      </c>
    </row>
    <row r="410" spans="5:10">
      <c r="E410" s="180">
        <v>408</v>
      </c>
      <c r="F410" s="181" t="s">
        <v>779</v>
      </c>
      <c r="G410" s="180" t="s">
        <v>142</v>
      </c>
      <c r="H410" s="180" t="s">
        <v>166</v>
      </c>
      <c r="I410" s="181" t="s">
        <v>129</v>
      </c>
      <c r="J410" t="str">
        <f t="shared" si="6"/>
        <v>1,5PN, 2PN, 2,5PN</v>
      </c>
    </row>
    <row r="411" spans="5:10">
      <c r="E411" s="180">
        <v>409</v>
      </c>
      <c r="F411" s="181" t="s">
        <v>780</v>
      </c>
      <c r="G411" s="180" t="s">
        <v>204</v>
      </c>
      <c r="H411" s="180" t="s">
        <v>113</v>
      </c>
      <c r="I411" s="181" t="s">
        <v>114</v>
      </c>
      <c r="J411" t="str">
        <f t="shared" si="6"/>
        <v>Studio</v>
      </c>
    </row>
    <row r="412" spans="5:10">
      <c r="E412" s="180">
        <v>410</v>
      </c>
      <c r="F412" s="181" t="s">
        <v>781</v>
      </c>
      <c r="G412" s="180" t="s">
        <v>204</v>
      </c>
      <c r="H412" s="180" t="s">
        <v>170</v>
      </c>
      <c r="I412" s="181" t="s">
        <v>117</v>
      </c>
      <c r="J412" t="str">
        <f t="shared" si="6"/>
        <v>1,5PN, 2PN, 2,5PN</v>
      </c>
    </row>
    <row r="413" spans="5:10">
      <c r="E413" s="180">
        <v>411</v>
      </c>
      <c r="F413" s="181" t="s">
        <v>782</v>
      </c>
      <c r="G413" s="180" t="s">
        <v>204</v>
      </c>
      <c r="H413" s="180" t="s">
        <v>116</v>
      </c>
      <c r="I413" s="181" t="s">
        <v>117</v>
      </c>
      <c r="J413" t="str">
        <f t="shared" si="6"/>
        <v>1,5PN, 2PN, 2,5PN</v>
      </c>
    </row>
    <row r="414" spans="5:10">
      <c r="E414" s="180">
        <v>412</v>
      </c>
      <c r="F414" s="181" t="s">
        <v>783</v>
      </c>
      <c r="G414" s="180" t="s">
        <v>204</v>
      </c>
      <c r="H414" s="180" t="s">
        <v>119</v>
      </c>
      <c r="I414" s="181" t="s">
        <v>114</v>
      </c>
      <c r="J414" t="str">
        <f t="shared" si="6"/>
        <v>Studio</v>
      </c>
    </row>
    <row r="415" spans="5:10">
      <c r="E415" s="180">
        <v>413</v>
      </c>
      <c r="F415" s="181" t="s">
        <v>784</v>
      </c>
      <c r="G415" s="180" t="s">
        <v>204</v>
      </c>
      <c r="H415" s="180" t="s">
        <v>121</v>
      </c>
      <c r="I415" s="181" t="s">
        <v>117</v>
      </c>
      <c r="J415" t="str">
        <f t="shared" si="6"/>
        <v>1,5PN, 2PN, 2,5PN</v>
      </c>
    </row>
    <row r="416" spans="5:10">
      <c r="E416" s="180">
        <v>414</v>
      </c>
      <c r="F416" s="181" t="s">
        <v>785</v>
      </c>
      <c r="G416" s="180" t="s">
        <v>204</v>
      </c>
      <c r="H416" s="180" t="s">
        <v>123</v>
      </c>
      <c r="I416" s="181" t="s">
        <v>124</v>
      </c>
      <c r="J416" t="str">
        <f t="shared" si="6"/>
        <v>1,5PN, 2PN, 2,5PN</v>
      </c>
    </row>
    <row r="417" spans="5:10">
      <c r="E417" s="180">
        <v>415</v>
      </c>
      <c r="F417" s="181" t="s">
        <v>786</v>
      </c>
      <c r="G417" s="180" t="s">
        <v>204</v>
      </c>
      <c r="H417" s="180" t="s">
        <v>112</v>
      </c>
      <c r="I417" s="181" t="s">
        <v>126</v>
      </c>
      <c r="J417" t="str">
        <f t="shared" si="6"/>
        <v>3PN,3,5PN</v>
      </c>
    </row>
    <row r="418" spans="5:10">
      <c r="E418" s="180">
        <v>416</v>
      </c>
      <c r="F418" s="181" t="s">
        <v>787</v>
      </c>
      <c r="G418" s="180" t="s">
        <v>204</v>
      </c>
      <c r="H418" s="180" t="s">
        <v>128</v>
      </c>
      <c r="I418" s="181" t="s">
        <v>129</v>
      </c>
      <c r="J418" t="str">
        <f t="shared" si="6"/>
        <v>1,5PN, 2PN, 2,5PN</v>
      </c>
    </row>
    <row r="419" spans="5:10">
      <c r="E419" s="180">
        <v>417</v>
      </c>
      <c r="F419" s="181" t="s">
        <v>788</v>
      </c>
      <c r="G419" s="180" t="s">
        <v>204</v>
      </c>
      <c r="H419" s="180" t="s">
        <v>131</v>
      </c>
      <c r="I419" s="181" t="s">
        <v>129</v>
      </c>
      <c r="J419" t="str">
        <f t="shared" si="6"/>
        <v>1,5PN, 2PN, 2,5PN</v>
      </c>
    </row>
    <row r="420" spans="5:10">
      <c r="E420" s="180">
        <v>418</v>
      </c>
      <c r="F420" s="181" t="s">
        <v>789</v>
      </c>
      <c r="G420" s="180" t="s">
        <v>204</v>
      </c>
      <c r="H420" s="180" t="s">
        <v>168</v>
      </c>
      <c r="I420" s="181" t="s">
        <v>129</v>
      </c>
      <c r="J420" t="str">
        <f t="shared" si="6"/>
        <v>1,5PN, 2PN, 2,5PN</v>
      </c>
    </row>
    <row r="421" spans="5:10">
      <c r="E421" s="180">
        <v>419</v>
      </c>
      <c r="F421" s="181" t="s">
        <v>790</v>
      </c>
      <c r="G421" s="180" t="s">
        <v>204</v>
      </c>
      <c r="H421" s="180" t="s">
        <v>133</v>
      </c>
      <c r="I421" s="181" t="s">
        <v>129</v>
      </c>
      <c r="J421" t="str">
        <f t="shared" si="6"/>
        <v>1,5PN, 2PN, 2,5PN</v>
      </c>
    </row>
    <row r="422" spans="5:10">
      <c r="E422" s="180">
        <v>420</v>
      </c>
      <c r="F422" s="181" t="s">
        <v>791</v>
      </c>
      <c r="G422" s="180" t="s">
        <v>204</v>
      </c>
      <c r="H422" s="180" t="s">
        <v>135</v>
      </c>
      <c r="I422" s="181" t="s">
        <v>136</v>
      </c>
      <c r="J422" t="str">
        <f t="shared" si="6"/>
        <v>3PN,3,5PN</v>
      </c>
    </row>
    <row r="423" spans="5:10">
      <c r="E423" s="180">
        <v>421</v>
      </c>
      <c r="F423" s="181" t="s">
        <v>792</v>
      </c>
      <c r="G423" s="180" t="s">
        <v>204</v>
      </c>
      <c r="H423" s="180" t="s">
        <v>138</v>
      </c>
      <c r="I423" s="181" t="s">
        <v>129</v>
      </c>
      <c r="J423" t="str">
        <f t="shared" si="6"/>
        <v>1,5PN, 2PN, 2,5PN</v>
      </c>
    </row>
    <row r="424" spans="5:10">
      <c r="E424" s="180">
        <v>422</v>
      </c>
      <c r="F424" s="181" t="s">
        <v>793</v>
      </c>
      <c r="G424" s="180" t="s">
        <v>204</v>
      </c>
      <c r="H424" s="180" t="s">
        <v>198</v>
      </c>
      <c r="I424" s="181" t="s">
        <v>129</v>
      </c>
      <c r="J424" t="str">
        <f t="shared" si="6"/>
        <v>1,5PN, 2PN, 2,5PN</v>
      </c>
    </row>
    <row r="425" spans="5:10">
      <c r="E425" s="180">
        <v>423</v>
      </c>
      <c r="F425" s="181" t="s">
        <v>794</v>
      </c>
      <c r="G425" s="180" t="s">
        <v>204</v>
      </c>
      <c r="H425" s="180" t="s">
        <v>200</v>
      </c>
      <c r="I425" s="181" t="s">
        <v>117</v>
      </c>
      <c r="J425" t="str">
        <f t="shared" si="6"/>
        <v>1,5PN, 2PN, 2,5PN</v>
      </c>
    </row>
    <row r="426" spans="5:10">
      <c r="E426" s="180">
        <v>424</v>
      </c>
      <c r="F426" s="181" t="s">
        <v>795</v>
      </c>
      <c r="G426" s="180" t="s">
        <v>204</v>
      </c>
      <c r="H426" s="180" t="s">
        <v>140</v>
      </c>
      <c r="I426" s="181" t="s">
        <v>114</v>
      </c>
      <c r="J426" t="str">
        <f t="shared" si="6"/>
        <v>Studio</v>
      </c>
    </row>
    <row r="427" spans="5:10">
      <c r="E427" s="180">
        <v>425</v>
      </c>
      <c r="F427" s="181" t="s">
        <v>796</v>
      </c>
      <c r="G427" s="180" t="s">
        <v>204</v>
      </c>
      <c r="H427" s="180" t="s">
        <v>142</v>
      </c>
      <c r="I427" s="181" t="s">
        <v>114</v>
      </c>
      <c r="J427" t="str">
        <f t="shared" si="6"/>
        <v>Studio</v>
      </c>
    </row>
    <row r="428" spans="5:10">
      <c r="E428" s="180">
        <v>426</v>
      </c>
      <c r="F428" s="181" t="s">
        <v>797</v>
      </c>
      <c r="G428" s="180" t="s">
        <v>204</v>
      </c>
      <c r="H428" s="180" t="s">
        <v>204</v>
      </c>
      <c r="I428" s="181" t="s">
        <v>117</v>
      </c>
      <c r="J428" t="str">
        <f t="shared" si="6"/>
        <v>1,5PN, 2PN, 2,5PN</v>
      </c>
    </row>
    <row r="429" spans="5:10">
      <c r="E429" s="180">
        <v>427</v>
      </c>
      <c r="F429" s="181" t="s">
        <v>798</v>
      </c>
      <c r="G429" s="180" t="s">
        <v>204</v>
      </c>
      <c r="H429" s="180" t="s">
        <v>206</v>
      </c>
      <c r="I429" s="181" t="s">
        <v>129</v>
      </c>
      <c r="J429" t="str">
        <f t="shared" si="6"/>
        <v>1,5PN, 2PN, 2,5PN</v>
      </c>
    </row>
    <row r="430" spans="5:10">
      <c r="E430" s="180">
        <v>428</v>
      </c>
      <c r="F430" s="181" t="s">
        <v>799</v>
      </c>
      <c r="G430" s="180" t="s">
        <v>204</v>
      </c>
      <c r="H430" s="180" t="s">
        <v>144</v>
      </c>
      <c r="I430" s="181" t="s">
        <v>129</v>
      </c>
      <c r="J430" t="str">
        <f t="shared" si="6"/>
        <v>1,5PN, 2PN, 2,5PN</v>
      </c>
    </row>
    <row r="431" spans="5:10">
      <c r="E431" s="180">
        <v>429</v>
      </c>
      <c r="F431" s="181" t="s">
        <v>800</v>
      </c>
      <c r="G431" s="180" t="s">
        <v>204</v>
      </c>
      <c r="H431" s="180" t="s">
        <v>209</v>
      </c>
      <c r="I431" s="181" t="s">
        <v>136</v>
      </c>
      <c r="J431" t="str">
        <f t="shared" si="6"/>
        <v>3PN,3,5PN</v>
      </c>
    </row>
    <row r="432" spans="5:10">
      <c r="E432" s="180">
        <v>430</v>
      </c>
      <c r="F432" s="181" t="s">
        <v>801</v>
      </c>
      <c r="G432" s="180" t="s">
        <v>204</v>
      </c>
      <c r="H432" s="180" t="s">
        <v>146</v>
      </c>
      <c r="I432" s="181" t="s">
        <v>129</v>
      </c>
      <c r="J432" t="str">
        <f t="shared" si="6"/>
        <v>1,5PN, 2PN, 2,5PN</v>
      </c>
    </row>
    <row r="433" spans="5:10">
      <c r="E433" s="180">
        <v>431</v>
      </c>
      <c r="F433" s="181" t="s">
        <v>802</v>
      </c>
      <c r="G433" s="180" t="s">
        <v>204</v>
      </c>
      <c r="H433" s="180" t="s">
        <v>148</v>
      </c>
      <c r="I433" s="181" t="s">
        <v>129</v>
      </c>
      <c r="J433" t="str">
        <f t="shared" si="6"/>
        <v>1,5PN, 2PN, 2,5PN</v>
      </c>
    </row>
    <row r="434" spans="5:10">
      <c r="E434" s="180">
        <v>432</v>
      </c>
      <c r="F434" s="181" t="s">
        <v>803</v>
      </c>
      <c r="G434" s="180" t="s">
        <v>204</v>
      </c>
      <c r="H434" s="180" t="s">
        <v>213</v>
      </c>
      <c r="I434" s="181" t="s">
        <v>129</v>
      </c>
      <c r="J434" t="str">
        <f t="shared" si="6"/>
        <v>1,5PN, 2PN, 2,5PN</v>
      </c>
    </row>
    <row r="435" spans="5:10">
      <c r="E435" s="180">
        <v>433</v>
      </c>
      <c r="F435" s="181" t="s">
        <v>804</v>
      </c>
      <c r="G435" s="180" t="s">
        <v>204</v>
      </c>
      <c r="H435" s="180" t="s">
        <v>150</v>
      </c>
      <c r="I435" s="181" t="s">
        <v>129</v>
      </c>
      <c r="J435" t="str">
        <f t="shared" si="6"/>
        <v>1,5PN, 2PN, 2,5PN</v>
      </c>
    </row>
    <row r="436" spans="5:10">
      <c r="E436" s="180">
        <v>434</v>
      </c>
      <c r="F436" s="181" t="s">
        <v>805</v>
      </c>
      <c r="G436" s="180" t="s">
        <v>204</v>
      </c>
      <c r="H436" s="180" t="s">
        <v>216</v>
      </c>
      <c r="I436" s="181" t="s">
        <v>136</v>
      </c>
      <c r="J436" t="str">
        <f t="shared" si="6"/>
        <v>3PN,3,5PN</v>
      </c>
    </row>
    <row r="437" spans="5:10">
      <c r="E437" s="180">
        <v>435</v>
      </c>
      <c r="F437" s="181" t="s">
        <v>806</v>
      </c>
      <c r="G437" s="180" t="s">
        <v>204</v>
      </c>
      <c r="H437" s="180" t="s">
        <v>218</v>
      </c>
      <c r="I437" s="181" t="s">
        <v>117</v>
      </c>
      <c r="J437" t="str">
        <f t="shared" si="6"/>
        <v>1,5PN, 2PN, 2,5PN</v>
      </c>
    </row>
    <row r="438" spans="5:10">
      <c r="E438" s="180">
        <v>436</v>
      </c>
      <c r="F438" s="181" t="s">
        <v>807</v>
      </c>
      <c r="G438" s="180" t="s">
        <v>204</v>
      </c>
      <c r="H438" s="180" t="s">
        <v>152</v>
      </c>
      <c r="I438" s="181" t="s">
        <v>117</v>
      </c>
      <c r="J438" t="str">
        <f t="shared" si="6"/>
        <v>1,5PN, 2PN, 2,5PN</v>
      </c>
    </row>
    <row r="439" spans="5:10">
      <c r="E439" s="180">
        <v>437</v>
      </c>
      <c r="F439" s="181" t="s">
        <v>808</v>
      </c>
      <c r="G439" s="180" t="s">
        <v>204</v>
      </c>
      <c r="H439" s="180" t="s">
        <v>154</v>
      </c>
      <c r="I439" s="181" t="s">
        <v>114</v>
      </c>
      <c r="J439" t="str">
        <f t="shared" si="6"/>
        <v>Studio</v>
      </c>
    </row>
    <row r="440" spans="5:10">
      <c r="E440" s="180">
        <v>438</v>
      </c>
      <c r="F440" s="181" t="s">
        <v>809</v>
      </c>
      <c r="G440" s="180" t="s">
        <v>204</v>
      </c>
      <c r="H440" s="180" t="s">
        <v>156</v>
      </c>
      <c r="I440" s="181" t="s">
        <v>129</v>
      </c>
      <c r="J440" t="str">
        <f t="shared" si="6"/>
        <v>1,5PN, 2PN, 2,5PN</v>
      </c>
    </row>
    <row r="441" spans="5:10">
      <c r="E441" s="180">
        <v>439</v>
      </c>
      <c r="F441" s="181" t="s">
        <v>810</v>
      </c>
      <c r="G441" s="180" t="s">
        <v>204</v>
      </c>
      <c r="H441" s="180" t="s">
        <v>158</v>
      </c>
      <c r="I441" s="181" t="s">
        <v>114</v>
      </c>
      <c r="J441" t="str">
        <f t="shared" si="6"/>
        <v>Studio</v>
      </c>
    </row>
    <row r="442" spans="5:10">
      <c r="E442" s="180">
        <v>440</v>
      </c>
      <c r="F442" s="181" t="s">
        <v>811</v>
      </c>
      <c r="G442" s="180" t="s">
        <v>204</v>
      </c>
      <c r="H442" s="180" t="s">
        <v>160</v>
      </c>
      <c r="I442" s="181" t="s">
        <v>117</v>
      </c>
      <c r="J442" t="str">
        <f t="shared" si="6"/>
        <v>1,5PN, 2PN, 2,5PN</v>
      </c>
    </row>
    <row r="443" spans="5:10">
      <c r="E443" s="180">
        <v>441</v>
      </c>
      <c r="F443" s="181" t="s">
        <v>812</v>
      </c>
      <c r="G443" s="180" t="s">
        <v>204</v>
      </c>
      <c r="H443" s="180" t="s">
        <v>162</v>
      </c>
      <c r="I443" s="181" t="s">
        <v>117</v>
      </c>
      <c r="J443" t="str">
        <f t="shared" si="6"/>
        <v>1,5PN, 2PN, 2,5PN</v>
      </c>
    </row>
    <row r="444" spans="5:10">
      <c r="E444" s="180">
        <v>442</v>
      </c>
      <c r="F444" s="181" t="s">
        <v>813</v>
      </c>
      <c r="G444" s="180" t="s">
        <v>204</v>
      </c>
      <c r="H444" s="180" t="s">
        <v>164</v>
      </c>
      <c r="I444" s="181" t="s">
        <v>114</v>
      </c>
      <c r="J444" t="str">
        <f t="shared" si="6"/>
        <v>Studio</v>
      </c>
    </row>
    <row r="445" spans="5:10">
      <c r="E445" s="180">
        <v>443</v>
      </c>
      <c r="F445" s="181" t="s">
        <v>814</v>
      </c>
      <c r="G445" s="180" t="s">
        <v>204</v>
      </c>
      <c r="H445" s="180" t="s">
        <v>166</v>
      </c>
      <c r="I445" s="181" t="s">
        <v>129</v>
      </c>
      <c r="J445" t="str">
        <f t="shared" si="6"/>
        <v>1,5PN, 2PN, 2,5PN</v>
      </c>
    </row>
    <row r="446" spans="5:10">
      <c r="E446" s="180">
        <v>444</v>
      </c>
      <c r="F446" s="181" t="s">
        <v>815</v>
      </c>
      <c r="G446" s="180" t="s">
        <v>206</v>
      </c>
      <c r="H446" s="180" t="s">
        <v>113</v>
      </c>
      <c r="I446" s="181" t="s">
        <v>114</v>
      </c>
      <c r="J446" t="str">
        <f t="shared" si="6"/>
        <v>Studio</v>
      </c>
    </row>
    <row r="447" spans="5:10">
      <c r="E447" s="180">
        <v>445</v>
      </c>
      <c r="F447" s="181" t="s">
        <v>477</v>
      </c>
      <c r="G447" s="180" t="s">
        <v>206</v>
      </c>
      <c r="H447" s="180" t="s">
        <v>170</v>
      </c>
      <c r="I447" s="181" t="s">
        <v>117</v>
      </c>
      <c r="J447" t="str">
        <f t="shared" si="6"/>
        <v>1,5PN, 2PN, 2,5PN</v>
      </c>
    </row>
    <row r="448" spans="5:10">
      <c r="E448" s="180">
        <v>446</v>
      </c>
      <c r="F448" s="181" t="s">
        <v>478</v>
      </c>
      <c r="G448" s="180" t="s">
        <v>206</v>
      </c>
      <c r="H448" s="180" t="s">
        <v>116</v>
      </c>
      <c r="I448" s="181" t="s">
        <v>117</v>
      </c>
      <c r="J448" t="str">
        <f t="shared" si="6"/>
        <v>1,5PN, 2PN, 2,5PN</v>
      </c>
    </row>
    <row r="449" spans="5:10">
      <c r="E449" s="180">
        <v>447</v>
      </c>
      <c r="F449" s="181" t="s">
        <v>816</v>
      </c>
      <c r="G449" s="180" t="s">
        <v>206</v>
      </c>
      <c r="H449" s="180" t="s">
        <v>119</v>
      </c>
      <c r="I449" s="181" t="s">
        <v>114</v>
      </c>
      <c r="J449" t="str">
        <f t="shared" si="6"/>
        <v>Studio</v>
      </c>
    </row>
    <row r="450" spans="5:10">
      <c r="E450" s="180">
        <v>448</v>
      </c>
      <c r="F450" s="181" t="s">
        <v>479</v>
      </c>
      <c r="G450" s="180" t="s">
        <v>206</v>
      </c>
      <c r="H450" s="180" t="s">
        <v>121</v>
      </c>
      <c r="I450" s="181" t="s">
        <v>117</v>
      </c>
      <c r="J450" t="str">
        <f t="shared" si="6"/>
        <v>1,5PN, 2PN, 2,5PN</v>
      </c>
    </row>
    <row r="451" spans="5:10">
      <c r="E451" s="180">
        <v>449</v>
      </c>
      <c r="F451" s="181" t="s">
        <v>817</v>
      </c>
      <c r="G451" s="180" t="s">
        <v>206</v>
      </c>
      <c r="H451" s="180" t="s">
        <v>123</v>
      </c>
      <c r="I451" s="181" t="s">
        <v>124</v>
      </c>
      <c r="J451" t="str">
        <f t="shared" si="6"/>
        <v>1,5PN, 2PN, 2,5PN</v>
      </c>
    </row>
    <row r="452" spans="5:10">
      <c r="E452" s="180">
        <v>450</v>
      </c>
      <c r="F452" s="181" t="s">
        <v>818</v>
      </c>
      <c r="G452" s="180" t="s">
        <v>206</v>
      </c>
      <c r="H452" s="180" t="s">
        <v>112</v>
      </c>
      <c r="I452" s="181" t="s">
        <v>126</v>
      </c>
      <c r="J452" t="str">
        <f t="shared" ref="J452:J515" si="7">+IF(I452="Studio","Studio",IF(OR(I452="3PN",I452="3.5PN"),"3PN,3,5PN","1,5PN, 2PN, 2,5PN"))</f>
        <v>3PN,3,5PN</v>
      </c>
    </row>
    <row r="453" spans="5:10">
      <c r="E453" s="180">
        <v>451</v>
      </c>
      <c r="F453" s="181" t="s">
        <v>480</v>
      </c>
      <c r="G453" s="180" t="s">
        <v>206</v>
      </c>
      <c r="H453" s="180" t="s">
        <v>128</v>
      </c>
      <c r="I453" s="181" t="s">
        <v>129</v>
      </c>
      <c r="J453" t="str">
        <f t="shared" si="7"/>
        <v>1,5PN, 2PN, 2,5PN</v>
      </c>
    </row>
    <row r="454" spans="5:10">
      <c r="E454" s="180">
        <v>452</v>
      </c>
      <c r="F454" s="181" t="s">
        <v>819</v>
      </c>
      <c r="G454" s="180" t="s">
        <v>206</v>
      </c>
      <c r="H454" s="180" t="s">
        <v>131</v>
      </c>
      <c r="I454" s="181" t="s">
        <v>129</v>
      </c>
      <c r="J454" t="str">
        <f t="shared" si="7"/>
        <v>1,5PN, 2PN, 2,5PN</v>
      </c>
    </row>
    <row r="455" spans="5:10">
      <c r="E455" s="180">
        <v>453</v>
      </c>
      <c r="F455" s="181" t="s">
        <v>820</v>
      </c>
      <c r="G455" s="180" t="s">
        <v>206</v>
      </c>
      <c r="H455" s="180" t="s">
        <v>168</v>
      </c>
      <c r="I455" s="181" t="s">
        <v>129</v>
      </c>
      <c r="J455" t="str">
        <f t="shared" si="7"/>
        <v>1,5PN, 2PN, 2,5PN</v>
      </c>
    </row>
    <row r="456" spans="5:10">
      <c r="E456" s="180">
        <v>454</v>
      </c>
      <c r="F456" s="181" t="s">
        <v>821</v>
      </c>
      <c r="G456" s="180" t="s">
        <v>206</v>
      </c>
      <c r="H456" s="180" t="s">
        <v>133</v>
      </c>
      <c r="I456" s="181" t="s">
        <v>129</v>
      </c>
      <c r="J456" t="str">
        <f t="shared" si="7"/>
        <v>1,5PN, 2PN, 2,5PN</v>
      </c>
    </row>
    <row r="457" spans="5:10">
      <c r="E457" s="180">
        <v>455</v>
      </c>
      <c r="F457" s="181" t="s">
        <v>822</v>
      </c>
      <c r="G457" s="180" t="s">
        <v>206</v>
      </c>
      <c r="H457" s="180" t="s">
        <v>135</v>
      </c>
      <c r="I457" s="181" t="s">
        <v>136</v>
      </c>
      <c r="J457" t="str">
        <f t="shared" si="7"/>
        <v>3PN,3,5PN</v>
      </c>
    </row>
    <row r="458" spans="5:10">
      <c r="E458" s="180">
        <v>456</v>
      </c>
      <c r="F458" s="181" t="s">
        <v>823</v>
      </c>
      <c r="G458" s="180" t="s">
        <v>206</v>
      </c>
      <c r="H458" s="180" t="s">
        <v>138</v>
      </c>
      <c r="I458" s="181" t="s">
        <v>129</v>
      </c>
      <c r="J458" t="str">
        <f t="shared" si="7"/>
        <v>1,5PN, 2PN, 2,5PN</v>
      </c>
    </row>
    <row r="459" spans="5:10">
      <c r="E459" s="180">
        <v>457</v>
      </c>
      <c r="F459" s="181" t="s">
        <v>481</v>
      </c>
      <c r="G459" s="180" t="s">
        <v>206</v>
      </c>
      <c r="H459" s="180" t="s">
        <v>198</v>
      </c>
      <c r="I459" s="181" t="s">
        <v>129</v>
      </c>
      <c r="J459" t="str">
        <f t="shared" si="7"/>
        <v>1,5PN, 2PN, 2,5PN</v>
      </c>
    </row>
    <row r="460" spans="5:10">
      <c r="E460" s="180">
        <v>458</v>
      </c>
      <c r="F460" s="181" t="s">
        <v>824</v>
      </c>
      <c r="G460" s="180" t="s">
        <v>206</v>
      </c>
      <c r="H460" s="180" t="s">
        <v>200</v>
      </c>
      <c r="I460" s="181" t="s">
        <v>117</v>
      </c>
      <c r="J460" t="str">
        <f t="shared" si="7"/>
        <v>1,5PN, 2PN, 2,5PN</v>
      </c>
    </row>
    <row r="461" spans="5:10">
      <c r="E461" s="180">
        <v>459</v>
      </c>
      <c r="F461" s="181" t="s">
        <v>825</v>
      </c>
      <c r="G461" s="180" t="s">
        <v>206</v>
      </c>
      <c r="H461" s="180" t="s">
        <v>140</v>
      </c>
      <c r="I461" s="181" t="s">
        <v>114</v>
      </c>
      <c r="J461" t="str">
        <f t="shared" si="7"/>
        <v>Studio</v>
      </c>
    </row>
    <row r="462" spans="5:10">
      <c r="E462" s="180">
        <v>460</v>
      </c>
      <c r="F462" s="181" t="s">
        <v>826</v>
      </c>
      <c r="G462" s="180" t="s">
        <v>206</v>
      </c>
      <c r="H462" s="180" t="s">
        <v>142</v>
      </c>
      <c r="I462" s="181" t="s">
        <v>114</v>
      </c>
      <c r="J462" t="str">
        <f t="shared" si="7"/>
        <v>Studio</v>
      </c>
    </row>
    <row r="463" spans="5:10">
      <c r="E463" s="180">
        <v>461</v>
      </c>
      <c r="F463" s="181" t="s">
        <v>827</v>
      </c>
      <c r="G463" s="180" t="s">
        <v>206</v>
      </c>
      <c r="H463" s="180" t="s">
        <v>204</v>
      </c>
      <c r="I463" s="181" t="s">
        <v>117</v>
      </c>
      <c r="J463" t="str">
        <f t="shared" si="7"/>
        <v>1,5PN, 2PN, 2,5PN</v>
      </c>
    </row>
    <row r="464" spans="5:10">
      <c r="E464" s="180">
        <v>462</v>
      </c>
      <c r="F464" s="181" t="s">
        <v>828</v>
      </c>
      <c r="G464" s="180" t="s">
        <v>206</v>
      </c>
      <c r="H464" s="180" t="s">
        <v>206</v>
      </c>
      <c r="I464" s="181" t="s">
        <v>129</v>
      </c>
      <c r="J464" t="str">
        <f t="shared" si="7"/>
        <v>1,5PN, 2PN, 2,5PN</v>
      </c>
    </row>
    <row r="465" spans="5:10">
      <c r="E465" s="180">
        <v>463</v>
      </c>
      <c r="F465" s="181" t="s">
        <v>829</v>
      </c>
      <c r="G465" s="180" t="s">
        <v>206</v>
      </c>
      <c r="H465" s="180" t="s">
        <v>144</v>
      </c>
      <c r="I465" s="181" t="s">
        <v>129</v>
      </c>
      <c r="J465" t="str">
        <f t="shared" si="7"/>
        <v>1,5PN, 2PN, 2,5PN</v>
      </c>
    </row>
    <row r="466" spans="5:10">
      <c r="E466" s="180">
        <v>464</v>
      </c>
      <c r="F466" s="181" t="s">
        <v>830</v>
      </c>
      <c r="G466" s="180" t="s">
        <v>206</v>
      </c>
      <c r="H466" s="180" t="s">
        <v>209</v>
      </c>
      <c r="I466" s="181" t="s">
        <v>136</v>
      </c>
      <c r="J466" t="str">
        <f t="shared" si="7"/>
        <v>3PN,3,5PN</v>
      </c>
    </row>
    <row r="467" spans="5:10">
      <c r="E467" s="180">
        <v>465</v>
      </c>
      <c r="F467" s="181" t="s">
        <v>482</v>
      </c>
      <c r="G467" s="180" t="s">
        <v>206</v>
      </c>
      <c r="H467" s="180" t="s">
        <v>146</v>
      </c>
      <c r="I467" s="181" t="s">
        <v>129</v>
      </c>
      <c r="J467" t="str">
        <f t="shared" si="7"/>
        <v>1,5PN, 2PN, 2,5PN</v>
      </c>
    </row>
    <row r="468" spans="5:10">
      <c r="E468" s="180">
        <v>466</v>
      </c>
      <c r="F468" s="181" t="s">
        <v>483</v>
      </c>
      <c r="G468" s="180" t="s">
        <v>206</v>
      </c>
      <c r="H468" s="180" t="s">
        <v>148</v>
      </c>
      <c r="I468" s="181" t="s">
        <v>129</v>
      </c>
      <c r="J468" t="str">
        <f t="shared" si="7"/>
        <v>1,5PN, 2PN, 2,5PN</v>
      </c>
    </row>
    <row r="469" spans="5:10">
      <c r="E469" s="180">
        <v>467</v>
      </c>
      <c r="F469" s="181" t="s">
        <v>484</v>
      </c>
      <c r="G469" s="180" t="s">
        <v>206</v>
      </c>
      <c r="H469" s="180" t="s">
        <v>213</v>
      </c>
      <c r="I469" s="181" t="s">
        <v>129</v>
      </c>
      <c r="J469" t="str">
        <f t="shared" si="7"/>
        <v>1,5PN, 2PN, 2,5PN</v>
      </c>
    </row>
    <row r="470" spans="5:10">
      <c r="E470" s="180">
        <v>468</v>
      </c>
      <c r="F470" s="181" t="s">
        <v>831</v>
      </c>
      <c r="G470" s="180" t="s">
        <v>206</v>
      </c>
      <c r="H470" s="180" t="s">
        <v>150</v>
      </c>
      <c r="I470" s="181" t="s">
        <v>129</v>
      </c>
      <c r="J470" t="str">
        <f t="shared" si="7"/>
        <v>1,5PN, 2PN, 2,5PN</v>
      </c>
    </row>
    <row r="471" spans="5:10">
      <c r="E471" s="180">
        <v>469</v>
      </c>
      <c r="F471" s="181" t="s">
        <v>485</v>
      </c>
      <c r="G471" s="180" t="s">
        <v>206</v>
      </c>
      <c r="H471" s="180" t="s">
        <v>216</v>
      </c>
      <c r="I471" s="181" t="s">
        <v>136</v>
      </c>
      <c r="J471" t="str">
        <f t="shared" si="7"/>
        <v>3PN,3,5PN</v>
      </c>
    </row>
    <row r="472" spans="5:10">
      <c r="E472" s="180">
        <v>470</v>
      </c>
      <c r="F472" s="181" t="s">
        <v>486</v>
      </c>
      <c r="G472" s="180" t="s">
        <v>206</v>
      </c>
      <c r="H472" s="180" t="s">
        <v>218</v>
      </c>
      <c r="I472" s="181" t="s">
        <v>117</v>
      </c>
      <c r="J472" t="str">
        <f t="shared" si="7"/>
        <v>1,5PN, 2PN, 2,5PN</v>
      </c>
    </row>
    <row r="473" spans="5:10">
      <c r="E473" s="180">
        <v>471</v>
      </c>
      <c r="F473" s="181" t="s">
        <v>487</v>
      </c>
      <c r="G473" s="180" t="s">
        <v>206</v>
      </c>
      <c r="H473" s="180" t="s">
        <v>152</v>
      </c>
      <c r="I473" s="181" t="s">
        <v>117</v>
      </c>
      <c r="J473" t="str">
        <f t="shared" si="7"/>
        <v>1,5PN, 2PN, 2,5PN</v>
      </c>
    </row>
    <row r="474" spans="5:10">
      <c r="E474" s="180">
        <v>472</v>
      </c>
      <c r="F474" s="181" t="s">
        <v>832</v>
      </c>
      <c r="G474" s="180" t="s">
        <v>206</v>
      </c>
      <c r="H474" s="180" t="s">
        <v>154</v>
      </c>
      <c r="I474" s="181" t="s">
        <v>114</v>
      </c>
      <c r="J474" t="str">
        <f t="shared" si="7"/>
        <v>Studio</v>
      </c>
    </row>
    <row r="475" spans="5:10">
      <c r="E475" s="180">
        <v>473</v>
      </c>
      <c r="F475" s="181" t="s">
        <v>833</v>
      </c>
      <c r="G475" s="180" t="s">
        <v>206</v>
      </c>
      <c r="H475" s="180" t="s">
        <v>156</v>
      </c>
      <c r="I475" s="181" t="s">
        <v>129</v>
      </c>
      <c r="J475" t="str">
        <f t="shared" si="7"/>
        <v>1,5PN, 2PN, 2,5PN</v>
      </c>
    </row>
    <row r="476" spans="5:10">
      <c r="E476" s="180">
        <v>474</v>
      </c>
      <c r="F476" s="181" t="s">
        <v>834</v>
      </c>
      <c r="G476" s="180" t="s">
        <v>206</v>
      </c>
      <c r="H476" s="180" t="s">
        <v>158</v>
      </c>
      <c r="I476" s="181" t="s">
        <v>114</v>
      </c>
      <c r="J476" t="str">
        <f t="shared" si="7"/>
        <v>Studio</v>
      </c>
    </row>
    <row r="477" spans="5:10">
      <c r="E477" s="180">
        <v>475</v>
      </c>
      <c r="F477" s="181" t="s">
        <v>835</v>
      </c>
      <c r="G477" s="180" t="s">
        <v>206</v>
      </c>
      <c r="H477" s="180" t="s">
        <v>160</v>
      </c>
      <c r="I477" s="181" t="s">
        <v>117</v>
      </c>
      <c r="J477" t="str">
        <f t="shared" si="7"/>
        <v>1,5PN, 2PN, 2,5PN</v>
      </c>
    </row>
    <row r="478" spans="5:10">
      <c r="E478" s="180">
        <v>476</v>
      </c>
      <c r="F478" s="181" t="s">
        <v>836</v>
      </c>
      <c r="G478" s="180" t="s">
        <v>206</v>
      </c>
      <c r="H478" s="180" t="s">
        <v>162</v>
      </c>
      <c r="I478" s="181" t="s">
        <v>117</v>
      </c>
      <c r="J478" t="str">
        <f t="shared" si="7"/>
        <v>1,5PN, 2PN, 2,5PN</v>
      </c>
    </row>
    <row r="479" spans="5:10">
      <c r="E479" s="180">
        <v>477</v>
      </c>
      <c r="F479" s="181" t="s">
        <v>837</v>
      </c>
      <c r="G479" s="180" t="s">
        <v>206</v>
      </c>
      <c r="H479" s="180" t="s">
        <v>164</v>
      </c>
      <c r="I479" s="181" t="s">
        <v>114</v>
      </c>
      <c r="J479" t="str">
        <f t="shared" si="7"/>
        <v>Studio</v>
      </c>
    </row>
    <row r="480" spans="5:10">
      <c r="E480" s="180">
        <v>478</v>
      </c>
      <c r="F480" s="181" t="s">
        <v>838</v>
      </c>
      <c r="G480" s="180" t="s">
        <v>206</v>
      </c>
      <c r="H480" s="180" t="s">
        <v>166</v>
      </c>
      <c r="I480" s="181" t="s">
        <v>129</v>
      </c>
      <c r="J480" t="str">
        <f t="shared" si="7"/>
        <v>1,5PN, 2PN, 2,5PN</v>
      </c>
    </row>
    <row r="481" spans="5:10">
      <c r="E481" s="180">
        <v>479</v>
      </c>
      <c r="F481" s="181" t="s">
        <v>261</v>
      </c>
      <c r="G481" s="180" t="s">
        <v>209</v>
      </c>
      <c r="H481" s="180" t="s">
        <v>113</v>
      </c>
      <c r="I481" s="181" t="s">
        <v>114</v>
      </c>
      <c r="J481" t="str">
        <f t="shared" si="7"/>
        <v>Studio</v>
      </c>
    </row>
    <row r="482" spans="5:10">
      <c r="E482" s="180">
        <v>480</v>
      </c>
      <c r="F482" s="181" t="s">
        <v>262</v>
      </c>
      <c r="G482" s="180" t="s">
        <v>209</v>
      </c>
      <c r="H482" s="180" t="s">
        <v>170</v>
      </c>
      <c r="I482" s="181" t="s">
        <v>117</v>
      </c>
      <c r="J482" t="str">
        <f t="shared" si="7"/>
        <v>1,5PN, 2PN, 2,5PN</v>
      </c>
    </row>
    <row r="483" spans="5:10">
      <c r="E483" s="180">
        <v>481</v>
      </c>
      <c r="F483" s="181" t="s">
        <v>263</v>
      </c>
      <c r="G483" s="180" t="s">
        <v>209</v>
      </c>
      <c r="H483" s="180" t="s">
        <v>116</v>
      </c>
      <c r="I483" s="181" t="s">
        <v>117</v>
      </c>
      <c r="J483" t="str">
        <f t="shared" si="7"/>
        <v>1,5PN, 2PN, 2,5PN</v>
      </c>
    </row>
    <row r="484" spans="5:10">
      <c r="E484" s="180">
        <v>482</v>
      </c>
      <c r="F484" s="181" t="s">
        <v>264</v>
      </c>
      <c r="G484" s="180" t="s">
        <v>209</v>
      </c>
      <c r="H484" s="180" t="s">
        <v>119</v>
      </c>
      <c r="I484" s="181" t="s">
        <v>114</v>
      </c>
      <c r="J484" t="str">
        <f t="shared" si="7"/>
        <v>Studio</v>
      </c>
    </row>
    <row r="485" spans="5:10">
      <c r="E485" s="180">
        <v>483</v>
      </c>
      <c r="F485" s="181" t="s">
        <v>265</v>
      </c>
      <c r="G485" s="180" t="s">
        <v>209</v>
      </c>
      <c r="H485" s="180" t="s">
        <v>121</v>
      </c>
      <c r="I485" s="181" t="s">
        <v>117</v>
      </c>
      <c r="J485" t="str">
        <f t="shared" si="7"/>
        <v>1,5PN, 2PN, 2,5PN</v>
      </c>
    </row>
    <row r="486" spans="5:10">
      <c r="E486" s="180">
        <v>484</v>
      </c>
      <c r="F486" s="181" t="s">
        <v>266</v>
      </c>
      <c r="G486" s="180" t="s">
        <v>209</v>
      </c>
      <c r="H486" s="180" t="s">
        <v>123</v>
      </c>
      <c r="I486" s="181" t="s">
        <v>124</v>
      </c>
      <c r="J486" t="str">
        <f t="shared" si="7"/>
        <v>1,5PN, 2PN, 2,5PN</v>
      </c>
    </row>
    <row r="487" spans="5:10">
      <c r="E487" s="180">
        <v>485</v>
      </c>
      <c r="F487" s="181" t="s">
        <v>267</v>
      </c>
      <c r="G487" s="180" t="s">
        <v>209</v>
      </c>
      <c r="H487" s="180" t="s">
        <v>112</v>
      </c>
      <c r="I487" s="181" t="s">
        <v>126</v>
      </c>
      <c r="J487" t="str">
        <f t="shared" si="7"/>
        <v>3PN,3,5PN</v>
      </c>
    </row>
    <row r="488" spans="5:10">
      <c r="E488" s="180">
        <v>486</v>
      </c>
      <c r="F488" s="181" t="s">
        <v>268</v>
      </c>
      <c r="G488" s="180" t="s">
        <v>209</v>
      </c>
      <c r="H488" s="180" t="s">
        <v>128</v>
      </c>
      <c r="I488" s="181" t="s">
        <v>129</v>
      </c>
      <c r="J488" t="str">
        <f t="shared" si="7"/>
        <v>1,5PN, 2PN, 2,5PN</v>
      </c>
    </row>
    <row r="489" spans="5:10">
      <c r="E489" s="180">
        <v>487</v>
      </c>
      <c r="F489" s="181" t="s">
        <v>269</v>
      </c>
      <c r="G489" s="180" t="s">
        <v>209</v>
      </c>
      <c r="H489" s="180" t="s">
        <v>131</v>
      </c>
      <c r="I489" s="181" t="s">
        <v>129</v>
      </c>
      <c r="J489" t="str">
        <f t="shared" si="7"/>
        <v>1,5PN, 2PN, 2,5PN</v>
      </c>
    </row>
    <row r="490" spans="5:10">
      <c r="E490" s="180">
        <v>488</v>
      </c>
      <c r="F490" s="181" t="s">
        <v>270</v>
      </c>
      <c r="G490" s="180" t="s">
        <v>209</v>
      </c>
      <c r="H490" s="180" t="s">
        <v>168</v>
      </c>
      <c r="I490" s="181" t="s">
        <v>129</v>
      </c>
      <c r="J490" t="str">
        <f t="shared" si="7"/>
        <v>1,5PN, 2PN, 2,5PN</v>
      </c>
    </row>
    <row r="491" spans="5:10">
      <c r="E491" s="180">
        <v>489</v>
      </c>
      <c r="F491" s="181" t="s">
        <v>271</v>
      </c>
      <c r="G491" s="180" t="s">
        <v>209</v>
      </c>
      <c r="H491" s="180" t="s">
        <v>133</v>
      </c>
      <c r="I491" s="181" t="s">
        <v>129</v>
      </c>
      <c r="J491" t="str">
        <f t="shared" si="7"/>
        <v>1,5PN, 2PN, 2,5PN</v>
      </c>
    </row>
    <row r="492" spans="5:10">
      <c r="E492" s="180">
        <v>490</v>
      </c>
      <c r="F492" s="181" t="s">
        <v>272</v>
      </c>
      <c r="G492" s="180" t="s">
        <v>209</v>
      </c>
      <c r="H492" s="180" t="s">
        <v>135</v>
      </c>
      <c r="I492" s="181" t="s">
        <v>136</v>
      </c>
      <c r="J492" t="str">
        <f t="shared" si="7"/>
        <v>3PN,3,5PN</v>
      </c>
    </row>
    <row r="493" spans="5:10">
      <c r="E493" s="180">
        <v>491</v>
      </c>
      <c r="F493" s="181" t="s">
        <v>273</v>
      </c>
      <c r="G493" s="180" t="s">
        <v>209</v>
      </c>
      <c r="H493" s="180" t="s">
        <v>138</v>
      </c>
      <c r="I493" s="181" t="s">
        <v>129</v>
      </c>
      <c r="J493" t="str">
        <f t="shared" si="7"/>
        <v>1,5PN, 2PN, 2,5PN</v>
      </c>
    </row>
    <row r="494" spans="5:10">
      <c r="E494" s="180">
        <v>492</v>
      </c>
      <c r="F494" s="181" t="s">
        <v>274</v>
      </c>
      <c r="G494" s="180" t="s">
        <v>209</v>
      </c>
      <c r="H494" s="180" t="s">
        <v>198</v>
      </c>
      <c r="I494" s="181" t="s">
        <v>129</v>
      </c>
      <c r="J494" t="str">
        <f t="shared" si="7"/>
        <v>1,5PN, 2PN, 2,5PN</v>
      </c>
    </row>
    <row r="495" spans="5:10">
      <c r="E495" s="180">
        <v>493</v>
      </c>
      <c r="F495" s="181" t="s">
        <v>275</v>
      </c>
      <c r="G495" s="180" t="s">
        <v>209</v>
      </c>
      <c r="H495" s="180" t="s">
        <v>200</v>
      </c>
      <c r="I495" s="181" t="s">
        <v>117</v>
      </c>
      <c r="J495" t="str">
        <f t="shared" si="7"/>
        <v>1,5PN, 2PN, 2,5PN</v>
      </c>
    </row>
    <row r="496" spans="5:10">
      <c r="E496" s="180">
        <v>494</v>
      </c>
      <c r="F496" s="181" t="s">
        <v>276</v>
      </c>
      <c r="G496" s="180" t="s">
        <v>209</v>
      </c>
      <c r="H496" s="180" t="s">
        <v>140</v>
      </c>
      <c r="I496" s="181" t="s">
        <v>114</v>
      </c>
      <c r="J496" t="str">
        <f t="shared" si="7"/>
        <v>Studio</v>
      </c>
    </row>
    <row r="497" spans="5:10">
      <c r="E497" s="180">
        <v>495</v>
      </c>
      <c r="F497" s="181" t="s">
        <v>277</v>
      </c>
      <c r="G497" s="180" t="s">
        <v>209</v>
      </c>
      <c r="H497" s="180" t="s">
        <v>142</v>
      </c>
      <c r="I497" s="181" t="s">
        <v>114</v>
      </c>
      <c r="J497" t="str">
        <f t="shared" si="7"/>
        <v>Studio</v>
      </c>
    </row>
    <row r="498" spans="5:10">
      <c r="E498" s="180">
        <v>496</v>
      </c>
      <c r="F498" s="181" t="s">
        <v>278</v>
      </c>
      <c r="G498" s="180" t="s">
        <v>209</v>
      </c>
      <c r="H498" s="180" t="s">
        <v>204</v>
      </c>
      <c r="I498" s="181" t="s">
        <v>117</v>
      </c>
      <c r="J498" t="str">
        <f t="shared" si="7"/>
        <v>1,5PN, 2PN, 2,5PN</v>
      </c>
    </row>
    <row r="499" spans="5:10">
      <c r="E499" s="180">
        <v>497</v>
      </c>
      <c r="F499" s="181" t="s">
        <v>279</v>
      </c>
      <c r="G499" s="180" t="s">
        <v>209</v>
      </c>
      <c r="H499" s="180" t="s">
        <v>206</v>
      </c>
      <c r="I499" s="181" t="s">
        <v>129</v>
      </c>
      <c r="J499" t="str">
        <f t="shared" si="7"/>
        <v>1,5PN, 2PN, 2,5PN</v>
      </c>
    </row>
    <row r="500" spans="5:10">
      <c r="E500" s="180">
        <v>498</v>
      </c>
      <c r="F500" s="181" t="s">
        <v>280</v>
      </c>
      <c r="G500" s="180" t="s">
        <v>209</v>
      </c>
      <c r="H500" s="180" t="s">
        <v>144</v>
      </c>
      <c r="I500" s="181" t="s">
        <v>129</v>
      </c>
      <c r="J500" t="str">
        <f t="shared" si="7"/>
        <v>1,5PN, 2PN, 2,5PN</v>
      </c>
    </row>
    <row r="501" spans="5:10">
      <c r="E501" s="180">
        <v>499</v>
      </c>
      <c r="F501" s="181" t="s">
        <v>281</v>
      </c>
      <c r="G501" s="180" t="s">
        <v>209</v>
      </c>
      <c r="H501" s="180" t="s">
        <v>209</v>
      </c>
      <c r="I501" s="181" t="s">
        <v>136</v>
      </c>
      <c r="J501" t="str">
        <f t="shared" si="7"/>
        <v>3PN,3,5PN</v>
      </c>
    </row>
    <row r="502" spans="5:10">
      <c r="E502" s="180">
        <v>500</v>
      </c>
      <c r="F502" s="181" t="s">
        <v>282</v>
      </c>
      <c r="G502" s="180" t="s">
        <v>209</v>
      </c>
      <c r="H502" s="180" t="s">
        <v>146</v>
      </c>
      <c r="I502" s="181" t="s">
        <v>129</v>
      </c>
      <c r="J502" t="str">
        <f t="shared" si="7"/>
        <v>1,5PN, 2PN, 2,5PN</v>
      </c>
    </row>
    <row r="503" spans="5:10">
      <c r="E503" s="180">
        <v>501</v>
      </c>
      <c r="F503" s="181" t="s">
        <v>283</v>
      </c>
      <c r="G503" s="180" t="s">
        <v>209</v>
      </c>
      <c r="H503" s="180" t="s">
        <v>148</v>
      </c>
      <c r="I503" s="181" t="s">
        <v>129</v>
      </c>
      <c r="J503" t="str">
        <f t="shared" si="7"/>
        <v>1,5PN, 2PN, 2,5PN</v>
      </c>
    </row>
    <row r="504" spans="5:10">
      <c r="E504" s="180">
        <v>502</v>
      </c>
      <c r="F504" s="181" t="s">
        <v>284</v>
      </c>
      <c r="G504" s="180" t="s">
        <v>209</v>
      </c>
      <c r="H504" s="180" t="s">
        <v>213</v>
      </c>
      <c r="I504" s="181" t="s">
        <v>129</v>
      </c>
      <c r="J504" t="str">
        <f t="shared" si="7"/>
        <v>1,5PN, 2PN, 2,5PN</v>
      </c>
    </row>
    <row r="505" spans="5:10">
      <c r="E505" s="180">
        <v>503</v>
      </c>
      <c r="F505" s="181" t="s">
        <v>285</v>
      </c>
      <c r="G505" s="180" t="s">
        <v>209</v>
      </c>
      <c r="H505" s="180" t="s">
        <v>150</v>
      </c>
      <c r="I505" s="181" t="s">
        <v>129</v>
      </c>
      <c r="J505" t="str">
        <f t="shared" si="7"/>
        <v>1,5PN, 2PN, 2,5PN</v>
      </c>
    </row>
    <row r="506" spans="5:10">
      <c r="E506" s="180">
        <v>504</v>
      </c>
      <c r="F506" s="181" t="s">
        <v>286</v>
      </c>
      <c r="G506" s="180" t="s">
        <v>209</v>
      </c>
      <c r="H506" s="180" t="s">
        <v>216</v>
      </c>
      <c r="I506" s="181" t="s">
        <v>136</v>
      </c>
      <c r="J506" t="str">
        <f t="shared" si="7"/>
        <v>3PN,3,5PN</v>
      </c>
    </row>
    <row r="507" spans="5:10">
      <c r="E507" s="180">
        <v>505</v>
      </c>
      <c r="F507" s="181" t="s">
        <v>287</v>
      </c>
      <c r="G507" s="180" t="s">
        <v>209</v>
      </c>
      <c r="H507" s="180" t="s">
        <v>218</v>
      </c>
      <c r="I507" s="181" t="s">
        <v>117</v>
      </c>
      <c r="J507" t="str">
        <f t="shared" si="7"/>
        <v>1,5PN, 2PN, 2,5PN</v>
      </c>
    </row>
    <row r="508" spans="5:10">
      <c r="E508" s="180">
        <v>506</v>
      </c>
      <c r="F508" s="181" t="s">
        <v>288</v>
      </c>
      <c r="G508" s="180" t="s">
        <v>209</v>
      </c>
      <c r="H508" s="180" t="s">
        <v>152</v>
      </c>
      <c r="I508" s="181" t="s">
        <v>117</v>
      </c>
      <c r="J508" t="str">
        <f t="shared" si="7"/>
        <v>1,5PN, 2PN, 2,5PN</v>
      </c>
    </row>
    <row r="509" spans="5:10">
      <c r="E509" s="180">
        <v>507</v>
      </c>
      <c r="F509" s="181" t="s">
        <v>289</v>
      </c>
      <c r="G509" s="180" t="s">
        <v>209</v>
      </c>
      <c r="H509" s="180" t="s">
        <v>154</v>
      </c>
      <c r="I509" s="181" t="s">
        <v>114</v>
      </c>
      <c r="J509" t="str">
        <f t="shared" si="7"/>
        <v>Studio</v>
      </c>
    </row>
    <row r="510" spans="5:10">
      <c r="E510" s="180">
        <v>508</v>
      </c>
      <c r="F510" s="181" t="s">
        <v>290</v>
      </c>
      <c r="G510" s="180" t="s">
        <v>209</v>
      </c>
      <c r="H510" s="180" t="s">
        <v>156</v>
      </c>
      <c r="I510" s="181" t="s">
        <v>129</v>
      </c>
      <c r="J510" t="str">
        <f t="shared" si="7"/>
        <v>1,5PN, 2PN, 2,5PN</v>
      </c>
    </row>
    <row r="511" spans="5:10">
      <c r="E511" s="180">
        <v>509</v>
      </c>
      <c r="F511" s="181" t="s">
        <v>291</v>
      </c>
      <c r="G511" s="180" t="s">
        <v>209</v>
      </c>
      <c r="H511" s="180" t="s">
        <v>158</v>
      </c>
      <c r="I511" s="181" t="s">
        <v>114</v>
      </c>
      <c r="J511" t="str">
        <f t="shared" si="7"/>
        <v>Studio</v>
      </c>
    </row>
    <row r="512" spans="5:10">
      <c r="E512" s="180">
        <v>510</v>
      </c>
      <c r="F512" s="181" t="s">
        <v>292</v>
      </c>
      <c r="G512" s="180" t="s">
        <v>209</v>
      </c>
      <c r="H512" s="180" t="s">
        <v>160</v>
      </c>
      <c r="I512" s="181" t="s">
        <v>117</v>
      </c>
      <c r="J512" t="str">
        <f t="shared" si="7"/>
        <v>1,5PN, 2PN, 2,5PN</v>
      </c>
    </row>
    <row r="513" spans="5:10">
      <c r="E513" s="180">
        <v>511</v>
      </c>
      <c r="F513" s="181" t="s">
        <v>293</v>
      </c>
      <c r="G513" s="180" t="s">
        <v>209</v>
      </c>
      <c r="H513" s="180" t="s">
        <v>162</v>
      </c>
      <c r="I513" s="181" t="s">
        <v>117</v>
      </c>
      <c r="J513" t="str">
        <f t="shared" si="7"/>
        <v>1,5PN, 2PN, 2,5PN</v>
      </c>
    </row>
    <row r="514" spans="5:10">
      <c r="E514" s="180">
        <v>512</v>
      </c>
      <c r="F514" s="181" t="s">
        <v>294</v>
      </c>
      <c r="G514" s="180" t="s">
        <v>209</v>
      </c>
      <c r="H514" s="180" t="s">
        <v>164</v>
      </c>
      <c r="I514" s="181" t="s">
        <v>114</v>
      </c>
      <c r="J514" t="str">
        <f t="shared" si="7"/>
        <v>Studio</v>
      </c>
    </row>
    <row r="515" spans="5:10">
      <c r="E515" s="180">
        <v>513</v>
      </c>
      <c r="F515" s="181" t="s">
        <v>295</v>
      </c>
      <c r="G515" s="180" t="s">
        <v>209</v>
      </c>
      <c r="H515" s="180" t="s">
        <v>166</v>
      </c>
      <c r="I515" s="181" t="s">
        <v>129</v>
      </c>
      <c r="J515" t="str">
        <f t="shared" si="7"/>
        <v>1,5PN, 2PN, 2,5PN</v>
      </c>
    </row>
    <row r="516" spans="5:10">
      <c r="E516" s="180">
        <v>514</v>
      </c>
      <c r="F516" s="181" t="s">
        <v>839</v>
      </c>
      <c r="G516" s="180" t="s">
        <v>146</v>
      </c>
      <c r="H516" s="180" t="s">
        <v>113</v>
      </c>
      <c r="I516" s="181" t="s">
        <v>114</v>
      </c>
      <c r="J516" t="str">
        <f t="shared" ref="J516:J579" si="8">+IF(I516="Studio","Studio",IF(OR(I516="3PN",I516="3.5PN"),"3PN,3,5PN","1,5PN, 2PN, 2,5PN"))</f>
        <v>Studio</v>
      </c>
    </row>
    <row r="517" spans="5:10">
      <c r="E517" s="180">
        <v>515</v>
      </c>
      <c r="F517" s="181" t="s">
        <v>840</v>
      </c>
      <c r="G517" s="180" t="s">
        <v>146</v>
      </c>
      <c r="H517" s="180" t="s">
        <v>170</v>
      </c>
      <c r="I517" s="181" t="s">
        <v>117</v>
      </c>
      <c r="J517" t="str">
        <f t="shared" si="8"/>
        <v>1,5PN, 2PN, 2,5PN</v>
      </c>
    </row>
    <row r="518" spans="5:10">
      <c r="E518" s="180">
        <v>516</v>
      </c>
      <c r="F518" s="181" t="s">
        <v>841</v>
      </c>
      <c r="G518" s="180" t="s">
        <v>146</v>
      </c>
      <c r="H518" s="180" t="s">
        <v>116</v>
      </c>
      <c r="I518" s="181" t="s">
        <v>117</v>
      </c>
      <c r="J518" t="str">
        <f t="shared" si="8"/>
        <v>1,5PN, 2PN, 2,5PN</v>
      </c>
    </row>
    <row r="519" spans="5:10">
      <c r="E519" s="180">
        <v>517</v>
      </c>
      <c r="F519" s="181" t="s">
        <v>842</v>
      </c>
      <c r="G519" s="180" t="s">
        <v>146</v>
      </c>
      <c r="H519" s="180" t="s">
        <v>119</v>
      </c>
      <c r="I519" s="181" t="s">
        <v>114</v>
      </c>
      <c r="J519" t="str">
        <f t="shared" si="8"/>
        <v>Studio</v>
      </c>
    </row>
    <row r="520" spans="5:10">
      <c r="E520" s="180">
        <v>518</v>
      </c>
      <c r="F520" s="181" t="s">
        <v>843</v>
      </c>
      <c r="G520" s="180" t="s">
        <v>146</v>
      </c>
      <c r="H520" s="180" t="s">
        <v>121</v>
      </c>
      <c r="I520" s="181" t="s">
        <v>117</v>
      </c>
      <c r="J520" t="str">
        <f t="shared" si="8"/>
        <v>1,5PN, 2PN, 2,5PN</v>
      </c>
    </row>
    <row r="521" spans="5:10">
      <c r="E521" s="180">
        <v>519</v>
      </c>
      <c r="F521" s="181" t="s">
        <v>844</v>
      </c>
      <c r="G521" s="180" t="s">
        <v>146</v>
      </c>
      <c r="H521" s="180" t="s">
        <v>123</v>
      </c>
      <c r="I521" s="181" t="s">
        <v>124</v>
      </c>
      <c r="J521" t="str">
        <f t="shared" si="8"/>
        <v>1,5PN, 2PN, 2,5PN</v>
      </c>
    </row>
    <row r="522" spans="5:10">
      <c r="E522" s="180">
        <v>520</v>
      </c>
      <c r="F522" s="181" t="s">
        <v>845</v>
      </c>
      <c r="G522" s="180" t="s">
        <v>146</v>
      </c>
      <c r="H522" s="180" t="s">
        <v>112</v>
      </c>
      <c r="I522" s="181" t="s">
        <v>126</v>
      </c>
      <c r="J522" t="str">
        <f t="shared" si="8"/>
        <v>3PN,3,5PN</v>
      </c>
    </row>
    <row r="523" spans="5:10">
      <c r="E523" s="180">
        <v>521</v>
      </c>
      <c r="F523" s="181" t="s">
        <v>846</v>
      </c>
      <c r="G523" s="180" t="s">
        <v>146</v>
      </c>
      <c r="H523" s="180" t="s">
        <v>128</v>
      </c>
      <c r="I523" s="181" t="s">
        <v>129</v>
      </c>
      <c r="J523" t="str">
        <f t="shared" si="8"/>
        <v>1,5PN, 2PN, 2,5PN</v>
      </c>
    </row>
    <row r="524" spans="5:10">
      <c r="E524" s="180">
        <v>522</v>
      </c>
      <c r="F524" s="181" t="s">
        <v>847</v>
      </c>
      <c r="G524" s="180" t="s">
        <v>146</v>
      </c>
      <c r="H524" s="180" t="s">
        <v>131</v>
      </c>
      <c r="I524" s="181" t="s">
        <v>129</v>
      </c>
      <c r="J524" t="str">
        <f t="shared" si="8"/>
        <v>1,5PN, 2PN, 2,5PN</v>
      </c>
    </row>
    <row r="525" spans="5:10">
      <c r="E525" s="180">
        <v>523</v>
      </c>
      <c r="F525" s="181" t="s">
        <v>848</v>
      </c>
      <c r="G525" s="180" t="s">
        <v>146</v>
      </c>
      <c r="H525" s="180" t="s">
        <v>168</v>
      </c>
      <c r="I525" s="181" t="s">
        <v>129</v>
      </c>
      <c r="J525" t="str">
        <f t="shared" si="8"/>
        <v>1,5PN, 2PN, 2,5PN</v>
      </c>
    </row>
    <row r="526" spans="5:10">
      <c r="E526" s="180">
        <v>524</v>
      </c>
      <c r="F526" s="181" t="s">
        <v>849</v>
      </c>
      <c r="G526" s="180" t="s">
        <v>146</v>
      </c>
      <c r="H526" s="180" t="s">
        <v>133</v>
      </c>
      <c r="I526" s="181" t="s">
        <v>129</v>
      </c>
      <c r="J526" t="str">
        <f t="shared" si="8"/>
        <v>1,5PN, 2PN, 2,5PN</v>
      </c>
    </row>
    <row r="527" spans="5:10">
      <c r="E527" s="180">
        <v>525</v>
      </c>
      <c r="F527" s="181" t="s">
        <v>850</v>
      </c>
      <c r="G527" s="180" t="s">
        <v>146</v>
      </c>
      <c r="H527" s="180" t="s">
        <v>135</v>
      </c>
      <c r="I527" s="181" t="s">
        <v>136</v>
      </c>
      <c r="J527" t="str">
        <f t="shared" si="8"/>
        <v>3PN,3,5PN</v>
      </c>
    </row>
    <row r="528" spans="5:10">
      <c r="E528" s="180">
        <v>526</v>
      </c>
      <c r="F528" s="181" t="s">
        <v>851</v>
      </c>
      <c r="G528" s="180" t="s">
        <v>146</v>
      </c>
      <c r="H528" s="180" t="s">
        <v>138</v>
      </c>
      <c r="I528" s="181" t="s">
        <v>129</v>
      </c>
      <c r="J528" t="str">
        <f t="shared" si="8"/>
        <v>1,5PN, 2PN, 2,5PN</v>
      </c>
    </row>
    <row r="529" spans="5:10">
      <c r="E529" s="180">
        <v>527</v>
      </c>
      <c r="F529" s="181" t="s">
        <v>852</v>
      </c>
      <c r="G529" s="180" t="s">
        <v>146</v>
      </c>
      <c r="H529" s="180" t="s">
        <v>198</v>
      </c>
      <c r="I529" s="181" t="s">
        <v>129</v>
      </c>
      <c r="J529" t="str">
        <f t="shared" si="8"/>
        <v>1,5PN, 2PN, 2,5PN</v>
      </c>
    </row>
    <row r="530" spans="5:10">
      <c r="E530" s="180">
        <v>528</v>
      </c>
      <c r="F530" s="181" t="s">
        <v>853</v>
      </c>
      <c r="G530" s="180" t="s">
        <v>146</v>
      </c>
      <c r="H530" s="180" t="s">
        <v>200</v>
      </c>
      <c r="I530" s="181" t="s">
        <v>117</v>
      </c>
      <c r="J530" t="str">
        <f t="shared" si="8"/>
        <v>1,5PN, 2PN, 2,5PN</v>
      </c>
    </row>
    <row r="531" spans="5:10">
      <c r="E531" s="180">
        <v>529</v>
      </c>
      <c r="F531" s="181" t="s">
        <v>854</v>
      </c>
      <c r="G531" s="180" t="s">
        <v>146</v>
      </c>
      <c r="H531" s="180" t="s">
        <v>140</v>
      </c>
      <c r="I531" s="181" t="s">
        <v>114</v>
      </c>
      <c r="J531" t="str">
        <f t="shared" si="8"/>
        <v>Studio</v>
      </c>
    </row>
    <row r="532" spans="5:10">
      <c r="E532" s="180">
        <v>530</v>
      </c>
      <c r="F532" s="181" t="s">
        <v>855</v>
      </c>
      <c r="G532" s="180" t="s">
        <v>146</v>
      </c>
      <c r="H532" s="180" t="s">
        <v>142</v>
      </c>
      <c r="I532" s="181" t="s">
        <v>114</v>
      </c>
      <c r="J532" t="str">
        <f t="shared" si="8"/>
        <v>Studio</v>
      </c>
    </row>
    <row r="533" spans="5:10">
      <c r="E533" s="180">
        <v>531</v>
      </c>
      <c r="F533" s="181" t="s">
        <v>856</v>
      </c>
      <c r="G533" s="180" t="s">
        <v>146</v>
      </c>
      <c r="H533" s="180" t="s">
        <v>204</v>
      </c>
      <c r="I533" s="181" t="s">
        <v>117</v>
      </c>
      <c r="J533" t="str">
        <f t="shared" si="8"/>
        <v>1,5PN, 2PN, 2,5PN</v>
      </c>
    </row>
    <row r="534" spans="5:10">
      <c r="E534" s="180">
        <v>532</v>
      </c>
      <c r="F534" s="181" t="s">
        <v>857</v>
      </c>
      <c r="G534" s="180" t="s">
        <v>146</v>
      </c>
      <c r="H534" s="180" t="s">
        <v>206</v>
      </c>
      <c r="I534" s="181" t="s">
        <v>129</v>
      </c>
      <c r="J534" t="str">
        <f t="shared" si="8"/>
        <v>1,5PN, 2PN, 2,5PN</v>
      </c>
    </row>
    <row r="535" spans="5:10">
      <c r="E535" s="180">
        <v>533</v>
      </c>
      <c r="F535" s="181" t="s">
        <v>858</v>
      </c>
      <c r="G535" s="180" t="s">
        <v>146</v>
      </c>
      <c r="H535" s="180" t="s">
        <v>144</v>
      </c>
      <c r="I535" s="181" t="s">
        <v>129</v>
      </c>
      <c r="J535" t="str">
        <f t="shared" si="8"/>
        <v>1,5PN, 2PN, 2,5PN</v>
      </c>
    </row>
    <row r="536" spans="5:10">
      <c r="E536" s="180">
        <v>534</v>
      </c>
      <c r="F536" s="181" t="s">
        <v>859</v>
      </c>
      <c r="G536" s="180" t="s">
        <v>146</v>
      </c>
      <c r="H536" s="180" t="s">
        <v>209</v>
      </c>
      <c r="I536" s="181" t="s">
        <v>136</v>
      </c>
      <c r="J536" t="str">
        <f t="shared" si="8"/>
        <v>3PN,3,5PN</v>
      </c>
    </row>
    <row r="537" spans="5:10">
      <c r="E537" s="180">
        <v>535</v>
      </c>
      <c r="F537" s="181" t="s">
        <v>860</v>
      </c>
      <c r="G537" s="180" t="s">
        <v>146</v>
      </c>
      <c r="H537" s="180" t="s">
        <v>146</v>
      </c>
      <c r="I537" s="181" t="s">
        <v>129</v>
      </c>
      <c r="J537" t="str">
        <f t="shared" si="8"/>
        <v>1,5PN, 2PN, 2,5PN</v>
      </c>
    </row>
    <row r="538" spans="5:10">
      <c r="E538" s="180">
        <v>536</v>
      </c>
      <c r="F538" s="181" t="s">
        <v>861</v>
      </c>
      <c r="G538" s="180" t="s">
        <v>146</v>
      </c>
      <c r="H538" s="180" t="s">
        <v>148</v>
      </c>
      <c r="I538" s="181" t="s">
        <v>129</v>
      </c>
      <c r="J538" t="str">
        <f t="shared" si="8"/>
        <v>1,5PN, 2PN, 2,5PN</v>
      </c>
    </row>
    <row r="539" spans="5:10">
      <c r="E539" s="180">
        <v>537</v>
      </c>
      <c r="F539" s="181" t="s">
        <v>862</v>
      </c>
      <c r="G539" s="180" t="s">
        <v>146</v>
      </c>
      <c r="H539" s="180" t="s">
        <v>213</v>
      </c>
      <c r="I539" s="181" t="s">
        <v>129</v>
      </c>
      <c r="J539" t="str">
        <f t="shared" si="8"/>
        <v>1,5PN, 2PN, 2,5PN</v>
      </c>
    </row>
    <row r="540" spans="5:10">
      <c r="E540" s="180">
        <v>538</v>
      </c>
      <c r="F540" s="181" t="s">
        <v>863</v>
      </c>
      <c r="G540" s="180" t="s">
        <v>146</v>
      </c>
      <c r="H540" s="180" t="s">
        <v>150</v>
      </c>
      <c r="I540" s="181" t="s">
        <v>129</v>
      </c>
      <c r="J540" t="str">
        <f t="shared" si="8"/>
        <v>1,5PN, 2PN, 2,5PN</v>
      </c>
    </row>
    <row r="541" spans="5:10">
      <c r="E541" s="180">
        <v>539</v>
      </c>
      <c r="F541" s="181" t="s">
        <v>864</v>
      </c>
      <c r="G541" s="180" t="s">
        <v>146</v>
      </c>
      <c r="H541" s="180" t="s">
        <v>216</v>
      </c>
      <c r="I541" s="181" t="s">
        <v>136</v>
      </c>
      <c r="J541" t="str">
        <f t="shared" si="8"/>
        <v>3PN,3,5PN</v>
      </c>
    </row>
    <row r="542" spans="5:10">
      <c r="E542" s="180">
        <v>540</v>
      </c>
      <c r="F542" s="181" t="s">
        <v>865</v>
      </c>
      <c r="G542" s="180" t="s">
        <v>146</v>
      </c>
      <c r="H542" s="180" t="s">
        <v>218</v>
      </c>
      <c r="I542" s="181" t="s">
        <v>117</v>
      </c>
      <c r="J542" t="str">
        <f t="shared" si="8"/>
        <v>1,5PN, 2PN, 2,5PN</v>
      </c>
    </row>
    <row r="543" spans="5:10">
      <c r="E543" s="180">
        <v>541</v>
      </c>
      <c r="F543" s="181" t="s">
        <v>866</v>
      </c>
      <c r="G543" s="180" t="s">
        <v>146</v>
      </c>
      <c r="H543" s="180" t="s">
        <v>152</v>
      </c>
      <c r="I543" s="181" t="s">
        <v>117</v>
      </c>
      <c r="J543" t="str">
        <f t="shared" si="8"/>
        <v>1,5PN, 2PN, 2,5PN</v>
      </c>
    </row>
    <row r="544" spans="5:10">
      <c r="E544" s="180">
        <v>542</v>
      </c>
      <c r="F544" s="181" t="s">
        <v>867</v>
      </c>
      <c r="G544" s="180" t="s">
        <v>146</v>
      </c>
      <c r="H544" s="180" t="s">
        <v>154</v>
      </c>
      <c r="I544" s="181" t="s">
        <v>114</v>
      </c>
      <c r="J544" t="str">
        <f t="shared" si="8"/>
        <v>Studio</v>
      </c>
    </row>
    <row r="545" spans="5:10">
      <c r="E545" s="180">
        <v>543</v>
      </c>
      <c r="F545" s="181" t="s">
        <v>868</v>
      </c>
      <c r="G545" s="180" t="s">
        <v>146</v>
      </c>
      <c r="H545" s="180" t="s">
        <v>156</v>
      </c>
      <c r="I545" s="181" t="s">
        <v>129</v>
      </c>
      <c r="J545" t="str">
        <f t="shared" si="8"/>
        <v>1,5PN, 2PN, 2,5PN</v>
      </c>
    </row>
    <row r="546" spans="5:10">
      <c r="E546" s="180">
        <v>544</v>
      </c>
      <c r="F546" s="181" t="s">
        <v>869</v>
      </c>
      <c r="G546" s="180" t="s">
        <v>146</v>
      </c>
      <c r="H546" s="180" t="s">
        <v>158</v>
      </c>
      <c r="I546" s="181" t="s">
        <v>114</v>
      </c>
      <c r="J546" t="str">
        <f t="shared" si="8"/>
        <v>Studio</v>
      </c>
    </row>
    <row r="547" spans="5:10">
      <c r="E547" s="180">
        <v>545</v>
      </c>
      <c r="F547" s="181" t="s">
        <v>870</v>
      </c>
      <c r="G547" s="180" t="s">
        <v>146</v>
      </c>
      <c r="H547" s="180" t="s">
        <v>160</v>
      </c>
      <c r="I547" s="181" t="s">
        <v>117</v>
      </c>
      <c r="J547" t="str">
        <f t="shared" si="8"/>
        <v>1,5PN, 2PN, 2,5PN</v>
      </c>
    </row>
    <row r="548" spans="5:10">
      <c r="E548" s="180">
        <v>546</v>
      </c>
      <c r="F548" s="181" t="s">
        <v>871</v>
      </c>
      <c r="G548" s="180" t="s">
        <v>146</v>
      </c>
      <c r="H548" s="180" t="s">
        <v>162</v>
      </c>
      <c r="I548" s="181" t="s">
        <v>117</v>
      </c>
      <c r="J548" t="str">
        <f t="shared" si="8"/>
        <v>1,5PN, 2PN, 2,5PN</v>
      </c>
    </row>
    <row r="549" spans="5:10">
      <c r="E549" s="180">
        <v>547</v>
      </c>
      <c r="F549" s="181" t="s">
        <v>872</v>
      </c>
      <c r="G549" s="180" t="s">
        <v>146</v>
      </c>
      <c r="H549" s="180" t="s">
        <v>164</v>
      </c>
      <c r="I549" s="181" t="s">
        <v>114</v>
      </c>
      <c r="J549" t="str">
        <f t="shared" si="8"/>
        <v>Studio</v>
      </c>
    </row>
    <row r="550" spans="5:10">
      <c r="E550" s="180">
        <v>548</v>
      </c>
      <c r="F550" s="181" t="s">
        <v>873</v>
      </c>
      <c r="G550" s="180" t="s">
        <v>146</v>
      </c>
      <c r="H550" s="180" t="s">
        <v>166</v>
      </c>
      <c r="I550" s="181" t="s">
        <v>129</v>
      </c>
      <c r="J550" t="str">
        <f t="shared" si="8"/>
        <v>1,5PN, 2PN, 2,5PN</v>
      </c>
    </row>
    <row r="551" spans="5:10">
      <c r="E551" s="180">
        <v>549</v>
      </c>
      <c r="F551" s="181" t="s">
        <v>874</v>
      </c>
      <c r="G551" s="180" t="s">
        <v>148</v>
      </c>
      <c r="H551" s="180" t="s">
        <v>113</v>
      </c>
      <c r="I551" s="181" t="s">
        <v>114</v>
      </c>
      <c r="J551" t="str">
        <f t="shared" si="8"/>
        <v>Studio</v>
      </c>
    </row>
    <row r="552" spans="5:10">
      <c r="E552" s="180">
        <v>550</v>
      </c>
      <c r="F552" s="181" t="s">
        <v>875</v>
      </c>
      <c r="G552" s="180" t="s">
        <v>148</v>
      </c>
      <c r="H552" s="180" t="s">
        <v>170</v>
      </c>
      <c r="I552" s="181" t="s">
        <v>117</v>
      </c>
      <c r="J552" t="str">
        <f t="shared" si="8"/>
        <v>1,5PN, 2PN, 2,5PN</v>
      </c>
    </row>
    <row r="553" spans="5:10">
      <c r="E553" s="180">
        <v>551</v>
      </c>
      <c r="F553" s="181" t="s">
        <v>876</v>
      </c>
      <c r="G553" s="180" t="s">
        <v>148</v>
      </c>
      <c r="H553" s="180" t="s">
        <v>116</v>
      </c>
      <c r="I553" s="181" t="s">
        <v>117</v>
      </c>
      <c r="J553" t="str">
        <f t="shared" si="8"/>
        <v>1,5PN, 2PN, 2,5PN</v>
      </c>
    </row>
    <row r="554" spans="5:10">
      <c r="E554" s="180">
        <v>552</v>
      </c>
      <c r="F554" s="181" t="s">
        <v>877</v>
      </c>
      <c r="G554" s="180" t="s">
        <v>148</v>
      </c>
      <c r="H554" s="180" t="s">
        <v>119</v>
      </c>
      <c r="I554" s="181" t="s">
        <v>114</v>
      </c>
      <c r="J554" t="str">
        <f t="shared" si="8"/>
        <v>Studio</v>
      </c>
    </row>
    <row r="555" spans="5:10">
      <c r="E555" s="180">
        <v>553</v>
      </c>
      <c r="F555" s="181" t="s">
        <v>878</v>
      </c>
      <c r="G555" s="180" t="s">
        <v>148</v>
      </c>
      <c r="H555" s="180" t="s">
        <v>121</v>
      </c>
      <c r="I555" s="181" t="s">
        <v>117</v>
      </c>
      <c r="J555" t="str">
        <f t="shared" si="8"/>
        <v>1,5PN, 2PN, 2,5PN</v>
      </c>
    </row>
    <row r="556" spans="5:10">
      <c r="E556" s="180">
        <v>554</v>
      </c>
      <c r="F556" s="181" t="s">
        <v>879</v>
      </c>
      <c r="G556" s="180" t="s">
        <v>148</v>
      </c>
      <c r="H556" s="180" t="s">
        <v>123</v>
      </c>
      <c r="I556" s="181" t="s">
        <v>124</v>
      </c>
      <c r="J556" t="str">
        <f t="shared" si="8"/>
        <v>1,5PN, 2PN, 2,5PN</v>
      </c>
    </row>
    <row r="557" spans="5:10">
      <c r="E557" s="180">
        <v>555</v>
      </c>
      <c r="F557" s="181" t="s">
        <v>880</v>
      </c>
      <c r="G557" s="180" t="s">
        <v>148</v>
      </c>
      <c r="H557" s="180" t="s">
        <v>112</v>
      </c>
      <c r="I557" s="181" t="s">
        <v>126</v>
      </c>
      <c r="J557" t="str">
        <f t="shared" si="8"/>
        <v>3PN,3,5PN</v>
      </c>
    </row>
    <row r="558" spans="5:10">
      <c r="E558" s="180">
        <v>556</v>
      </c>
      <c r="F558" s="181" t="s">
        <v>881</v>
      </c>
      <c r="G558" s="180" t="s">
        <v>148</v>
      </c>
      <c r="H558" s="180" t="s">
        <v>128</v>
      </c>
      <c r="I558" s="181" t="s">
        <v>129</v>
      </c>
      <c r="J558" t="str">
        <f t="shared" si="8"/>
        <v>1,5PN, 2PN, 2,5PN</v>
      </c>
    </row>
    <row r="559" spans="5:10">
      <c r="E559" s="180">
        <v>557</v>
      </c>
      <c r="F559" s="181" t="s">
        <v>882</v>
      </c>
      <c r="G559" s="180" t="s">
        <v>148</v>
      </c>
      <c r="H559" s="180" t="s">
        <v>131</v>
      </c>
      <c r="I559" s="181" t="s">
        <v>129</v>
      </c>
      <c r="J559" t="str">
        <f t="shared" si="8"/>
        <v>1,5PN, 2PN, 2,5PN</v>
      </c>
    </row>
    <row r="560" spans="5:10">
      <c r="E560" s="180">
        <v>558</v>
      </c>
      <c r="F560" s="181" t="s">
        <v>883</v>
      </c>
      <c r="G560" s="180" t="s">
        <v>148</v>
      </c>
      <c r="H560" s="180" t="s">
        <v>168</v>
      </c>
      <c r="I560" s="181" t="s">
        <v>129</v>
      </c>
      <c r="J560" t="str">
        <f t="shared" si="8"/>
        <v>1,5PN, 2PN, 2,5PN</v>
      </c>
    </row>
    <row r="561" spans="5:10">
      <c r="E561" s="180">
        <v>559</v>
      </c>
      <c r="F561" s="181" t="s">
        <v>884</v>
      </c>
      <c r="G561" s="180" t="s">
        <v>148</v>
      </c>
      <c r="H561" s="180" t="s">
        <v>133</v>
      </c>
      <c r="I561" s="181" t="s">
        <v>129</v>
      </c>
      <c r="J561" t="str">
        <f t="shared" si="8"/>
        <v>1,5PN, 2PN, 2,5PN</v>
      </c>
    </row>
    <row r="562" spans="5:10">
      <c r="E562" s="180">
        <v>560</v>
      </c>
      <c r="F562" s="181" t="s">
        <v>885</v>
      </c>
      <c r="G562" s="180" t="s">
        <v>148</v>
      </c>
      <c r="H562" s="180" t="s">
        <v>135</v>
      </c>
      <c r="I562" s="181" t="s">
        <v>136</v>
      </c>
      <c r="J562" t="str">
        <f t="shared" si="8"/>
        <v>3PN,3,5PN</v>
      </c>
    </row>
    <row r="563" spans="5:10">
      <c r="E563" s="180">
        <v>561</v>
      </c>
      <c r="F563" s="181" t="s">
        <v>886</v>
      </c>
      <c r="G563" s="180" t="s">
        <v>148</v>
      </c>
      <c r="H563" s="180" t="s">
        <v>138</v>
      </c>
      <c r="I563" s="181" t="s">
        <v>129</v>
      </c>
      <c r="J563" t="str">
        <f t="shared" si="8"/>
        <v>1,5PN, 2PN, 2,5PN</v>
      </c>
    </row>
    <row r="564" spans="5:10">
      <c r="E564" s="180">
        <v>562</v>
      </c>
      <c r="F564" s="181" t="s">
        <v>887</v>
      </c>
      <c r="G564" s="180" t="s">
        <v>148</v>
      </c>
      <c r="H564" s="180" t="s">
        <v>198</v>
      </c>
      <c r="I564" s="181" t="s">
        <v>129</v>
      </c>
      <c r="J564" t="str">
        <f t="shared" si="8"/>
        <v>1,5PN, 2PN, 2,5PN</v>
      </c>
    </row>
    <row r="565" spans="5:10">
      <c r="E565" s="180">
        <v>563</v>
      </c>
      <c r="F565" s="181" t="s">
        <v>888</v>
      </c>
      <c r="G565" s="180" t="s">
        <v>148</v>
      </c>
      <c r="H565" s="180" t="s">
        <v>200</v>
      </c>
      <c r="I565" s="181" t="s">
        <v>117</v>
      </c>
      <c r="J565" t="str">
        <f t="shared" si="8"/>
        <v>1,5PN, 2PN, 2,5PN</v>
      </c>
    </row>
    <row r="566" spans="5:10">
      <c r="E566" s="180">
        <v>564</v>
      </c>
      <c r="F566" s="181" t="s">
        <v>889</v>
      </c>
      <c r="G566" s="180" t="s">
        <v>148</v>
      </c>
      <c r="H566" s="180" t="s">
        <v>140</v>
      </c>
      <c r="I566" s="181" t="s">
        <v>114</v>
      </c>
      <c r="J566" t="str">
        <f t="shared" si="8"/>
        <v>Studio</v>
      </c>
    </row>
    <row r="567" spans="5:10">
      <c r="E567" s="180">
        <v>565</v>
      </c>
      <c r="F567" s="181" t="s">
        <v>890</v>
      </c>
      <c r="G567" s="180" t="s">
        <v>148</v>
      </c>
      <c r="H567" s="180" t="s">
        <v>142</v>
      </c>
      <c r="I567" s="181" t="s">
        <v>114</v>
      </c>
      <c r="J567" t="str">
        <f t="shared" si="8"/>
        <v>Studio</v>
      </c>
    </row>
    <row r="568" spans="5:10">
      <c r="E568" s="180">
        <v>566</v>
      </c>
      <c r="F568" s="181" t="s">
        <v>891</v>
      </c>
      <c r="G568" s="180" t="s">
        <v>148</v>
      </c>
      <c r="H568" s="180" t="s">
        <v>204</v>
      </c>
      <c r="I568" s="181" t="s">
        <v>117</v>
      </c>
      <c r="J568" t="str">
        <f t="shared" si="8"/>
        <v>1,5PN, 2PN, 2,5PN</v>
      </c>
    </row>
    <row r="569" spans="5:10">
      <c r="E569" s="180">
        <v>567</v>
      </c>
      <c r="F569" s="181" t="s">
        <v>892</v>
      </c>
      <c r="G569" s="180" t="s">
        <v>148</v>
      </c>
      <c r="H569" s="180" t="s">
        <v>206</v>
      </c>
      <c r="I569" s="181" t="s">
        <v>129</v>
      </c>
      <c r="J569" t="str">
        <f t="shared" si="8"/>
        <v>1,5PN, 2PN, 2,5PN</v>
      </c>
    </row>
    <row r="570" spans="5:10">
      <c r="E570" s="180">
        <v>568</v>
      </c>
      <c r="F570" s="181" t="s">
        <v>893</v>
      </c>
      <c r="G570" s="180" t="s">
        <v>148</v>
      </c>
      <c r="H570" s="180" t="s">
        <v>144</v>
      </c>
      <c r="I570" s="181" t="s">
        <v>129</v>
      </c>
      <c r="J570" t="str">
        <f t="shared" si="8"/>
        <v>1,5PN, 2PN, 2,5PN</v>
      </c>
    </row>
    <row r="571" spans="5:10">
      <c r="E571" s="180">
        <v>569</v>
      </c>
      <c r="F571" s="181" t="s">
        <v>894</v>
      </c>
      <c r="G571" s="180" t="s">
        <v>148</v>
      </c>
      <c r="H571" s="180" t="s">
        <v>209</v>
      </c>
      <c r="I571" s="181" t="s">
        <v>136</v>
      </c>
      <c r="J571" t="str">
        <f t="shared" si="8"/>
        <v>3PN,3,5PN</v>
      </c>
    </row>
    <row r="572" spans="5:10">
      <c r="E572" s="180">
        <v>570</v>
      </c>
      <c r="F572" s="181" t="s">
        <v>895</v>
      </c>
      <c r="G572" s="180" t="s">
        <v>148</v>
      </c>
      <c r="H572" s="180" t="s">
        <v>146</v>
      </c>
      <c r="I572" s="181" t="s">
        <v>129</v>
      </c>
      <c r="J572" t="str">
        <f t="shared" si="8"/>
        <v>1,5PN, 2PN, 2,5PN</v>
      </c>
    </row>
    <row r="573" spans="5:10">
      <c r="E573" s="180">
        <v>571</v>
      </c>
      <c r="F573" s="181" t="s">
        <v>896</v>
      </c>
      <c r="G573" s="180" t="s">
        <v>148</v>
      </c>
      <c r="H573" s="180" t="s">
        <v>148</v>
      </c>
      <c r="I573" s="181" t="s">
        <v>129</v>
      </c>
      <c r="J573" t="str">
        <f t="shared" si="8"/>
        <v>1,5PN, 2PN, 2,5PN</v>
      </c>
    </row>
    <row r="574" spans="5:10">
      <c r="E574" s="180">
        <v>572</v>
      </c>
      <c r="F574" s="181" t="s">
        <v>897</v>
      </c>
      <c r="G574" s="180" t="s">
        <v>148</v>
      </c>
      <c r="H574" s="180" t="s">
        <v>213</v>
      </c>
      <c r="I574" s="181" t="s">
        <v>129</v>
      </c>
      <c r="J574" t="str">
        <f t="shared" si="8"/>
        <v>1,5PN, 2PN, 2,5PN</v>
      </c>
    </row>
    <row r="575" spans="5:10">
      <c r="E575" s="180">
        <v>573</v>
      </c>
      <c r="F575" s="181" t="s">
        <v>898</v>
      </c>
      <c r="G575" s="180" t="s">
        <v>148</v>
      </c>
      <c r="H575" s="180" t="s">
        <v>150</v>
      </c>
      <c r="I575" s="181" t="s">
        <v>129</v>
      </c>
      <c r="J575" t="str">
        <f t="shared" si="8"/>
        <v>1,5PN, 2PN, 2,5PN</v>
      </c>
    </row>
    <row r="576" spans="5:10">
      <c r="E576" s="180">
        <v>574</v>
      </c>
      <c r="F576" s="181" t="s">
        <v>899</v>
      </c>
      <c r="G576" s="180" t="s">
        <v>148</v>
      </c>
      <c r="H576" s="180" t="s">
        <v>216</v>
      </c>
      <c r="I576" s="181" t="s">
        <v>136</v>
      </c>
      <c r="J576" t="str">
        <f t="shared" si="8"/>
        <v>3PN,3,5PN</v>
      </c>
    </row>
    <row r="577" spans="5:10">
      <c r="E577" s="180">
        <v>575</v>
      </c>
      <c r="F577" s="181" t="s">
        <v>900</v>
      </c>
      <c r="G577" s="180" t="s">
        <v>148</v>
      </c>
      <c r="H577" s="180" t="s">
        <v>218</v>
      </c>
      <c r="I577" s="181" t="s">
        <v>117</v>
      </c>
      <c r="J577" t="str">
        <f t="shared" si="8"/>
        <v>1,5PN, 2PN, 2,5PN</v>
      </c>
    </row>
    <row r="578" spans="5:10">
      <c r="E578" s="180">
        <v>576</v>
      </c>
      <c r="F578" s="181" t="s">
        <v>901</v>
      </c>
      <c r="G578" s="180" t="s">
        <v>148</v>
      </c>
      <c r="H578" s="180" t="s">
        <v>152</v>
      </c>
      <c r="I578" s="181" t="s">
        <v>117</v>
      </c>
      <c r="J578" t="str">
        <f t="shared" si="8"/>
        <v>1,5PN, 2PN, 2,5PN</v>
      </c>
    </row>
    <row r="579" spans="5:10">
      <c r="E579" s="180">
        <v>577</v>
      </c>
      <c r="F579" s="181" t="s">
        <v>902</v>
      </c>
      <c r="G579" s="180" t="s">
        <v>148</v>
      </c>
      <c r="H579" s="180" t="s">
        <v>154</v>
      </c>
      <c r="I579" s="181" t="s">
        <v>114</v>
      </c>
      <c r="J579" t="str">
        <f t="shared" si="8"/>
        <v>Studio</v>
      </c>
    </row>
    <row r="580" spans="5:10">
      <c r="E580" s="180">
        <v>578</v>
      </c>
      <c r="F580" s="181" t="s">
        <v>903</v>
      </c>
      <c r="G580" s="180" t="s">
        <v>148</v>
      </c>
      <c r="H580" s="180" t="s">
        <v>156</v>
      </c>
      <c r="I580" s="181" t="s">
        <v>129</v>
      </c>
      <c r="J580" t="str">
        <f t="shared" ref="J580:J643" si="9">+IF(I580="Studio","Studio",IF(OR(I580="3PN",I580="3.5PN"),"3PN,3,5PN","1,5PN, 2PN, 2,5PN"))</f>
        <v>1,5PN, 2PN, 2,5PN</v>
      </c>
    </row>
    <row r="581" spans="5:10">
      <c r="E581" s="180">
        <v>579</v>
      </c>
      <c r="F581" s="181" t="s">
        <v>904</v>
      </c>
      <c r="G581" s="180" t="s">
        <v>148</v>
      </c>
      <c r="H581" s="180" t="s">
        <v>158</v>
      </c>
      <c r="I581" s="181" t="s">
        <v>114</v>
      </c>
      <c r="J581" t="str">
        <f t="shared" si="9"/>
        <v>Studio</v>
      </c>
    </row>
    <row r="582" spans="5:10">
      <c r="E582" s="180">
        <v>580</v>
      </c>
      <c r="F582" s="181" t="s">
        <v>905</v>
      </c>
      <c r="G582" s="180" t="s">
        <v>148</v>
      </c>
      <c r="H582" s="180" t="s">
        <v>160</v>
      </c>
      <c r="I582" s="181" t="s">
        <v>117</v>
      </c>
      <c r="J582" t="str">
        <f t="shared" si="9"/>
        <v>1,5PN, 2PN, 2,5PN</v>
      </c>
    </row>
    <row r="583" spans="5:10">
      <c r="E583" s="180">
        <v>581</v>
      </c>
      <c r="F583" s="181" t="s">
        <v>906</v>
      </c>
      <c r="G583" s="180" t="s">
        <v>148</v>
      </c>
      <c r="H583" s="180" t="s">
        <v>162</v>
      </c>
      <c r="I583" s="181" t="s">
        <v>117</v>
      </c>
      <c r="J583" t="str">
        <f t="shared" si="9"/>
        <v>1,5PN, 2PN, 2,5PN</v>
      </c>
    </row>
    <row r="584" spans="5:10">
      <c r="E584" s="180">
        <v>582</v>
      </c>
      <c r="F584" s="181" t="s">
        <v>907</v>
      </c>
      <c r="G584" s="180" t="s">
        <v>148</v>
      </c>
      <c r="H584" s="180" t="s">
        <v>164</v>
      </c>
      <c r="I584" s="181" t="s">
        <v>114</v>
      </c>
      <c r="J584" t="str">
        <f t="shared" si="9"/>
        <v>Studio</v>
      </c>
    </row>
    <row r="585" spans="5:10">
      <c r="E585" s="180">
        <v>583</v>
      </c>
      <c r="F585" s="181" t="s">
        <v>908</v>
      </c>
      <c r="G585" s="180" t="s">
        <v>148</v>
      </c>
      <c r="H585" s="180" t="s">
        <v>166</v>
      </c>
      <c r="I585" s="181" t="s">
        <v>129</v>
      </c>
      <c r="J585" t="str">
        <f t="shared" si="9"/>
        <v>1,5PN, 2PN, 2,5PN</v>
      </c>
    </row>
    <row r="586" spans="5:10">
      <c r="E586" s="180">
        <v>584</v>
      </c>
      <c r="F586" s="181" t="s">
        <v>296</v>
      </c>
      <c r="G586" s="180" t="s">
        <v>213</v>
      </c>
      <c r="H586" s="180" t="s">
        <v>113</v>
      </c>
      <c r="I586" s="181" t="s">
        <v>114</v>
      </c>
      <c r="J586" t="str">
        <f t="shared" si="9"/>
        <v>Studio</v>
      </c>
    </row>
    <row r="587" spans="5:10">
      <c r="E587" s="180">
        <v>585</v>
      </c>
      <c r="F587" s="181" t="s">
        <v>297</v>
      </c>
      <c r="G587" s="180" t="s">
        <v>213</v>
      </c>
      <c r="H587" s="180" t="s">
        <v>170</v>
      </c>
      <c r="I587" s="181" t="s">
        <v>117</v>
      </c>
      <c r="J587" t="str">
        <f t="shared" si="9"/>
        <v>1,5PN, 2PN, 2,5PN</v>
      </c>
    </row>
    <row r="588" spans="5:10">
      <c r="E588" s="180">
        <v>586</v>
      </c>
      <c r="F588" s="181" t="s">
        <v>488</v>
      </c>
      <c r="G588" s="180" t="s">
        <v>213</v>
      </c>
      <c r="H588" s="180" t="s">
        <v>116</v>
      </c>
      <c r="I588" s="181" t="s">
        <v>117</v>
      </c>
      <c r="J588" t="str">
        <f t="shared" si="9"/>
        <v>1,5PN, 2PN, 2,5PN</v>
      </c>
    </row>
    <row r="589" spans="5:10">
      <c r="E589" s="180">
        <v>587</v>
      </c>
      <c r="F589" s="181" t="s">
        <v>298</v>
      </c>
      <c r="G589" s="180" t="s">
        <v>213</v>
      </c>
      <c r="H589" s="180" t="s">
        <v>119</v>
      </c>
      <c r="I589" s="181" t="s">
        <v>114</v>
      </c>
      <c r="J589" t="str">
        <f t="shared" si="9"/>
        <v>Studio</v>
      </c>
    </row>
    <row r="590" spans="5:10">
      <c r="E590" s="180">
        <v>588</v>
      </c>
      <c r="F590" s="181" t="s">
        <v>489</v>
      </c>
      <c r="G590" s="180" t="s">
        <v>213</v>
      </c>
      <c r="H590" s="180" t="s">
        <v>121</v>
      </c>
      <c r="I590" s="181" t="s">
        <v>117</v>
      </c>
      <c r="J590" t="str">
        <f t="shared" si="9"/>
        <v>1,5PN, 2PN, 2,5PN</v>
      </c>
    </row>
    <row r="591" spans="5:10">
      <c r="E591" s="180">
        <v>589</v>
      </c>
      <c r="F591" s="181" t="s">
        <v>299</v>
      </c>
      <c r="G591" s="180" t="s">
        <v>213</v>
      </c>
      <c r="H591" s="180" t="s">
        <v>123</v>
      </c>
      <c r="I591" s="181" t="s">
        <v>124</v>
      </c>
      <c r="J591" t="str">
        <f t="shared" si="9"/>
        <v>1,5PN, 2PN, 2,5PN</v>
      </c>
    </row>
    <row r="592" spans="5:10">
      <c r="E592" s="180">
        <v>590</v>
      </c>
      <c r="F592" s="181" t="s">
        <v>300</v>
      </c>
      <c r="G592" s="180" t="s">
        <v>213</v>
      </c>
      <c r="H592" s="180" t="s">
        <v>112</v>
      </c>
      <c r="I592" s="181" t="s">
        <v>126</v>
      </c>
      <c r="J592" t="str">
        <f t="shared" si="9"/>
        <v>3PN,3,5PN</v>
      </c>
    </row>
    <row r="593" spans="5:10">
      <c r="E593" s="180">
        <v>591</v>
      </c>
      <c r="F593" s="181" t="s">
        <v>301</v>
      </c>
      <c r="G593" s="180" t="s">
        <v>213</v>
      </c>
      <c r="H593" s="180" t="s">
        <v>128</v>
      </c>
      <c r="I593" s="181" t="s">
        <v>129</v>
      </c>
      <c r="J593" t="str">
        <f t="shared" si="9"/>
        <v>1,5PN, 2PN, 2,5PN</v>
      </c>
    </row>
    <row r="594" spans="5:10">
      <c r="E594" s="180">
        <v>592</v>
      </c>
      <c r="F594" s="181" t="s">
        <v>302</v>
      </c>
      <c r="G594" s="180" t="s">
        <v>213</v>
      </c>
      <c r="H594" s="180" t="s">
        <v>131</v>
      </c>
      <c r="I594" s="181" t="s">
        <v>129</v>
      </c>
      <c r="J594" t="str">
        <f t="shared" si="9"/>
        <v>1,5PN, 2PN, 2,5PN</v>
      </c>
    </row>
    <row r="595" spans="5:10">
      <c r="E595" s="180">
        <v>593</v>
      </c>
      <c r="F595" s="181" t="s">
        <v>303</v>
      </c>
      <c r="G595" s="180" t="s">
        <v>213</v>
      </c>
      <c r="H595" s="180" t="s">
        <v>168</v>
      </c>
      <c r="I595" s="181" t="s">
        <v>129</v>
      </c>
      <c r="J595" t="str">
        <f t="shared" si="9"/>
        <v>1,5PN, 2PN, 2,5PN</v>
      </c>
    </row>
    <row r="596" spans="5:10">
      <c r="E596" s="180">
        <v>594</v>
      </c>
      <c r="F596" s="181" t="s">
        <v>304</v>
      </c>
      <c r="G596" s="180" t="s">
        <v>213</v>
      </c>
      <c r="H596" s="180" t="s">
        <v>133</v>
      </c>
      <c r="I596" s="181" t="s">
        <v>129</v>
      </c>
      <c r="J596" t="str">
        <f t="shared" si="9"/>
        <v>1,5PN, 2PN, 2,5PN</v>
      </c>
    </row>
    <row r="597" spans="5:10">
      <c r="E597" s="180">
        <v>595</v>
      </c>
      <c r="F597" s="181" t="s">
        <v>305</v>
      </c>
      <c r="G597" s="180" t="s">
        <v>213</v>
      </c>
      <c r="H597" s="180" t="s">
        <v>135</v>
      </c>
      <c r="I597" s="181" t="s">
        <v>136</v>
      </c>
      <c r="J597" t="str">
        <f t="shared" si="9"/>
        <v>3PN,3,5PN</v>
      </c>
    </row>
    <row r="598" spans="5:10">
      <c r="E598" s="180">
        <v>596</v>
      </c>
      <c r="F598" s="181" t="s">
        <v>306</v>
      </c>
      <c r="G598" s="180" t="s">
        <v>213</v>
      </c>
      <c r="H598" s="180" t="s">
        <v>138</v>
      </c>
      <c r="I598" s="181" t="s">
        <v>129</v>
      </c>
      <c r="J598" t="str">
        <f t="shared" si="9"/>
        <v>1,5PN, 2PN, 2,5PN</v>
      </c>
    </row>
    <row r="599" spans="5:10">
      <c r="E599" s="180">
        <v>597</v>
      </c>
      <c r="F599" s="181" t="s">
        <v>307</v>
      </c>
      <c r="G599" s="180" t="s">
        <v>213</v>
      </c>
      <c r="H599" s="180" t="s">
        <v>198</v>
      </c>
      <c r="I599" s="181" t="s">
        <v>129</v>
      </c>
      <c r="J599" t="str">
        <f t="shared" si="9"/>
        <v>1,5PN, 2PN, 2,5PN</v>
      </c>
    </row>
    <row r="600" spans="5:10">
      <c r="E600" s="180">
        <v>598</v>
      </c>
      <c r="F600" s="181" t="s">
        <v>308</v>
      </c>
      <c r="G600" s="180" t="s">
        <v>213</v>
      </c>
      <c r="H600" s="180" t="s">
        <v>200</v>
      </c>
      <c r="I600" s="181" t="s">
        <v>117</v>
      </c>
      <c r="J600" t="str">
        <f t="shared" si="9"/>
        <v>1,5PN, 2PN, 2,5PN</v>
      </c>
    </row>
    <row r="601" spans="5:10">
      <c r="E601" s="180">
        <v>599</v>
      </c>
      <c r="F601" s="181" t="s">
        <v>309</v>
      </c>
      <c r="G601" s="180" t="s">
        <v>213</v>
      </c>
      <c r="H601" s="180" t="s">
        <v>140</v>
      </c>
      <c r="I601" s="181" t="s">
        <v>114</v>
      </c>
      <c r="J601" t="str">
        <f t="shared" si="9"/>
        <v>Studio</v>
      </c>
    </row>
    <row r="602" spans="5:10">
      <c r="E602" s="180">
        <v>600</v>
      </c>
      <c r="F602" s="181" t="s">
        <v>310</v>
      </c>
      <c r="G602" s="180" t="s">
        <v>213</v>
      </c>
      <c r="H602" s="180" t="s">
        <v>142</v>
      </c>
      <c r="I602" s="181" t="s">
        <v>114</v>
      </c>
      <c r="J602" t="str">
        <f t="shared" si="9"/>
        <v>Studio</v>
      </c>
    </row>
    <row r="603" spans="5:10">
      <c r="E603" s="180">
        <v>601</v>
      </c>
      <c r="F603" s="181" t="s">
        <v>311</v>
      </c>
      <c r="G603" s="180" t="s">
        <v>213</v>
      </c>
      <c r="H603" s="180" t="s">
        <v>204</v>
      </c>
      <c r="I603" s="181" t="s">
        <v>117</v>
      </c>
      <c r="J603" t="str">
        <f t="shared" si="9"/>
        <v>1,5PN, 2PN, 2,5PN</v>
      </c>
    </row>
    <row r="604" spans="5:10">
      <c r="E604" s="180">
        <v>602</v>
      </c>
      <c r="F604" s="181" t="s">
        <v>312</v>
      </c>
      <c r="G604" s="180" t="s">
        <v>213</v>
      </c>
      <c r="H604" s="180" t="s">
        <v>206</v>
      </c>
      <c r="I604" s="181" t="s">
        <v>129</v>
      </c>
      <c r="J604" t="str">
        <f t="shared" si="9"/>
        <v>1,5PN, 2PN, 2,5PN</v>
      </c>
    </row>
    <row r="605" spans="5:10">
      <c r="E605" s="180">
        <v>603</v>
      </c>
      <c r="F605" s="181" t="s">
        <v>313</v>
      </c>
      <c r="G605" s="180" t="s">
        <v>213</v>
      </c>
      <c r="H605" s="180" t="s">
        <v>144</v>
      </c>
      <c r="I605" s="181" t="s">
        <v>129</v>
      </c>
      <c r="J605" t="str">
        <f t="shared" si="9"/>
        <v>1,5PN, 2PN, 2,5PN</v>
      </c>
    </row>
    <row r="606" spans="5:10">
      <c r="E606" s="180">
        <v>604</v>
      </c>
      <c r="F606" s="181" t="s">
        <v>314</v>
      </c>
      <c r="G606" s="180" t="s">
        <v>213</v>
      </c>
      <c r="H606" s="180" t="s">
        <v>209</v>
      </c>
      <c r="I606" s="181" t="s">
        <v>136</v>
      </c>
      <c r="J606" t="str">
        <f t="shared" si="9"/>
        <v>3PN,3,5PN</v>
      </c>
    </row>
    <row r="607" spans="5:10">
      <c r="E607" s="180">
        <v>605</v>
      </c>
      <c r="F607" s="181" t="s">
        <v>315</v>
      </c>
      <c r="G607" s="180" t="s">
        <v>213</v>
      </c>
      <c r="H607" s="180" t="s">
        <v>146</v>
      </c>
      <c r="I607" s="181" t="s">
        <v>129</v>
      </c>
      <c r="J607" t="str">
        <f t="shared" si="9"/>
        <v>1,5PN, 2PN, 2,5PN</v>
      </c>
    </row>
    <row r="608" spans="5:10">
      <c r="E608" s="180">
        <v>606</v>
      </c>
      <c r="F608" s="181" t="s">
        <v>316</v>
      </c>
      <c r="G608" s="180" t="s">
        <v>213</v>
      </c>
      <c r="H608" s="180" t="s">
        <v>148</v>
      </c>
      <c r="I608" s="181" t="s">
        <v>129</v>
      </c>
      <c r="J608" t="str">
        <f t="shared" si="9"/>
        <v>1,5PN, 2PN, 2,5PN</v>
      </c>
    </row>
    <row r="609" spans="5:10">
      <c r="E609" s="180">
        <v>607</v>
      </c>
      <c r="F609" s="181" t="s">
        <v>490</v>
      </c>
      <c r="G609" s="180" t="s">
        <v>213</v>
      </c>
      <c r="H609" s="180" t="s">
        <v>213</v>
      </c>
      <c r="I609" s="181" t="s">
        <v>129</v>
      </c>
      <c r="J609" t="str">
        <f t="shared" si="9"/>
        <v>1,5PN, 2PN, 2,5PN</v>
      </c>
    </row>
    <row r="610" spans="5:10">
      <c r="E610" s="180">
        <v>608</v>
      </c>
      <c r="F610" s="181" t="s">
        <v>317</v>
      </c>
      <c r="G610" s="180" t="s">
        <v>213</v>
      </c>
      <c r="H610" s="180" t="s">
        <v>150</v>
      </c>
      <c r="I610" s="181" t="s">
        <v>129</v>
      </c>
      <c r="J610" t="str">
        <f t="shared" si="9"/>
        <v>1,5PN, 2PN, 2,5PN</v>
      </c>
    </row>
    <row r="611" spans="5:10">
      <c r="E611" s="180">
        <v>609</v>
      </c>
      <c r="F611" s="181" t="s">
        <v>318</v>
      </c>
      <c r="G611" s="180" t="s">
        <v>213</v>
      </c>
      <c r="H611" s="180" t="s">
        <v>216</v>
      </c>
      <c r="I611" s="181" t="s">
        <v>136</v>
      </c>
      <c r="J611" t="str">
        <f t="shared" si="9"/>
        <v>3PN,3,5PN</v>
      </c>
    </row>
    <row r="612" spans="5:10">
      <c r="E612" s="180">
        <v>610</v>
      </c>
      <c r="F612" s="181" t="s">
        <v>491</v>
      </c>
      <c r="G612" s="180" t="s">
        <v>213</v>
      </c>
      <c r="H612" s="180" t="s">
        <v>218</v>
      </c>
      <c r="I612" s="181" t="s">
        <v>117</v>
      </c>
      <c r="J612" t="str">
        <f t="shared" si="9"/>
        <v>1,5PN, 2PN, 2,5PN</v>
      </c>
    </row>
    <row r="613" spans="5:10">
      <c r="E613" s="180">
        <v>611</v>
      </c>
      <c r="F613" s="181" t="s">
        <v>492</v>
      </c>
      <c r="G613" s="180" t="s">
        <v>213</v>
      </c>
      <c r="H613" s="180" t="s">
        <v>152</v>
      </c>
      <c r="I613" s="181" t="s">
        <v>117</v>
      </c>
      <c r="J613" t="str">
        <f t="shared" si="9"/>
        <v>1,5PN, 2PN, 2,5PN</v>
      </c>
    </row>
    <row r="614" spans="5:10">
      <c r="E614" s="180">
        <v>612</v>
      </c>
      <c r="F614" s="181" t="s">
        <v>319</v>
      </c>
      <c r="G614" s="180" t="s">
        <v>213</v>
      </c>
      <c r="H614" s="180" t="s">
        <v>154</v>
      </c>
      <c r="I614" s="181" t="s">
        <v>114</v>
      </c>
      <c r="J614" t="str">
        <f t="shared" si="9"/>
        <v>Studio</v>
      </c>
    </row>
    <row r="615" spans="5:10">
      <c r="E615" s="180">
        <v>613</v>
      </c>
      <c r="F615" s="181" t="s">
        <v>320</v>
      </c>
      <c r="G615" s="180" t="s">
        <v>213</v>
      </c>
      <c r="H615" s="180" t="s">
        <v>156</v>
      </c>
      <c r="I615" s="181" t="s">
        <v>129</v>
      </c>
      <c r="J615" t="str">
        <f t="shared" si="9"/>
        <v>1,5PN, 2PN, 2,5PN</v>
      </c>
    </row>
    <row r="616" spans="5:10">
      <c r="E616" s="180">
        <v>614</v>
      </c>
      <c r="F616" s="181" t="s">
        <v>321</v>
      </c>
      <c r="G616" s="180" t="s">
        <v>213</v>
      </c>
      <c r="H616" s="180" t="s">
        <v>158</v>
      </c>
      <c r="I616" s="181" t="s">
        <v>114</v>
      </c>
      <c r="J616" t="str">
        <f t="shared" si="9"/>
        <v>Studio</v>
      </c>
    </row>
    <row r="617" spans="5:10">
      <c r="E617" s="180">
        <v>615</v>
      </c>
      <c r="F617" s="181" t="s">
        <v>322</v>
      </c>
      <c r="G617" s="180" t="s">
        <v>213</v>
      </c>
      <c r="H617" s="180" t="s">
        <v>160</v>
      </c>
      <c r="I617" s="181" t="s">
        <v>117</v>
      </c>
      <c r="J617" t="str">
        <f t="shared" si="9"/>
        <v>1,5PN, 2PN, 2,5PN</v>
      </c>
    </row>
    <row r="618" spans="5:10">
      <c r="E618" s="180">
        <v>616</v>
      </c>
      <c r="F618" s="181" t="s">
        <v>323</v>
      </c>
      <c r="G618" s="180" t="s">
        <v>213</v>
      </c>
      <c r="H618" s="180" t="s">
        <v>162</v>
      </c>
      <c r="I618" s="181" t="s">
        <v>117</v>
      </c>
      <c r="J618" t="str">
        <f t="shared" si="9"/>
        <v>1,5PN, 2PN, 2,5PN</v>
      </c>
    </row>
    <row r="619" spans="5:10">
      <c r="E619" s="180">
        <v>617</v>
      </c>
      <c r="F619" s="181" t="s">
        <v>324</v>
      </c>
      <c r="G619" s="180" t="s">
        <v>213</v>
      </c>
      <c r="H619" s="180" t="s">
        <v>164</v>
      </c>
      <c r="I619" s="181" t="s">
        <v>114</v>
      </c>
      <c r="J619" t="str">
        <f t="shared" si="9"/>
        <v>Studio</v>
      </c>
    </row>
    <row r="620" spans="5:10">
      <c r="E620" s="180">
        <v>618</v>
      </c>
      <c r="F620" s="181" t="s">
        <v>325</v>
      </c>
      <c r="G620" s="180" t="s">
        <v>213</v>
      </c>
      <c r="H620" s="180" t="s">
        <v>166</v>
      </c>
      <c r="I620" s="181" t="s">
        <v>129</v>
      </c>
      <c r="J620" t="str">
        <f t="shared" si="9"/>
        <v>1,5PN, 2PN, 2,5PN</v>
      </c>
    </row>
    <row r="621" spans="5:10">
      <c r="E621" s="180">
        <v>619</v>
      </c>
      <c r="F621" s="181" t="s">
        <v>909</v>
      </c>
      <c r="G621" s="180" t="s">
        <v>150</v>
      </c>
      <c r="H621" s="180" t="s">
        <v>113</v>
      </c>
      <c r="I621" s="181" t="s">
        <v>114</v>
      </c>
      <c r="J621" t="str">
        <f t="shared" si="9"/>
        <v>Studio</v>
      </c>
    </row>
    <row r="622" spans="5:10">
      <c r="E622" s="180">
        <v>620</v>
      </c>
      <c r="F622" s="181" t="s">
        <v>910</v>
      </c>
      <c r="G622" s="180" t="s">
        <v>150</v>
      </c>
      <c r="H622" s="180" t="s">
        <v>170</v>
      </c>
      <c r="I622" s="181" t="s">
        <v>117</v>
      </c>
      <c r="J622" t="str">
        <f t="shared" si="9"/>
        <v>1,5PN, 2PN, 2,5PN</v>
      </c>
    </row>
    <row r="623" spans="5:10">
      <c r="E623" s="180">
        <v>621</v>
      </c>
      <c r="F623" s="181" t="s">
        <v>911</v>
      </c>
      <c r="G623" s="180" t="s">
        <v>150</v>
      </c>
      <c r="H623" s="180" t="s">
        <v>116</v>
      </c>
      <c r="I623" s="181" t="s">
        <v>117</v>
      </c>
      <c r="J623" t="str">
        <f t="shared" si="9"/>
        <v>1,5PN, 2PN, 2,5PN</v>
      </c>
    </row>
    <row r="624" spans="5:10">
      <c r="E624" s="180">
        <v>622</v>
      </c>
      <c r="F624" s="181" t="s">
        <v>912</v>
      </c>
      <c r="G624" s="180" t="s">
        <v>150</v>
      </c>
      <c r="H624" s="180" t="s">
        <v>119</v>
      </c>
      <c r="I624" s="181" t="s">
        <v>114</v>
      </c>
      <c r="J624" t="str">
        <f t="shared" si="9"/>
        <v>Studio</v>
      </c>
    </row>
    <row r="625" spans="5:10">
      <c r="E625" s="180">
        <v>623</v>
      </c>
      <c r="F625" s="181" t="s">
        <v>913</v>
      </c>
      <c r="G625" s="180" t="s">
        <v>150</v>
      </c>
      <c r="H625" s="180" t="s">
        <v>121</v>
      </c>
      <c r="I625" s="181" t="s">
        <v>117</v>
      </c>
      <c r="J625" t="str">
        <f t="shared" si="9"/>
        <v>1,5PN, 2PN, 2,5PN</v>
      </c>
    </row>
    <row r="626" spans="5:10">
      <c r="E626" s="180">
        <v>624</v>
      </c>
      <c r="F626" s="181" t="s">
        <v>914</v>
      </c>
      <c r="G626" s="180" t="s">
        <v>150</v>
      </c>
      <c r="H626" s="180" t="s">
        <v>123</v>
      </c>
      <c r="I626" s="181" t="s">
        <v>124</v>
      </c>
      <c r="J626" t="str">
        <f t="shared" si="9"/>
        <v>1,5PN, 2PN, 2,5PN</v>
      </c>
    </row>
    <row r="627" spans="5:10">
      <c r="E627" s="180">
        <v>625</v>
      </c>
      <c r="F627" s="181" t="s">
        <v>915</v>
      </c>
      <c r="G627" s="180" t="s">
        <v>150</v>
      </c>
      <c r="H627" s="180" t="s">
        <v>112</v>
      </c>
      <c r="I627" s="181" t="s">
        <v>126</v>
      </c>
      <c r="J627" t="str">
        <f t="shared" si="9"/>
        <v>3PN,3,5PN</v>
      </c>
    </row>
    <row r="628" spans="5:10">
      <c r="E628" s="184">
        <v>626</v>
      </c>
      <c r="F628" s="185" t="s">
        <v>916</v>
      </c>
      <c r="G628" s="184" t="s">
        <v>150</v>
      </c>
      <c r="H628" s="184" t="s">
        <v>128</v>
      </c>
      <c r="I628" s="185" t="s">
        <v>129</v>
      </c>
      <c r="J628" t="str">
        <f t="shared" si="9"/>
        <v>1,5PN, 2PN, 2,5PN</v>
      </c>
    </row>
    <row r="629" spans="5:10">
      <c r="E629" s="180">
        <v>627</v>
      </c>
      <c r="F629" s="181" t="s">
        <v>917</v>
      </c>
      <c r="G629" s="180" t="s">
        <v>150</v>
      </c>
      <c r="H629" s="180" t="s">
        <v>131</v>
      </c>
      <c r="I629" s="181" t="s">
        <v>129</v>
      </c>
      <c r="J629" t="str">
        <f t="shared" si="9"/>
        <v>1,5PN, 2PN, 2,5PN</v>
      </c>
    </row>
    <row r="630" spans="5:10">
      <c r="E630" s="180">
        <v>628</v>
      </c>
      <c r="F630" s="181" t="s">
        <v>918</v>
      </c>
      <c r="G630" s="180" t="s">
        <v>150</v>
      </c>
      <c r="H630" s="180" t="s">
        <v>168</v>
      </c>
      <c r="I630" s="181" t="s">
        <v>129</v>
      </c>
      <c r="J630" t="str">
        <f t="shared" si="9"/>
        <v>1,5PN, 2PN, 2,5PN</v>
      </c>
    </row>
    <row r="631" spans="5:10">
      <c r="E631" s="180">
        <v>629</v>
      </c>
      <c r="F631" s="181" t="s">
        <v>919</v>
      </c>
      <c r="G631" s="180" t="s">
        <v>150</v>
      </c>
      <c r="H631" s="180" t="s">
        <v>133</v>
      </c>
      <c r="I631" s="181" t="s">
        <v>129</v>
      </c>
      <c r="J631" t="str">
        <f t="shared" si="9"/>
        <v>1,5PN, 2PN, 2,5PN</v>
      </c>
    </row>
    <row r="632" spans="5:10">
      <c r="E632" s="180">
        <v>630</v>
      </c>
      <c r="F632" s="181" t="s">
        <v>920</v>
      </c>
      <c r="G632" s="180" t="s">
        <v>150</v>
      </c>
      <c r="H632" s="180" t="s">
        <v>135</v>
      </c>
      <c r="I632" s="181" t="s">
        <v>136</v>
      </c>
      <c r="J632" t="str">
        <f t="shared" si="9"/>
        <v>3PN,3,5PN</v>
      </c>
    </row>
    <row r="633" spans="5:10">
      <c r="E633" s="180">
        <v>631</v>
      </c>
      <c r="F633" s="181" t="s">
        <v>921</v>
      </c>
      <c r="G633" s="180" t="s">
        <v>150</v>
      </c>
      <c r="H633" s="180" t="s">
        <v>138</v>
      </c>
      <c r="I633" s="181" t="s">
        <v>129</v>
      </c>
      <c r="J633" t="str">
        <f t="shared" si="9"/>
        <v>1,5PN, 2PN, 2,5PN</v>
      </c>
    </row>
    <row r="634" spans="5:10">
      <c r="E634" s="180">
        <v>632</v>
      </c>
      <c r="F634" s="181" t="s">
        <v>922</v>
      </c>
      <c r="G634" s="180" t="s">
        <v>150</v>
      </c>
      <c r="H634" s="180" t="s">
        <v>198</v>
      </c>
      <c r="I634" s="181" t="s">
        <v>129</v>
      </c>
      <c r="J634" t="str">
        <f t="shared" si="9"/>
        <v>1,5PN, 2PN, 2,5PN</v>
      </c>
    </row>
    <row r="635" spans="5:10">
      <c r="E635" s="180">
        <v>633</v>
      </c>
      <c r="F635" s="181" t="s">
        <v>923</v>
      </c>
      <c r="G635" s="180" t="s">
        <v>150</v>
      </c>
      <c r="H635" s="180" t="s">
        <v>200</v>
      </c>
      <c r="I635" s="181" t="s">
        <v>117</v>
      </c>
      <c r="J635" t="str">
        <f t="shared" si="9"/>
        <v>1,5PN, 2PN, 2,5PN</v>
      </c>
    </row>
    <row r="636" spans="5:10">
      <c r="E636" s="184">
        <v>634</v>
      </c>
      <c r="F636" s="185" t="s">
        <v>924</v>
      </c>
      <c r="G636" s="184" t="s">
        <v>150</v>
      </c>
      <c r="H636" s="184" t="s">
        <v>140</v>
      </c>
      <c r="I636" s="185" t="s">
        <v>114</v>
      </c>
      <c r="J636" t="str">
        <f t="shared" si="9"/>
        <v>Studio</v>
      </c>
    </row>
    <row r="637" spans="5:10">
      <c r="E637" s="180">
        <v>635</v>
      </c>
      <c r="F637" s="181" t="s">
        <v>925</v>
      </c>
      <c r="G637" s="180" t="s">
        <v>150</v>
      </c>
      <c r="H637" s="180" t="s">
        <v>142</v>
      </c>
      <c r="I637" s="181" t="s">
        <v>114</v>
      </c>
      <c r="J637" t="str">
        <f t="shared" si="9"/>
        <v>Studio</v>
      </c>
    </row>
    <row r="638" spans="5:10">
      <c r="E638" s="180">
        <v>636</v>
      </c>
      <c r="F638" s="181" t="s">
        <v>926</v>
      </c>
      <c r="G638" s="180" t="s">
        <v>150</v>
      </c>
      <c r="H638" s="180" t="s">
        <v>204</v>
      </c>
      <c r="I638" s="181" t="s">
        <v>117</v>
      </c>
      <c r="J638" t="str">
        <f t="shared" si="9"/>
        <v>1,5PN, 2PN, 2,5PN</v>
      </c>
    </row>
    <row r="639" spans="5:10">
      <c r="E639" s="180">
        <v>637</v>
      </c>
      <c r="F639" s="181" t="s">
        <v>927</v>
      </c>
      <c r="G639" s="180" t="s">
        <v>150</v>
      </c>
      <c r="H639" s="180" t="s">
        <v>206</v>
      </c>
      <c r="I639" s="181" t="s">
        <v>129</v>
      </c>
      <c r="J639" t="str">
        <f t="shared" si="9"/>
        <v>1,5PN, 2PN, 2,5PN</v>
      </c>
    </row>
    <row r="640" spans="5:10">
      <c r="E640" s="180">
        <v>638</v>
      </c>
      <c r="F640" s="181" t="s">
        <v>928</v>
      </c>
      <c r="G640" s="180" t="s">
        <v>150</v>
      </c>
      <c r="H640" s="180" t="s">
        <v>144</v>
      </c>
      <c r="I640" s="181" t="s">
        <v>129</v>
      </c>
      <c r="J640" t="str">
        <f t="shared" si="9"/>
        <v>1,5PN, 2PN, 2,5PN</v>
      </c>
    </row>
    <row r="641" spans="5:10">
      <c r="E641" s="184">
        <v>639</v>
      </c>
      <c r="F641" s="185" t="s">
        <v>929</v>
      </c>
      <c r="G641" s="184" t="s">
        <v>150</v>
      </c>
      <c r="H641" s="184" t="s">
        <v>209</v>
      </c>
      <c r="I641" s="185" t="s">
        <v>136</v>
      </c>
      <c r="J641" t="str">
        <f t="shared" si="9"/>
        <v>3PN,3,5PN</v>
      </c>
    </row>
    <row r="642" spans="5:10">
      <c r="E642" s="180">
        <v>640</v>
      </c>
      <c r="F642" s="181" t="s">
        <v>930</v>
      </c>
      <c r="G642" s="180" t="s">
        <v>150</v>
      </c>
      <c r="H642" s="180" t="s">
        <v>146</v>
      </c>
      <c r="I642" s="181" t="s">
        <v>129</v>
      </c>
      <c r="J642" t="str">
        <f t="shared" si="9"/>
        <v>1,5PN, 2PN, 2,5PN</v>
      </c>
    </row>
    <row r="643" spans="5:10">
      <c r="E643" s="180">
        <v>641</v>
      </c>
      <c r="F643" s="181" t="s">
        <v>931</v>
      </c>
      <c r="G643" s="180" t="s">
        <v>150</v>
      </c>
      <c r="H643" s="180" t="s">
        <v>148</v>
      </c>
      <c r="I643" s="181" t="s">
        <v>129</v>
      </c>
      <c r="J643" t="str">
        <f t="shared" si="9"/>
        <v>1,5PN, 2PN, 2,5PN</v>
      </c>
    </row>
    <row r="644" spans="5:10">
      <c r="E644" s="184">
        <v>642</v>
      </c>
      <c r="F644" s="185" t="s">
        <v>932</v>
      </c>
      <c r="G644" s="184" t="s">
        <v>150</v>
      </c>
      <c r="H644" s="184" t="s">
        <v>213</v>
      </c>
      <c r="I644" s="185" t="s">
        <v>129</v>
      </c>
      <c r="J644" t="str">
        <f t="shared" ref="J644:J707" si="10">+IF(I644="Studio","Studio",IF(OR(I644="3PN",I644="3.5PN"),"3PN,3,5PN","1,5PN, 2PN, 2,5PN"))</f>
        <v>1,5PN, 2PN, 2,5PN</v>
      </c>
    </row>
    <row r="645" spans="5:10">
      <c r="E645" s="180">
        <v>643</v>
      </c>
      <c r="F645" s="181" t="s">
        <v>933</v>
      </c>
      <c r="G645" s="180" t="s">
        <v>150</v>
      </c>
      <c r="H645" s="180" t="s">
        <v>150</v>
      </c>
      <c r="I645" s="181" t="s">
        <v>129</v>
      </c>
      <c r="J645" t="str">
        <f t="shared" si="10"/>
        <v>1,5PN, 2PN, 2,5PN</v>
      </c>
    </row>
    <row r="646" spans="5:10">
      <c r="E646" s="180">
        <v>644</v>
      </c>
      <c r="F646" s="181" t="s">
        <v>934</v>
      </c>
      <c r="G646" s="180" t="s">
        <v>150</v>
      </c>
      <c r="H646" s="180" t="s">
        <v>216</v>
      </c>
      <c r="I646" s="181" t="s">
        <v>136</v>
      </c>
      <c r="J646" t="str">
        <f t="shared" si="10"/>
        <v>3PN,3,5PN</v>
      </c>
    </row>
    <row r="647" spans="5:10">
      <c r="E647" s="180">
        <v>645</v>
      </c>
      <c r="F647" s="181" t="s">
        <v>935</v>
      </c>
      <c r="G647" s="180" t="s">
        <v>150</v>
      </c>
      <c r="H647" s="180" t="s">
        <v>218</v>
      </c>
      <c r="I647" s="181" t="s">
        <v>117</v>
      </c>
      <c r="J647" t="str">
        <f t="shared" si="10"/>
        <v>1,5PN, 2PN, 2,5PN</v>
      </c>
    </row>
    <row r="648" spans="5:10">
      <c r="E648" s="180">
        <v>646</v>
      </c>
      <c r="F648" s="181" t="s">
        <v>936</v>
      </c>
      <c r="G648" s="180" t="s">
        <v>150</v>
      </c>
      <c r="H648" s="180" t="s">
        <v>152</v>
      </c>
      <c r="I648" s="181" t="s">
        <v>117</v>
      </c>
      <c r="J648" t="str">
        <f t="shared" si="10"/>
        <v>1,5PN, 2PN, 2,5PN</v>
      </c>
    </row>
    <row r="649" spans="5:10">
      <c r="E649" s="180">
        <v>647</v>
      </c>
      <c r="F649" s="181" t="s">
        <v>937</v>
      </c>
      <c r="G649" s="180" t="s">
        <v>150</v>
      </c>
      <c r="H649" s="180" t="s">
        <v>154</v>
      </c>
      <c r="I649" s="181" t="s">
        <v>114</v>
      </c>
      <c r="J649" t="str">
        <f t="shared" si="10"/>
        <v>Studio</v>
      </c>
    </row>
    <row r="650" spans="5:10">
      <c r="E650" s="180">
        <v>648</v>
      </c>
      <c r="F650" s="181" t="s">
        <v>938</v>
      </c>
      <c r="G650" s="180" t="s">
        <v>150</v>
      </c>
      <c r="H650" s="180" t="s">
        <v>156</v>
      </c>
      <c r="I650" s="181" t="s">
        <v>129</v>
      </c>
      <c r="J650" t="str">
        <f t="shared" si="10"/>
        <v>1,5PN, 2PN, 2,5PN</v>
      </c>
    </row>
    <row r="651" spans="5:10">
      <c r="E651" s="180">
        <v>649</v>
      </c>
      <c r="F651" s="181" t="s">
        <v>939</v>
      </c>
      <c r="G651" s="180" t="s">
        <v>150</v>
      </c>
      <c r="H651" s="180" t="s">
        <v>158</v>
      </c>
      <c r="I651" s="181" t="s">
        <v>114</v>
      </c>
      <c r="J651" t="str">
        <f t="shared" si="10"/>
        <v>Studio</v>
      </c>
    </row>
    <row r="652" spans="5:10">
      <c r="E652" s="180">
        <v>650</v>
      </c>
      <c r="F652" s="181" t="s">
        <v>940</v>
      </c>
      <c r="G652" s="180" t="s">
        <v>150</v>
      </c>
      <c r="H652" s="180" t="s">
        <v>160</v>
      </c>
      <c r="I652" s="181" t="s">
        <v>117</v>
      </c>
      <c r="J652" t="str">
        <f t="shared" si="10"/>
        <v>1,5PN, 2PN, 2,5PN</v>
      </c>
    </row>
    <row r="653" spans="5:10">
      <c r="E653" s="180">
        <v>651</v>
      </c>
      <c r="F653" s="181" t="s">
        <v>941</v>
      </c>
      <c r="G653" s="180" t="s">
        <v>150</v>
      </c>
      <c r="H653" s="180" t="s">
        <v>162</v>
      </c>
      <c r="I653" s="181" t="s">
        <v>117</v>
      </c>
      <c r="J653" t="str">
        <f t="shared" si="10"/>
        <v>1,5PN, 2PN, 2,5PN</v>
      </c>
    </row>
    <row r="654" spans="5:10">
      <c r="E654" s="184">
        <v>652</v>
      </c>
      <c r="F654" s="185" t="s">
        <v>942</v>
      </c>
      <c r="G654" s="184" t="s">
        <v>150</v>
      </c>
      <c r="H654" s="184" t="s">
        <v>164</v>
      </c>
      <c r="I654" s="185" t="s">
        <v>114</v>
      </c>
      <c r="J654" t="str">
        <f t="shared" si="10"/>
        <v>Studio</v>
      </c>
    </row>
    <row r="655" spans="5:10">
      <c r="E655" s="180">
        <v>653</v>
      </c>
      <c r="F655" s="181" t="s">
        <v>943</v>
      </c>
      <c r="G655" s="180" t="s">
        <v>150</v>
      </c>
      <c r="H655" s="180" t="s">
        <v>166</v>
      </c>
      <c r="I655" s="181" t="s">
        <v>129</v>
      </c>
      <c r="J655" t="str">
        <f t="shared" si="10"/>
        <v>1,5PN, 2PN, 2,5PN</v>
      </c>
    </row>
    <row r="656" spans="5:10">
      <c r="E656" s="180">
        <v>654</v>
      </c>
      <c r="F656" s="181" t="s">
        <v>944</v>
      </c>
      <c r="G656" s="180" t="s">
        <v>216</v>
      </c>
      <c r="H656" s="180" t="s">
        <v>113</v>
      </c>
      <c r="I656" s="181" t="s">
        <v>114</v>
      </c>
      <c r="J656" t="str">
        <f t="shared" si="10"/>
        <v>Studio</v>
      </c>
    </row>
    <row r="657" spans="5:10">
      <c r="E657" s="180">
        <v>655</v>
      </c>
      <c r="F657" s="181" t="s">
        <v>945</v>
      </c>
      <c r="G657" s="180" t="s">
        <v>216</v>
      </c>
      <c r="H657" s="180" t="s">
        <v>170</v>
      </c>
      <c r="I657" s="181" t="s">
        <v>117</v>
      </c>
      <c r="J657" t="str">
        <f t="shared" si="10"/>
        <v>1,5PN, 2PN, 2,5PN</v>
      </c>
    </row>
    <row r="658" spans="5:10">
      <c r="E658" s="180">
        <v>656</v>
      </c>
      <c r="F658" s="181" t="s">
        <v>946</v>
      </c>
      <c r="G658" s="180" t="s">
        <v>216</v>
      </c>
      <c r="H658" s="180" t="s">
        <v>116</v>
      </c>
      <c r="I658" s="181" t="s">
        <v>117</v>
      </c>
      <c r="J658" t="str">
        <f t="shared" si="10"/>
        <v>1,5PN, 2PN, 2,5PN</v>
      </c>
    </row>
    <row r="659" spans="5:10">
      <c r="E659" s="180">
        <v>657</v>
      </c>
      <c r="F659" s="181" t="s">
        <v>947</v>
      </c>
      <c r="G659" s="180" t="s">
        <v>216</v>
      </c>
      <c r="H659" s="180" t="s">
        <v>119</v>
      </c>
      <c r="I659" s="181" t="s">
        <v>114</v>
      </c>
      <c r="J659" t="str">
        <f t="shared" si="10"/>
        <v>Studio</v>
      </c>
    </row>
    <row r="660" spans="5:10">
      <c r="E660" s="180">
        <v>658</v>
      </c>
      <c r="F660" s="181" t="s">
        <v>948</v>
      </c>
      <c r="G660" s="180" t="s">
        <v>216</v>
      </c>
      <c r="H660" s="180" t="s">
        <v>121</v>
      </c>
      <c r="I660" s="181" t="s">
        <v>117</v>
      </c>
      <c r="J660" t="str">
        <f t="shared" si="10"/>
        <v>1,5PN, 2PN, 2,5PN</v>
      </c>
    </row>
    <row r="661" spans="5:10">
      <c r="E661" s="180">
        <v>659</v>
      </c>
      <c r="F661" s="181" t="s">
        <v>949</v>
      </c>
      <c r="G661" s="180" t="s">
        <v>216</v>
      </c>
      <c r="H661" s="180" t="s">
        <v>123</v>
      </c>
      <c r="I661" s="181" t="s">
        <v>124</v>
      </c>
      <c r="J661" t="str">
        <f t="shared" si="10"/>
        <v>1,5PN, 2PN, 2,5PN</v>
      </c>
    </row>
    <row r="662" spans="5:10">
      <c r="E662" s="180">
        <v>660</v>
      </c>
      <c r="F662" s="181" t="s">
        <v>950</v>
      </c>
      <c r="G662" s="180" t="s">
        <v>216</v>
      </c>
      <c r="H662" s="180" t="s">
        <v>112</v>
      </c>
      <c r="I662" s="181" t="s">
        <v>126</v>
      </c>
      <c r="J662" t="str">
        <f t="shared" si="10"/>
        <v>3PN,3,5PN</v>
      </c>
    </row>
    <row r="663" spans="5:10">
      <c r="E663" s="180">
        <v>661</v>
      </c>
      <c r="F663" s="181" t="s">
        <v>951</v>
      </c>
      <c r="G663" s="180" t="s">
        <v>216</v>
      </c>
      <c r="H663" s="180" t="s">
        <v>128</v>
      </c>
      <c r="I663" s="181" t="s">
        <v>129</v>
      </c>
      <c r="J663" t="str">
        <f t="shared" si="10"/>
        <v>1,5PN, 2PN, 2,5PN</v>
      </c>
    </row>
    <row r="664" spans="5:10">
      <c r="E664" s="180">
        <v>662</v>
      </c>
      <c r="F664" s="181" t="s">
        <v>952</v>
      </c>
      <c r="G664" s="180" t="s">
        <v>216</v>
      </c>
      <c r="H664" s="180" t="s">
        <v>131</v>
      </c>
      <c r="I664" s="181" t="s">
        <v>129</v>
      </c>
      <c r="J664" t="str">
        <f t="shared" si="10"/>
        <v>1,5PN, 2PN, 2,5PN</v>
      </c>
    </row>
    <row r="665" spans="5:10">
      <c r="E665" s="180">
        <v>663</v>
      </c>
      <c r="F665" s="181" t="s">
        <v>953</v>
      </c>
      <c r="G665" s="180" t="s">
        <v>216</v>
      </c>
      <c r="H665" s="180" t="s">
        <v>168</v>
      </c>
      <c r="I665" s="181" t="s">
        <v>129</v>
      </c>
      <c r="J665" t="str">
        <f t="shared" si="10"/>
        <v>1,5PN, 2PN, 2,5PN</v>
      </c>
    </row>
    <row r="666" spans="5:10">
      <c r="E666" s="180">
        <v>664</v>
      </c>
      <c r="F666" s="181" t="s">
        <v>954</v>
      </c>
      <c r="G666" s="180" t="s">
        <v>216</v>
      </c>
      <c r="H666" s="180" t="s">
        <v>133</v>
      </c>
      <c r="I666" s="181" t="s">
        <v>129</v>
      </c>
      <c r="J666" t="str">
        <f t="shared" si="10"/>
        <v>1,5PN, 2PN, 2,5PN</v>
      </c>
    </row>
    <row r="667" spans="5:10">
      <c r="E667" s="180">
        <v>665</v>
      </c>
      <c r="F667" s="181" t="s">
        <v>955</v>
      </c>
      <c r="G667" s="180" t="s">
        <v>216</v>
      </c>
      <c r="H667" s="180" t="s">
        <v>135</v>
      </c>
      <c r="I667" s="181" t="s">
        <v>136</v>
      </c>
      <c r="J667" t="str">
        <f t="shared" si="10"/>
        <v>3PN,3,5PN</v>
      </c>
    </row>
    <row r="668" spans="5:10">
      <c r="E668" s="180">
        <v>666</v>
      </c>
      <c r="F668" s="181" t="s">
        <v>956</v>
      </c>
      <c r="G668" s="180" t="s">
        <v>216</v>
      </c>
      <c r="H668" s="180" t="s">
        <v>138</v>
      </c>
      <c r="I668" s="181" t="s">
        <v>129</v>
      </c>
      <c r="J668" t="str">
        <f t="shared" si="10"/>
        <v>1,5PN, 2PN, 2,5PN</v>
      </c>
    </row>
    <row r="669" spans="5:10">
      <c r="E669" s="180">
        <v>667</v>
      </c>
      <c r="F669" s="181" t="s">
        <v>957</v>
      </c>
      <c r="G669" s="180" t="s">
        <v>216</v>
      </c>
      <c r="H669" s="180" t="s">
        <v>198</v>
      </c>
      <c r="I669" s="181" t="s">
        <v>129</v>
      </c>
      <c r="J669" t="str">
        <f t="shared" si="10"/>
        <v>1,5PN, 2PN, 2,5PN</v>
      </c>
    </row>
    <row r="670" spans="5:10">
      <c r="E670" s="180">
        <v>668</v>
      </c>
      <c r="F670" s="181" t="s">
        <v>958</v>
      </c>
      <c r="G670" s="180" t="s">
        <v>216</v>
      </c>
      <c r="H670" s="180" t="s">
        <v>200</v>
      </c>
      <c r="I670" s="181" t="s">
        <v>117</v>
      </c>
      <c r="J670" t="str">
        <f t="shared" si="10"/>
        <v>1,5PN, 2PN, 2,5PN</v>
      </c>
    </row>
    <row r="671" spans="5:10">
      <c r="E671" s="180">
        <v>669</v>
      </c>
      <c r="F671" s="181" t="s">
        <v>959</v>
      </c>
      <c r="G671" s="180" t="s">
        <v>216</v>
      </c>
      <c r="H671" s="180" t="s">
        <v>140</v>
      </c>
      <c r="I671" s="181" t="s">
        <v>114</v>
      </c>
      <c r="J671" t="str">
        <f t="shared" si="10"/>
        <v>Studio</v>
      </c>
    </row>
    <row r="672" spans="5:10">
      <c r="E672" s="180">
        <v>670</v>
      </c>
      <c r="F672" s="181" t="s">
        <v>960</v>
      </c>
      <c r="G672" s="180" t="s">
        <v>216</v>
      </c>
      <c r="H672" s="180" t="s">
        <v>142</v>
      </c>
      <c r="I672" s="181" t="s">
        <v>114</v>
      </c>
      <c r="J672" t="str">
        <f t="shared" si="10"/>
        <v>Studio</v>
      </c>
    </row>
    <row r="673" spans="5:10">
      <c r="E673" s="180">
        <v>671</v>
      </c>
      <c r="F673" s="181" t="s">
        <v>961</v>
      </c>
      <c r="G673" s="180" t="s">
        <v>216</v>
      </c>
      <c r="H673" s="180" t="s">
        <v>204</v>
      </c>
      <c r="I673" s="181" t="s">
        <v>117</v>
      </c>
      <c r="J673" t="str">
        <f t="shared" si="10"/>
        <v>1,5PN, 2PN, 2,5PN</v>
      </c>
    </row>
    <row r="674" spans="5:10">
      <c r="E674" s="180">
        <v>672</v>
      </c>
      <c r="F674" s="181" t="s">
        <v>962</v>
      </c>
      <c r="G674" s="180" t="s">
        <v>216</v>
      </c>
      <c r="H674" s="180" t="s">
        <v>206</v>
      </c>
      <c r="I674" s="181" t="s">
        <v>129</v>
      </c>
      <c r="J674" t="str">
        <f t="shared" si="10"/>
        <v>1,5PN, 2PN, 2,5PN</v>
      </c>
    </row>
    <row r="675" spans="5:10">
      <c r="E675" s="180">
        <v>673</v>
      </c>
      <c r="F675" s="181" t="s">
        <v>963</v>
      </c>
      <c r="G675" s="180" t="s">
        <v>216</v>
      </c>
      <c r="H675" s="180" t="s">
        <v>144</v>
      </c>
      <c r="I675" s="181" t="s">
        <v>129</v>
      </c>
      <c r="J675" t="str">
        <f t="shared" si="10"/>
        <v>1,5PN, 2PN, 2,5PN</v>
      </c>
    </row>
    <row r="676" spans="5:10">
      <c r="E676" s="180">
        <v>674</v>
      </c>
      <c r="F676" s="181" t="s">
        <v>964</v>
      </c>
      <c r="G676" s="180" t="s">
        <v>216</v>
      </c>
      <c r="H676" s="180" t="s">
        <v>209</v>
      </c>
      <c r="I676" s="181" t="s">
        <v>136</v>
      </c>
      <c r="J676" t="str">
        <f t="shared" si="10"/>
        <v>3PN,3,5PN</v>
      </c>
    </row>
    <row r="677" spans="5:10">
      <c r="E677" s="180">
        <v>675</v>
      </c>
      <c r="F677" s="181" t="s">
        <v>965</v>
      </c>
      <c r="G677" s="180" t="s">
        <v>216</v>
      </c>
      <c r="H677" s="180" t="s">
        <v>146</v>
      </c>
      <c r="I677" s="181" t="s">
        <v>129</v>
      </c>
      <c r="J677" t="str">
        <f t="shared" si="10"/>
        <v>1,5PN, 2PN, 2,5PN</v>
      </c>
    </row>
    <row r="678" spans="5:10">
      <c r="E678" s="180">
        <v>676</v>
      </c>
      <c r="F678" s="181" t="s">
        <v>966</v>
      </c>
      <c r="G678" s="180" t="s">
        <v>216</v>
      </c>
      <c r="H678" s="180" t="s">
        <v>148</v>
      </c>
      <c r="I678" s="181" t="s">
        <v>129</v>
      </c>
      <c r="J678" t="str">
        <f t="shared" si="10"/>
        <v>1,5PN, 2PN, 2,5PN</v>
      </c>
    </row>
    <row r="679" spans="5:10">
      <c r="E679" s="180">
        <v>677</v>
      </c>
      <c r="F679" s="181" t="s">
        <v>967</v>
      </c>
      <c r="G679" s="180" t="s">
        <v>216</v>
      </c>
      <c r="H679" s="180" t="s">
        <v>213</v>
      </c>
      <c r="I679" s="181" t="s">
        <v>129</v>
      </c>
      <c r="J679" t="str">
        <f t="shared" si="10"/>
        <v>1,5PN, 2PN, 2,5PN</v>
      </c>
    </row>
    <row r="680" spans="5:10">
      <c r="E680" s="180">
        <v>678</v>
      </c>
      <c r="F680" s="181" t="s">
        <v>968</v>
      </c>
      <c r="G680" s="180" t="s">
        <v>216</v>
      </c>
      <c r="H680" s="180" t="s">
        <v>150</v>
      </c>
      <c r="I680" s="181" t="s">
        <v>129</v>
      </c>
      <c r="J680" t="str">
        <f t="shared" si="10"/>
        <v>1,5PN, 2PN, 2,5PN</v>
      </c>
    </row>
    <row r="681" spans="5:10">
      <c r="E681" s="180">
        <v>679</v>
      </c>
      <c r="F681" s="181" t="s">
        <v>969</v>
      </c>
      <c r="G681" s="180" t="s">
        <v>216</v>
      </c>
      <c r="H681" s="180" t="s">
        <v>216</v>
      </c>
      <c r="I681" s="181" t="s">
        <v>136</v>
      </c>
      <c r="J681" t="str">
        <f t="shared" si="10"/>
        <v>3PN,3,5PN</v>
      </c>
    </row>
    <row r="682" spans="5:10">
      <c r="E682" s="180">
        <v>680</v>
      </c>
      <c r="F682" s="181" t="s">
        <v>970</v>
      </c>
      <c r="G682" s="180" t="s">
        <v>216</v>
      </c>
      <c r="H682" s="180" t="s">
        <v>218</v>
      </c>
      <c r="I682" s="181" t="s">
        <v>117</v>
      </c>
      <c r="J682" t="str">
        <f t="shared" si="10"/>
        <v>1,5PN, 2PN, 2,5PN</v>
      </c>
    </row>
    <row r="683" spans="5:10">
      <c r="E683" s="180">
        <v>681</v>
      </c>
      <c r="F683" s="181" t="s">
        <v>971</v>
      </c>
      <c r="G683" s="180" t="s">
        <v>216</v>
      </c>
      <c r="H683" s="180" t="s">
        <v>152</v>
      </c>
      <c r="I683" s="181" t="s">
        <v>117</v>
      </c>
      <c r="J683" t="str">
        <f t="shared" si="10"/>
        <v>1,5PN, 2PN, 2,5PN</v>
      </c>
    </row>
    <row r="684" spans="5:10">
      <c r="E684" s="180">
        <v>682</v>
      </c>
      <c r="F684" s="181" t="s">
        <v>972</v>
      </c>
      <c r="G684" s="180" t="s">
        <v>216</v>
      </c>
      <c r="H684" s="180" t="s">
        <v>154</v>
      </c>
      <c r="I684" s="181" t="s">
        <v>114</v>
      </c>
      <c r="J684" t="str">
        <f t="shared" si="10"/>
        <v>Studio</v>
      </c>
    </row>
    <row r="685" spans="5:10">
      <c r="E685" s="180">
        <v>683</v>
      </c>
      <c r="F685" s="181" t="s">
        <v>973</v>
      </c>
      <c r="G685" s="180" t="s">
        <v>216</v>
      </c>
      <c r="H685" s="180" t="s">
        <v>156</v>
      </c>
      <c r="I685" s="181" t="s">
        <v>129</v>
      </c>
      <c r="J685" t="str">
        <f t="shared" si="10"/>
        <v>1,5PN, 2PN, 2,5PN</v>
      </c>
    </row>
    <row r="686" spans="5:10">
      <c r="E686" s="180">
        <v>684</v>
      </c>
      <c r="F686" s="181" t="s">
        <v>974</v>
      </c>
      <c r="G686" s="180" t="s">
        <v>216</v>
      </c>
      <c r="H686" s="180" t="s">
        <v>158</v>
      </c>
      <c r="I686" s="181" t="s">
        <v>114</v>
      </c>
      <c r="J686" t="str">
        <f t="shared" si="10"/>
        <v>Studio</v>
      </c>
    </row>
    <row r="687" spans="5:10">
      <c r="E687" s="180">
        <v>685</v>
      </c>
      <c r="F687" s="181" t="s">
        <v>975</v>
      </c>
      <c r="G687" s="180" t="s">
        <v>216</v>
      </c>
      <c r="H687" s="180" t="s">
        <v>160</v>
      </c>
      <c r="I687" s="181" t="s">
        <v>117</v>
      </c>
      <c r="J687" t="str">
        <f t="shared" si="10"/>
        <v>1,5PN, 2PN, 2,5PN</v>
      </c>
    </row>
    <row r="688" spans="5:10">
      <c r="E688" s="180">
        <v>686</v>
      </c>
      <c r="F688" s="181" t="s">
        <v>976</v>
      </c>
      <c r="G688" s="180" t="s">
        <v>216</v>
      </c>
      <c r="H688" s="180" t="s">
        <v>162</v>
      </c>
      <c r="I688" s="181" t="s">
        <v>117</v>
      </c>
      <c r="J688" t="str">
        <f t="shared" si="10"/>
        <v>1,5PN, 2PN, 2,5PN</v>
      </c>
    </row>
    <row r="689" spans="5:10">
      <c r="E689" s="180">
        <v>687</v>
      </c>
      <c r="F689" s="181" t="s">
        <v>977</v>
      </c>
      <c r="G689" s="180" t="s">
        <v>216</v>
      </c>
      <c r="H689" s="180" t="s">
        <v>164</v>
      </c>
      <c r="I689" s="181" t="s">
        <v>114</v>
      </c>
      <c r="J689" t="str">
        <f t="shared" si="10"/>
        <v>Studio</v>
      </c>
    </row>
    <row r="690" spans="5:10">
      <c r="E690" s="180">
        <v>688</v>
      </c>
      <c r="F690" s="181" t="s">
        <v>978</v>
      </c>
      <c r="G690" s="180" t="s">
        <v>216</v>
      </c>
      <c r="H690" s="180" t="s">
        <v>166</v>
      </c>
      <c r="I690" s="181" t="s">
        <v>129</v>
      </c>
      <c r="J690" t="str">
        <f t="shared" si="10"/>
        <v>1,5PN, 2PN, 2,5PN</v>
      </c>
    </row>
    <row r="691" spans="5:10">
      <c r="E691" s="180">
        <v>689</v>
      </c>
      <c r="F691" s="181" t="s">
        <v>326</v>
      </c>
      <c r="G691" s="180" t="s">
        <v>218</v>
      </c>
      <c r="H691" s="180" t="s">
        <v>113</v>
      </c>
      <c r="I691" s="181" t="s">
        <v>114</v>
      </c>
      <c r="J691" t="str">
        <f t="shared" si="10"/>
        <v>Studio</v>
      </c>
    </row>
    <row r="692" spans="5:10">
      <c r="E692" s="180">
        <v>690</v>
      </c>
      <c r="F692" s="181" t="s">
        <v>327</v>
      </c>
      <c r="G692" s="180" t="s">
        <v>218</v>
      </c>
      <c r="H692" s="180" t="s">
        <v>170</v>
      </c>
      <c r="I692" s="181" t="s">
        <v>117</v>
      </c>
      <c r="J692" t="str">
        <f t="shared" si="10"/>
        <v>1,5PN, 2PN, 2,5PN</v>
      </c>
    </row>
    <row r="693" spans="5:10">
      <c r="E693" s="180">
        <v>691</v>
      </c>
      <c r="F693" s="181" t="s">
        <v>328</v>
      </c>
      <c r="G693" s="180" t="s">
        <v>218</v>
      </c>
      <c r="H693" s="180" t="s">
        <v>116</v>
      </c>
      <c r="I693" s="181" t="s">
        <v>117</v>
      </c>
      <c r="J693" t="str">
        <f t="shared" si="10"/>
        <v>1,5PN, 2PN, 2,5PN</v>
      </c>
    </row>
    <row r="694" spans="5:10">
      <c r="E694" s="180">
        <v>692</v>
      </c>
      <c r="F694" s="181" t="s">
        <v>329</v>
      </c>
      <c r="G694" s="180" t="s">
        <v>218</v>
      </c>
      <c r="H694" s="180" t="s">
        <v>119</v>
      </c>
      <c r="I694" s="181" t="s">
        <v>114</v>
      </c>
      <c r="J694" t="str">
        <f t="shared" si="10"/>
        <v>Studio</v>
      </c>
    </row>
    <row r="695" spans="5:10">
      <c r="E695" s="180">
        <v>693</v>
      </c>
      <c r="F695" s="181" t="s">
        <v>330</v>
      </c>
      <c r="G695" s="180" t="s">
        <v>218</v>
      </c>
      <c r="H695" s="180" t="s">
        <v>121</v>
      </c>
      <c r="I695" s="181" t="s">
        <v>117</v>
      </c>
      <c r="J695" t="str">
        <f t="shared" si="10"/>
        <v>1,5PN, 2PN, 2,5PN</v>
      </c>
    </row>
    <row r="696" spans="5:10">
      <c r="E696" s="180">
        <v>694</v>
      </c>
      <c r="F696" s="181" t="s">
        <v>331</v>
      </c>
      <c r="G696" s="180" t="s">
        <v>218</v>
      </c>
      <c r="H696" s="180" t="s">
        <v>123</v>
      </c>
      <c r="I696" s="181" t="s">
        <v>124</v>
      </c>
      <c r="J696" t="str">
        <f t="shared" si="10"/>
        <v>1,5PN, 2PN, 2,5PN</v>
      </c>
    </row>
    <row r="697" spans="5:10">
      <c r="E697" s="180">
        <v>695</v>
      </c>
      <c r="F697" s="181" t="s">
        <v>332</v>
      </c>
      <c r="G697" s="180" t="s">
        <v>218</v>
      </c>
      <c r="H697" s="180" t="s">
        <v>112</v>
      </c>
      <c r="I697" s="181" t="s">
        <v>126</v>
      </c>
      <c r="J697" t="str">
        <f t="shared" si="10"/>
        <v>3PN,3,5PN</v>
      </c>
    </row>
    <row r="698" spans="5:10">
      <c r="E698" s="180">
        <v>696</v>
      </c>
      <c r="F698" s="181" t="s">
        <v>333</v>
      </c>
      <c r="G698" s="180" t="s">
        <v>218</v>
      </c>
      <c r="H698" s="180" t="s">
        <v>128</v>
      </c>
      <c r="I698" s="181" t="s">
        <v>129</v>
      </c>
      <c r="J698" t="str">
        <f t="shared" si="10"/>
        <v>1,5PN, 2PN, 2,5PN</v>
      </c>
    </row>
    <row r="699" spans="5:10">
      <c r="E699" s="180">
        <v>697</v>
      </c>
      <c r="F699" s="181" t="s">
        <v>334</v>
      </c>
      <c r="G699" s="180" t="s">
        <v>218</v>
      </c>
      <c r="H699" s="180" t="s">
        <v>131</v>
      </c>
      <c r="I699" s="181" t="s">
        <v>129</v>
      </c>
      <c r="J699" t="str">
        <f t="shared" si="10"/>
        <v>1,5PN, 2PN, 2,5PN</v>
      </c>
    </row>
    <row r="700" spans="5:10">
      <c r="E700" s="180">
        <v>698</v>
      </c>
      <c r="F700" s="181" t="s">
        <v>335</v>
      </c>
      <c r="G700" s="180" t="s">
        <v>218</v>
      </c>
      <c r="H700" s="180" t="s">
        <v>168</v>
      </c>
      <c r="I700" s="181" t="s">
        <v>129</v>
      </c>
      <c r="J700" t="str">
        <f t="shared" si="10"/>
        <v>1,5PN, 2PN, 2,5PN</v>
      </c>
    </row>
    <row r="701" spans="5:10">
      <c r="E701" s="180">
        <v>699</v>
      </c>
      <c r="F701" s="181" t="s">
        <v>336</v>
      </c>
      <c r="G701" s="180" t="s">
        <v>218</v>
      </c>
      <c r="H701" s="180" t="s">
        <v>133</v>
      </c>
      <c r="I701" s="181" t="s">
        <v>129</v>
      </c>
      <c r="J701" t="str">
        <f t="shared" si="10"/>
        <v>1,5PN, 2PN, 2,5PN</v>
      </c>
    </row>
    <row r="702" spans="5:10">
      <c r="E702" s="180">
        <v>700</v>
      </c>
      <c r="F702" s="181" t="s">
        <v>337</v>
      </c>
      <c r="G702" s="180" t="s">
        <v>218</v>
      </c>
      <c r="H702" s="180" t="s">
        <v>135</v>
      </c>
      <c r="I702" s="181" t="s">
        <v>136</v>
      </c>
      <c r="J702" t="str">
        <f t="shared" si="10"/>
        <v>3PN,3,5PN</v>
      </c>
    </row>
    <row r="703" spans="5:10">
      <c r="E703" s="180">
        <v>701</v>
      </c>
      <c r="F703" s="181" t="s">
        <v>338</v>
      </c>
      <c r="G703" s="180" t="s">
        <v>218</v>
      </c>
      <c r="H703" s="180" t="s">
        <v>138</v>
      </c>
      <c r="I703" s="181" t="s">
        <v>129</v>
      </c>
      <c r="J703" t="str">
        <f t="shared" si="10"/>
        <v>1,5PN, 2PN, 2,5PN</v>
      </c>
    </row>
    <row r="704" spans="5:10">
      <c r="E704" s="180">
        <v>702</v>
      </c>
      <c r="F704" s="181" t="s">
        <v>339</v>
      </c>
      <c r="G704" s="180" t="s">
        <v>218</v>
      </c>
      <c r="H704" s="180" t="s">
        <v>198</v>
      </c>
      <c r="I704" s="181" t="s">
        <v>129</v>
      </c>
      <c r="J704" t="str">
        <f t="shared" si="10"/>
        <v>1,5PN, 2PN, 2,5PN</v>
      </c>
    </row>
    <row r="705" spans="5:10">
      <c r="E705" s="180">
        <v>703</v>
      </c>
      <c r="F705" s="181" t="s">
        <v>340</v>
      </c>
      <c r="G705" s="180" t="s">
        <v>218</v>
      </c>
      <c r="H705" s="180" t="s">
        <v>200</v>
      </c>
      <c r="I705" s="181" t="s">
        <v>117</v>
      </c>
      <c r="J705" t="str">
        <f t="shared" si="10"/>
        <v>1,5PN, 2PN, 2,5PN</v>
      </c>
    </row>
    <row r="706" spans="5:10">
      <c r="E706" s="180">
        <v>704</v>
      </c>
      <c r="F706" s="181" t="s">
        <v>341</v>
      </c>
      <c r="G706" s="180" t="s">
        <v>218</v>
      </c>
      <c r="H706" s="180" t="s">
        <v>140</v>
      </c>
      <c r="I706" s="181" t="s">
        <v>114</v>
      </c>
      <c r="J706" t="str">
        <f t="shared" si="10"/>
        <v>Studio</v>
      </c>
    </row>
    <row r="707" spans="5:10">
      <c r="E707" s="180">
        <v>705</v>
      </c>
      <c r="F707" s="181" t="s">
        <v>342</v>
      </c>
      <c r="G707" s="180" t="s">
        <v>218</v>
      </c>
      <c r="H707" s="180" t="s">
        <v>142</v>
      </c>
      <c r="I707" s="181" t="s">
        <v>114</v>
      </c>
      <c r="J707" t="str">
        <f t="shared" si="10"/>
        <v>Studio</v>
      </c>
    </row>
    <row r="708" spans="5:10">
      <c r="E708" s="180">
        <v>706</v>
      </c>
      <c r="F708" s="181" t="s">
        <v>343</v>
      </c>
      <c r="G708" s="180" t="s">
        <v>218</v>
      </c>
      <c r="H708" s="180" t="s">
        <v>204</v>
      </c>
      <c r="I708" s="181" t="s">
        <v>117</v>
      </c>
      <c r="J708" t="str">
        <f t="shared" ref="J708:J771" si="11">+IF(I708="Studio","Studio",IF(OR(I708="3PN",I708="3.5PN"),"3PN,3,5PN","1,5PN, 2PN, 2,5PN"))</f>
        <v>1,5PN, 2PN, 2,5PN</v>
      </c>
    </row>
    <row r="709" spans="5:10">
      <c r="E709" s="180">
        <v>707</v>
      </c>
      <c r="F709" s="181" t="s">
        <v>344</v>
      </c>
      <c r="G709" s="180" t="s">
        <v>218</v>
      </c>
      <c r="H709" s="180" t="s">
        <v>206</v>
      </c>
      <c r="I709" s="181" t="s">
        <v>129</v>
      </c>
      <c r="J709" t="str">
        <f t="shared" si="11"/>
        <v>1,5PN, 2PN, 2,5PN</v>
      </c>
    </row>
    <row r="710" spans="5:10">
      <c r="E710" s="180">
        <v>708</v>
      </c>
      <c r="F710" s="181" t="s">
        <v>345</v>
      </c>
      <c r="G710" s="180" t="s">
        <v>218</v>
      </c>
      <c r="H710" s="180" t="s">
        <v>144</v>
      </c>
      <c r="I710" s="181" t="s">
        <v>129</v>
      </c>
      <c r="J710" t="str">
        <f t="shared" si="11"/>
        <v>1,5PN, 2PN, 2,5PN</v>
      </c>
    </row>
    <row r="711" spans="5:10">
      <c r="E711" s="180">
        <v>709</v>
      </c>
      <c r="F711" s="181" t="s">
        <v>346</v>
      </c>
      <c r="G711" s="180" t="s">
        <v>218</v>
      </c>
      <c r="H711" s="180" t="s">
        <v>209</v>
      </c>
      <c r="I711" s="181" t="s">
        <v>136</v>
      </c>
      <c r="J711" t="str">
        <f t="shared" si="11"/>
        <v>3PN,3,5PN</v>
      </c>
    </row>
    <row r="712" spans="5:10">
      <c r="E712" s="180">
        <v>710</v>
      </c>
      <c r="F712" s="181" t="s">
        <v>347</v>
      </c>
      <c r="G712" s="180" t="s">
        <v>218</v>
      </c>
      <c r="H712" s="180" t="s">
        <v>146</v>
      </c>
      <c r="I712" s="181" t="s">
        <v>129</v>
      </c>
      <c r="J712" t="str">
        <f t="shared" si="11"/>
        <v>1,5PN, 2PN, 2,5PN</v>
      </c>
    </row>
    <row r="713" spans="5:10">
      <c r="E713" s="180">
        <v>711</v>
      </c>
      <c r="F713" s="181" t="s">
        <v>348</v>
      </c>
      <c r="G713" s="180" t="s">
        <v>218</v>
      </c>
      <c r="H713" s="180" t="s">
        <v>148</v>
      </c>
      <c r="I713" s="181" t="s">
        <v>129</v>
      </c>
      <c r="J713" t="str">
        <f t="shared" si="11"/>
        <v>1,5PN, 2PN, 2,5PN</v>
      </c>
    </row>
    <row r="714" spans="5:10">
      <c r="E714" s="180">
        <v>712</v>
      </c>
      <c r="F714" s="181" t="s">
        <v>349</v>
      </c>
      <c r="G714" s="180" t="s">
        <v>218</v>
      </c>
      <c r="H714" s="180" t="s">
        <v>213</v>
      </c>
      <c r="I714" s="181" t="s">
        <v>129</v>
      </c>
      <c r="J714" t="str">
        <f t="shared" si="11"/>
        <v>1,5PN, 2PN, 2,5PN</v>
      </c>
    </row>
    <row r="715" spans="5:10">
      <c r="E715" s="180">
        <v>713</v>
      </c>
      <c r="F715" s="181" t="s">
        <v>350</v>
      </c>
      <c r="G715" s="180" t="s">
        <v>218</v>
      </c>
      <c r="H715" s="180" t="s">
        <v>150</v>
      </c>
      <c r="I715" s="181" t="s">
        <v>129</v>
      </c>
      <c r="J715" t="str">
        <f t="shared" si="11"/>
        <v>1,5PN, 2PN, 2,5PN</v>
      </c>
    </row>
    <row r="716" spans="5:10">
      <c r="E716" s="180">
        <v>714</v>
      </c>
      <c r="F716" s="181" t="s">
        <v>351</v>
      </c>
      <c r="G716" s="180" t="s">
        <v>218</v>
      </c>
      <c r="H716" s="180" t="s">
        <v>216</v>
      </c>
      <c r="I716" s="181" t="s">
        <v>136</v>
      </c>
      <c r="J716" t="str">
        <f t="shared" si="11"/>
        <v>3PN,3,5PN</v>
      </c>
    </row>
    <row r="717" spans="5:10">
      <c r="E717" s="180">
        <v>715</v>
      </c>
      <c r="F717" s="181" t="s">
        <v>352</v>
      </c>
      <c r="G717" s="180" t="s">
        <v>218</v>
      </c>
      <c r="H717" s="180" t="s">
        <v>218</v>
      </c>
      <c r="I717" s="181" t="s">
        <v>117</v>
      </c>
      <c r="J717" t="str">
        <f t="shared" si="11"/>
        <v>1,5PN, 2PN, 2,5PN</v>
      </c>
    </row>
    <row r="718" spans="5:10">
      <c r="E718" s="180">
        <v>716</v>
      </c>
      <c r="F718" s="181" t="s">
        <v>353</v>
      </c>
      <c r="G718" s="180" t="s">
        <v>218</v>
      </c>
      <c r="H718" s="180" t="s">
        <v>152</v>
      </c>
      <c r="I718" s="181" t="s">
        <v>117</v>
      </c>
      <c r="J718" t="str">
        <f t="shared" si="11"/>
        <v>1,5PN, 2PN, 2,5PN</v>
      </c>
    </row>
    <row r="719" spans="5:10">
      <c r="E719" s="180">
        <v>717</v>
      </c>
      <c r="F719" s="181" t="s">
        <v>354</v>
      </c>
      <c r="G719" s="180" t="s">
        <v>218</v>
      </c>
      <c r="H719" s="180" t="s">
        <v>154</v>
      </c>
      <c r="I719" s="181" t="s">
        <v>114</v>
      </c>
      <c r="J719" t="str">
        <f t="shared" si="11"/>
        <v>Studio</v>
      </c>
    </row>
    <row r="720" spans="5:10">
      <c r="E720" s="180">
        <v>718</v>
      </c>
      <c r="F720" s="181" t="s">
        <v>355</v>
      </c>
      <c r="G720" s="180" t="s">
        <v>218</v>
      </c>
      <c r="H720" s="180" t="s">
        <v>156</v>
      </c>
      <c r="I720" s="181" t="s">
        <v>129</v>
      </c>
      <c r="J720" t="str">
        <f t="shared" si="11"/>
        <v>1,5PN, 2PN, 2,5PN</v>
      </c>
    </row>
    <row r="721" spans="5:10">
      <c r="E721" s="180">
        <v>719</v>
      </c>
      <c r="F721" s="181" t="s">
        <v>356</v>
      </c>
      <c r="G721" s="180" t="s">
        <v>218</v>
      </c>
      <c r="H721" s="180" t="s">
        <v>158</v>
      </c>
      <c r="I721" s="181" t="s">
        <v>114</v>
      </c>
      <c r="J721" t="str">
        <f t="shared" si="11"/>
        <v>Studio</v>
      </c>
    </row>
    <row r="722" spans="5:10">
      <c r="E722" s="180">
        <v>720</v>
      </c>
      <c r="F722" s="181" t="s">
        <v>357</v>
      </c>
      <c r="G722" s="180" t="s">
        <v>218</v>
      </c>
      <c r="H722" s="180" t="s">
        <v>160</v>
      </c>
      <c r="I722" s="181" t="s">
        <v>117</v>
      </c>
      <c r="J722" t="str">
        <f t="shared" si="11"/>
        <v>1,5PN, 2PN, 2,5PN</v>
      </c>
    </row>
    <row r="723" spans="5:10">
      <c r="E723" s="180">
        <v>721</v>
      </c>
      <c r="F723" s="181" t="s">
        <v>358</v>
      </c>
      <c r="G723" s="180" t="s">
        <v>218</v>
      </c>
      <c r="H723" s="180" t="s">
        <v>162</v>
      </c>
      <c r="I723" s="181" t="s">
        <v>117</v>
      </c>
      <c r="J723" t="str">
        <f t="shared" si="11"/>
        <v>1,5PN, 2PN, 2,5PN</v>
      </c>
    </row>
    <row r="724" spans="5:10">
      <c r="E724" s="180">
        <v>722</v>
      </c>
      <c r="F724" s="181" t="s">
        <v>359</v>
      </c>
      <c r="G724" s="180" t="s">
        <v>218</v>
      </c>
      <c r="H724" s="180" t="s">
        <v>164</v>
      </c>
      <c r="I724" s="181" t="s">
        <v>114</v>
      </c>
      <c r="J724" t="str">
        <f t="shared" si="11"/>
        <v>Studio</v>
      </c>
    </row>
    <row r="725" spans="5:10">
      <c r="E725" s="180">
        <v>723</v>
      </c>
      <c r="F725" s="181" t="s">
        <v>360</v>
      </c>
      <c r="G725" s="180" t="s">
        <v>218</v>
      </c>
      <c r="H725" s="180" t="s">
        <v>166</v>
      </c>
      <c r="I725" s="181" t="s">
        <v>129</v>
      </c>
      <c r="J725" t="str">
        <f t="shared" si="11"/>
        <v>1,5PN, 2PN, 2,5PN</v>
      </c>
    </row>
    <row r="726" spans="5:10">
      <c r="E726" s="180">
        <v>724</v>
      </c>
      <c r="F726" s="181" t="s">
        <v>979</v>
      </c>
      <c r="G726" s="180" t="s">
        <v>152</v>
      </c>
      <c r="H726" s="180" t="s">
        <v>113</v>
      </c>
      <c r="I726" s="181" t="s">
        <v>114</v>
      </c>
      <c r="J726" t="str">
        <f t="shared" si="11"/>
        <v>Studio</v>
      </c>
    </row>
    <row r="727" spans="5:10">
      <c r="E727" s="180">
        <v>725</v>
      </c>
      <c r="F727" s="181" t="s">
        <v>980</v>
      </c>
      <c r="G727" s="180" t="s">
        <v>152</v>
      </c>
      <c r="H727" s="180" t="s">
        <v>170</v>
      </c>
      <c r="I727" s="181" t="s">
        <v>117</v>
      </c>
      <c r="J727" t="str">
        <f t="shared" si="11"/>
        <v>1,5PN, 2PN, 2,5PN</v>
      </c>
    </row>
    <row r="728" spans="5:10">
      <c r="E728" s="180">
        <v>726</v>
      </c>
      <c r="F728" s="181" t="s">
        <v>981</v>
      </c>
      <c r="G728" s="180" t="s">
        <v>152</v>
      </c>
      <c r="H728" s="180" t="s">
        <v>116</v>
      </c>
      <c r="I728" s="181" t="s">
        <v>117</v>
      </c>
      <c r="J728" t="str">
        <f t="shared" si="11"/>
        <v>1,5PN, 2PN, 2,5PN</v>
      </c>
    </row>
    <row r="729" spans="5:10">
      <c r="E729" s="180">
        <v>727</v>
      </c>
      <c r="F729" s="181" t="s">
        <v>982</v>
      </c>
      <c r="G729" s="180" t="s">
        <v>152</v>
      </c>
      <c r="H729" s="180" t="s">
        <v>119</v>
      </c>
      <c r="I729" s="181" t="s">
        <v>114</v>
      </c>
      <c r="J729" t="str">
        <f t="shared" si="11"/>
        <v>Studio</v>
      </c>
    </row>
    <row r="730" spans="5:10">
      <c r="E730" s="180">
        <v>728</v>
      </c>
      <c r="F730" s="181" t="s">
        <v>983</v>
      </c>
      <c r="G730" s="180" t="s">
        <v>152</v>
      </c>
      <c r="H730" s="180" t="s">
        <v>121</v>
      </c>
      <c r="I730" s="181" t="s">
        <v>117</v>
      </c>
      <c r="J730" t="str">
        <f t="shared" si="11"/>
        <v>1,5PN, 2PN, 2,5PN</v>
      </c>
    </row>
    <row r="731" spans="5:10">
      <c r="E731" s="180">
        <v>729</v>
      </c>
      <c r="F731" s="181" t="s">
        <v>984</v>
      </c>
      <c r="G731" s="180" t="s">
        <v>152</v>
      </c>
      <c r="H731" s="180" t="s">
        <v>123</v>
      </c>
      <c r="I731" s="181" t="s">
        <v>124</v>
      </c>
      <c r="J731" t="str">
        <f t="shared" si="11"/>
        <v>1,5PN, 2PN, 2,5PN</v>
      </c>
    </row>
    <row r="732" spans="5:10">
      <c r="E732" s="180">
        <v>730</v>
      </c>
      <c r="F732" s="181" t="s">
        <v>985</v>
      </c>
      <c r="G732" s="180" t="s">
        <v>152</v>
      </c>
      <c r="H732" s="180" t="s">
        <v>112</v>
      </c>
      <c r="I732" s="181" t="s">
        <v>126</v>
      </c>
      <c r="J732" t="str">
        <f t="shared" si="11"/>
        <v>3PN,3,5PN</v>
      </c>
    </row>
    <row r="733" spans="5:10">
      <c r="E733" s="180">
        <v>731</v>
      </c>
      <c r="F733" s="181" t="s">
        <v>986</v>
      </c>
      <c r="G733" s="180" t="s">
        <v>152</v>
      </c>
      <c r="H733" s="180" t="s">
        <v>128</v>
      </c>
      <c r="I733" s="181" t="s">
        <v>129</v>
      </c>
      <c r="J733" t="str">
        <f t="shared" si="11"/>
        <v>1,5PN, 2PN, 2,5PN</v>
      </c>
    </row>
    <row r="734" spans="5:10">
      <c r="E734" s="180">
        <v>732</v>
      </c>
      <c r="F734" s="181" t="s">
        <v>987</v>
      </c>
      <c r="G734" s="180" t="s">
        <v>152</v>
      </c>
      <c r="H734" s="180" t="s">
        <v>131</v>
      </c>
      <c r="I734" s="181" t="s">
        <v>129</v>
      </c>
      <c r="J734" t="str">
        <f t="shared" si="11"/>
        <v>1,5PN, 2PN, 2,5PN</v>
      </c>
    </row>
    <row r="735" spans="5:10">
      <c r="E735" s="180">
        <v>733</v>
      </c>
      <c r="F735" s="181" t="s">
        <v>988</v>
      </c>
      <c r="G735" s="180" t="s">
        <v>152</v>
      </c>
      <c r="H735" s="180" t="s">
        <v>168</v>
      </c>
      <c r="I735" s="181" t="s">
        <v>129</v>
      </c>
      <c r="J735" t="str">
        <f t="shared" si="11"/>
        <v>1,5PN, 2PN, 2,5PN</v>
      </c>
    </row>
    <row r="736" spans="5:10">
      <c r="E736" s="180">
        <v>734</v>
      </c>
      <c r="F736" s="181" t="s">
        <v>989</v>
      </c>
      <c r="G736" s="180" t="s">
        <v>152</v>
      </c>
      <c r="H736" s="180" t="s">
        <v>133</v>
      </c>
      <c r="I736" s="181" t="s">
        <v>129</v>
      </c>
      <c r="J736" t="str">
        <f t="shared" si="11"/>
        <v>1,5PN, 2PN, 2,5PN</v>
      </c>
    </row>
    <row r="737" spans="5:10">
      <c r="E737" s="180">
        <v>735</v>
      </c>
      <c r="F737" s="181" t="s">
        <v>990</v>
      </c>
      <c r="G737" s="180" t="s">
        <v>152</v>
      </c>
      <c r="H737" s="180" t="s">
        <v>135</v>
      </c>
      <c r="I737" s="181" t="s">
        <v>136</v>
      </c>
      <c r="J737" t="str">
        <f t="shared" si="11"/>
        <v>3PN,3,5PN</v>
      </c>
    </row>
    <row r="738" spans="5:10">
      <c r="E738" s="180">
        <v>736</v>
      </c>
      <c r="F738" s="181" t="s">
        <v>991</v>
      </c>
      <c r="G738" s="180" t="s">
        <v>152</v>
      </c>
      <c r="H738" s="180" t="s">
        <v>138</v>
      </c>
      <c r="I738" s="181" t="s">
        <v>129</v>
      </c>
      <c r="J738" t="str">
        <f t="shared" si="11"/>
        <v>1,5PN, 2PN, 2,5PN</v>
      </c>
    </row>
    <row r="739" spans="5:10">
      <c r="E739" s="180">
        <v>737</v>
      </c>
      <c r="F739" s="181" t="s">
        <v>992</v>
      </c>
      <c r="G739" s="180" t="s">
        <v>152</v>
      </c>
      <c r="H739" s="180" t="s">
        <v>198</v>
      </c>
      <c r="I739" s="181" t="s">
        <v>129</v>
      </c>
      <c r="J739" t="str">
        <f t="shared" si="11"/>
        <v>1,5PN, 2PN, 2,5PN</v>
      </c>
    </row>
    <row r="740" spans="5:10">
      <c r="E740" s="180">
        <v>738</v>
      </c>
      <c r="F740" s="181" t="s">
        <v>993</v>
      </c>
      <c r="G740" s="180" t="s">
        <v>152</v>
      </c>
      <c r="H740" s="180" t="s">
        <v>200</v>
      </c>
      <c r="I740" s="181" t="s">
        <v>117</v>
      </c>
      <c r="J740" t="str">
        <f t="shared" si="11"/>
        <v>1,5PN, 2PN, 2,5PN</v>
      </c>
    </row>
    <row r="741" spans="5:10">
      <c r="E741" s="180">
        <v>739</v>
      </c>
      <c r="F741" s="181" t="s">
        <v>994</v>
      </c>
      <c r="G741" s="180" t="s">
        <v>152</v>
      </c>
      <c r="H741" s="180" t="s">
        <v>140</v>
      </c>
      <c r="I741" s="181" t="s">
        <v>114</v>
      </c>
      <c r="J741" t="str">
        <f t="shared" si="11"/>
        <v>Studio</v>
      </c>
    </row>
    <row r="742" spans="5:10">
      <c r="E742" s="180">
        <v>740</v>
      </c>
      <c r="F742" s="181" t="s">
        <v>995</v>
      </c>
      <c r="G742" s="180" t="s">
        <v>152</v>
      </c>
      <c r="H742" s="180" t="s">
        <v>142</v>
      </c>
      <c r="I742" s="181" t="s">
        <v>114</v>
      </c>
      <c r="J742" t="str">
        <f t="shared" si="11"/>
        <v>Studio</v>
      </c>
    </row>
    <row r="743" spans="5:10">
      <c r="E743" s="180">
        <v>741</v>
      </c>
      <c r="F743" s="181" t="s">
        <v>996</v>
      </c>
      <c r="G743" s="180" t="s">
        <v>152</v>
      </c>
      <c r="H743" s="180" t="s">
        <v>204</v>
      </c>
      <c r="I743" s="181" t="s">
        <v>117</v>
      </c>
      <c r="J743" t="str">
        <f t="shared" si="11"/>
        <v>1,5PN, 2PN, 2,5PN</v>
      </c>
    </row>
    <row r="744" spans="5:10">
      <c r="E744" s="180">
        <v>742</v>
      </c>
      <c r="F744" s="181" t="s">
        <v>997</v>
      </c>
      <c r="G744" s="180" t="s">
        <v>152</v>
      </c>
      <c r="H744" s="180" t="s">
        <v>206</v>
      </c>
      <c r="I744" s="181" t="s">
        <v>129</v>
      </c>
      <c r="J744" t="str">
        <f t="shared" si="11"/>
        <v>1,5PN, 2PN, 2,5PN</v>
      </c>
    </row>
    <row r="745" spans="5:10">
      <c r="E745" s="180">
        <v>743</v>
      </c>
      <c r="F745" s="181" t="s">
        <v>998</v>
      </c>
      <c r="G745" s="180" t="s">
        <v>152</v>
      </c>
      <c r="H745" s="180" t="s">
        <v>144</v>
      </c>
      <c r="I745" s="181" t="s">
        <v>129</v>
      </c>
      <c r="J745" t="str">
        <f t="shared" si="11"/>
        <v>1,5PN, 2PN, 2,5PN</v>
      </c>
    </row>
    <row r="746" spans="5:10">
      <c r="E746" s="180">
        <v>744</v>
      </c>
      <c r="F746" s="181" t="s">
        <v>999</v>
      </c>
      <c r="G746" s="180" t="s">
        <v>152</v>
      </c>
      <c r="H746" s="180" t="s">
        <v>209</v>
      </c>
      <c r="I746" s="181" t="s">
        <v>136</v>
      </c>
      <c r="J746" t="str">
        <f t="shared" si="11"/>
        <v>3PN,3,5PN</v>
      </c>
    </row>
    <row r="747" spans="5:10">
      <c r="E747" s="180">
        <v>745</v>
      </c>
      <c r="F747" s="181" t="s">
        <v>1000</v>
      </c>
      <c r="G747" s="180" t="s">
        <v>152</v>
      </c>
      <c r="H747" s="180" t="s">
        <v>146</v>
      </c>
      <c r="I747" s="181" t="s">
        <v>129</v>
      </c>
      <c r="J747" t="str">
        <f t="shared" si="11"/>
        <v>1,5PN, 2PN, 2,5PN</v>
      </c>
    </row>
    <row r="748" spans="5:10">
      <c r="E748" s="180">
        <v>746</v>
      </c>
      <c r="F748" s="181" t="s">
        <v>1001</v>
      </c>
      <c r="G748" s="180" t="s">
        <v>152</v>
      </c>
      <c r="H748" s="180" t="s">
        <v>148</v>
      </c>
      <c r="I748" s="181" t="s">
        <v>129</v>
      </c>
      <c r="J748" t="str">
        <f t="shared" si="11"/>
        <v>1,5PN, 2PN, 2,5PN</v>
      </c>
    </row>
    <row r="749" spans="5:10">
      <c r="E749" s="180">
        <v>747</v>
      </c>
      <c r="F749" s="181" t="s">
        <v>1002</v>
      </c>
      <c r="G749" s="180" t="s">
        <v>152</v>
      </c>
      <c r="H749" s="180" t="s">
        <v>213</v>
      </c>
      <c r="I749" s="181" t="s">
        <v>129</v>
      </c>
      <c r="J749" t="str">
        <f t="shared" si="11"/>
        <v>1,5PN, 2PN, 2,5PN</v>
      </c>
    </row>
    <row r="750" spans="5:10">
      <c r="E750" s="180">
        <v>748</v>
      </c>
      <c r="F750" s="181" t="s">
        <v>1003</v>
      </c>
      <c r="G750" s="180" t="s">
        <v>152</v>
      </c>
      <c r="H750" s="180" t="s">
        <v>150</v>
      </c>
      <c r="I750" s="181" t="s">
        <v>129</v>
      </c>
      <c r="J750" t="str">
        <f t="shared" si="11"/>
        <v>1,5PN, 2PN, 2,5PN</v>
      </c>
    </row>
    <row r="751" spans="5:10">
      <c r="E751" s="180">
        <v>749</v>
      </c>
      <c r="F751" s="181" t="s">
        <v>1004</v>
      </c>
      <c r="G751" s="180" t="s">
        <v>152</v>
      </c>
      <c r="H751" s="180" t="s">
        <v>216</v>
      </c>
      <c r="I751" s="181" t="s">
        <v>136</v>
      </c>
      <c r="J751" t="str">
        <f t="shared" si="11"/>
        <v>3PN,3,5PN</v>
      </c>
    </row>
    <row r="752" spans="5:10">
      <c r="E752" s="180">
        <v>750</v>
      </c>
      <c r="F752" s="181" t="s">
        <v>1005</v>
      </c>
      <c r="G752" s="180" t="s">
        <v>152</v>
      </c>
      <c r="H752" s="180" t="s">
        <v>218</v>
      </c>
      <c r="I752" s="181" t="s">
        <v>117</v>
      </c>
      <c r="J752" t="str">
        <f t="shared" si="11"/>
        <v>1,5PN, 2PN, 2,5PN</v>
      </c>
    </row>
    <row r="753" spans="5:10">
      <c r="E753" s="180">
        <v>751</v>
      </c>
      <c r="F753" s="181" t="s">
        <v>1006</v>
      </c>
      <c r="G753" s="180" t="s">
        <v>152</v>
      </c>
      <c r="H753" s="180" t="s">
        <v>152</v>
      </c>
      <c r="I753" s="181" t="s">
        <v>117</v>
      </c>
      <c r="J753" t="str">
        <f t="shared" si="11"/>
        <v>1,5PN, 2PN, 2,5PN</v>
      </c>
    </row>
    <row r="754" spans="5:10">
      <c r="E754" s="180">
        <v>752</v>
      </c>
      <c r="F754" s="181" t="s">
        <v>1007</v>
      </c>
      <c r="G754" s="180" t="s">
        <v>152</v>
      </c>
      <c r="H754" s="180" t="s">
        <v>154</v>
      </c>
      <c r="I754" s="181" t="s">
        <v>114</v>
      </c>
      <c r="J754" t="str">
        <f t="shared" si="11"/>
        <v>Studio</v>
      </c>
    </row>
    <row r="755" spans="5:10">
      <c r="E755" s="180">
        <v>753</v>
      </c>
      <c r="F755" s="181" t="s">
        <v>1008</v>
      </c>
      <c r="G755" s="180" t="s">
        <v>152</v>
      </c>
      <c r="H755" s="180" t="s">
        <v>156</v>
      </c>
      <c r="I755" s="181" t="s">
        <v>129</v>
      </c>
      <c r="J755" t="str">
        <f t="shared" si="11"/>
        <v>1,5PN, 2PN, 2,5PN</v>
      </c>
    </row>
    <row r="756" spans="5:10">
      <c r="E756" s="180">
        <v>754</v>
      </c>
      <c r="F756" s="181" t="s">
        <v>1009</v>
      </c>
      <c r="G756" s="180" t="s">
        <v>152</v>
      </c>
      <c r="H756" s="180" t="s">
        <v>158</v>
      </c>
      <c r="I756" s="181" t="s">
        <v>114</v>
      </c>
      <c r="J756" t="str">
        <f t="shared" si="11"/>
        <v>Studio</v>
      </c>
    </row>
    <row r="757" spans="5:10">
      <c r="E757" s="180">
        <v>755</v>
      </c>
      <c r="F757" s="181" t="s">
        <v>1010</v>
      </c>
      <c r="G757" s="180" t="s">
        <v>152</v>
      </c>
      <c r="H757" s="180" t="s">
        <v>160</v>
      </c>
      <c r="I757" s="181" t="s">
        <v>117</v>
      </c>
      <c r="J757" t="str">
        <f t="shared" si="11"/>
        <v>1,5PN, 2PN, 2,5PN</v>
      </c>
    </row>
    <row r="758" spans="5:10">
      <c r="E758" s="180">
        <v>756</v>
      </c>
      <c r="F758" s="181" t="s">
        <v>1011</v>
      </c>
      <c r="G758" s="180" t="s">
        <v>152</v>
      </c>
      <c r="H758" s="180" t="s">
        <v>162</v>
      </c>
      <c r="I758" s="181" t="s">
        <v>117</v>
      </c>
      <c r="J758" t="str">
        <f t="shared" si="11"/>
        <v>1,5PN, 2PN, 2,5PN</v>
      </c>
    </row>
    <row r="759" spans="5:10">
      <c r="E759" s="180">
        <v>757</v>
      </c>
      <c r="F759" s="181" t="s">
        <v>1012</v>
      </c>
      <c r="G759" s="180" t="s">
        <v>152</v>
      </c>
      <c r="H759" s="180" t="s">
        <v>164</v>
      </c>
      <c r="I759" s="181" t="s">
        <v>114</v>
      </c>
      <c r="J759" t="str">
        <f t="shared" si="11"/>
        <v>Studio</v>
      </c>
    </row>
    <row r="760" spans="5:10">
      <c r="E760" s="180">
        <v>758</v>
      </c>
      <c r="F760" s="181" t="s">
        <v>1013</v>
      </c>
      <c r="G760" s="180" t="s">
        <v>152</v>
      </c>
      <c r="H760" s="180" t="s">
        <v>166</v>
      </c>
      <c r="I760" s="181" t="s">
        <v>129</v>
      </c>
      <c r="J760" t="str">
        <f t="shared" si="11"/>
        <v>1,5PN, 2PN, 2,5PN</v>
      </c>
    </row>
    <row r="761" spans="5:10">
      <c r="E761" s="180">
        <v>759</v>
      </c>
      <c r="F761" s="181" t="s">
        <v>1014</v>
      </c>
      <c r="G761" s="180" t="s">
        <v>154</v>
      </c>
      <c r="H761" s="180" t="s">
        <v>113</v>
      </c>
      <c r="I761" s="181" t="s">
        <v>114</v>
      </c>
      <c r="J761" t="str">
        <f t="shared" si="11"/>
        <v>Studio</v>
      </c>
    </row>
    <row r="762" spans="5:10">
      <c r="E762" s="180">
        <v>760</v>
      </c>
      <c r="F762" s="181" t="s">
        <v>1015</v>
      </c>
      <c r="G762" s="180" t="s">
        <v>154</v>
      </c>
      <c r="H762" s="180" t="s">
        <v>170</v>
      </c>
      <c r="I762" s="181" t="s">
        <v>117</v>
      </c>
      <c r="J762" t="str">
        <f t="shared" si="11"/>
        <v>1,5PN, 2PN, 2,5PN</v>
      </c>
    </row>
    <row r="763" spans="5:10">
      <c r="E763" s="180">
        <v>761</v>
      </c>
      <c r="F763" s="181" t="s">
        <v>1016</v>
      </c>
      <c r="G763" s="180" t="s">
        <v>154</v>
      </c>
      <c r="H763" s="180" t="s">
        <v>116</v>
      </c>
      <c r="I763" s="181" t="s">
        <v>117</v>
      </c>
      <c r="J763" t="str">
        <f t="shared" si="11"/>
        <v>1,5PN, 2PN, 2,5PN</v>
      </c>
    </row>
    <row r="764" spans="5:10">
      <c r="E764" s="180">
        <v>762</v>
      </c>
      <c r="F764" s="181" t="s">
        <v>1017</v>
      </c>
      <c r="G764" s="180" t="s">
        <v>154</v>
      </c>
      <c r="H764" s="180" t="s">
        <v>119</v>
      </c>
      <c r="I764" s="181" t="s">
        <v>114</v>
      </c>
      <c r="J764" t="str">
        <f t="shared" si="11"/>
        <v>Studio</v>
      </c>
    </row>
    <row r="765" spans="5:10">
      <c r="E765" s="180">
        <v>763</v>
      </c>
      <c r="F765" s="181" t="s">
        <v>1018</v>
      </c>
      <c r="G765" s="180" t="s">
        <v>154</v>
      </c>
      <c r="H765" s="180" t="s">
        <v>121</v>
      </c>
      <c r="I765" s="181" t="s">
        <v>117</v>
      </c>
      <c r="J765" t="str">
        <f t="shared" si="11"/>
        <v>1,5PN, 2PN, 2,5PN</v>
      </c>
    </row>
    <row r="766" spans="5:10">
      <c r="E766" s="180">
        <v>764</v>
      </c>
      <c r="F766" s="181" t="s">
        <v>1019</v>
      </c>
      <c r="G766" s="180" t="s">
        <v>154</v>
      </c>
      <c r="H766" s="180" t="s">
        <v>123</v>
      </c>
      <c r="I766" s="181" t="s">
        <v>124</v>
      </c>
      <c r="J766" t="str">
        <f t="shared" si="11"/>
        <v>1,5PN, 2PN, 2,5PN</v>
      </c>
    </row>
    <row r="767" spans="5:10">
      <c r="E767" s="180">
        <v>765</v>
      </c>
      <c r="F767" s="181" t="s">
        <v>1020</v>
      </c>
      <c r="G767" s="180" t="s">
        <v>154</v>
      </c>
      <c r="H767" s="180" t="s">
        <v>112</v>
      </c>
      <c r="I767" s="181" t="s">
        <v>126</v>
      </c>
      <c r="J767" t="str">
        <f t="shared" si="11"/>
        <v>3PN,3,5PN</v>
      </c>
    </row>
    <row r="768" spans="5:10">
      <c r="E768" s="180">
        <v>766</v>
      </c>
      <c r="F768" s="181" t="s">
        <v>1021</v>
      </c>
      <c r="G768" s="180" t="s">
        <v>154</v>
      </c>
      <c r="H768" s="180" t="s">
        <v>128</v>
      </c>
      <c r="I768" s="181" t="s">
        <v>129</v>
      </c>
      <c r="J768" t="str">
        <f t="shared" si="11"/>
        <v>1,5PN, 2PN, 2,5PN</v>
      </c>
    </row>
    <row r="769" spans="5:10">
      <c r="E769" s="180">
        <v>767</v>
      </c>
      <c r="F769" s="181" t="s">
        <v>1022</v>
      </c>
      <c r="G769" s="180" t="s">
        <v>154</v>
      </c>
      <c r="H769" s="180" t="s">
        <v>131</v>
      </c>
      <c r="I769" s="181" t="s">
        <v>129</v>
      </c>
      <c r="J769" t="str">
        <f t="shared" si="11"/>
        <v>1,5PN, 2PN, 2,5PN</v>
      </c>
    </row>
    <row r="770" spans="5:10">
      <c r="E770" s="180">
        <v>768</v>
      </c>
      <c r="F770" s="181" t="s">
        <v>1023</v>
      </c>
      <c r="G770" s="180" t="s">
        <v>154</v>
      </c>
      <c r="H770" s="180" t="s">
        <v>168</v>
      </c>
      <c r="I770" s="181" t="s">
        <v>129</v>
      </c>
      <c r="J770" t="str">
        <f t="shared" si="11"/>
        <v>1,5PN, 2PN, 2,5PN</v>
      </c>
    </row>
    <row r="771" spans="5:10">
      <c r="E771" s="180">
        <v>769</v>
      </c>
      <c r="F771" s="181" t="s">
        <v>1024</v>
      </c>
      <c r="G771" s="180" t="s">
        <v>154</v>
      </c>
      <c r="H771" s="180" t="s">
        <v>133</v>
      </c>
      <c r="I771" s="181" t="s">
        <v>129</v>
      </c>
      <c r="J771" t="str">
        <f t="shared" si="11"/>
        <v>1,5PN, 2PN, 2,5PN</v>
      </c>
    </row>
    <row r="772" spans="5:10">
      <c r="E772" s="180">
        <v>770</v>
      </c>
      <c r="F772" s="181" t="s">
        <v>1025</v>
      </c>
      <c r="G772" s="180" t="s">
        <v>154</v>
      </c>
      <c r="H772" s="180" t="s">
        <v>135</v>
      </c>
      <c r="I772" s="181" t="s">
        <v>136</v>
      </c>
      <c r="J772" t="str">
        <f t="shared" ref="J772:J835" si="12">+IF(I772="Studio","Studio",IF(OR(I772="3PN",I772="3.5PN"),"3PN,3,5PN","1,5PN, 2PN, 2,5PN"))</f>
        <v>3PN,3,5PN</v>
      </c>
    </row>
    <row r="773" spans="5:10">
      <c r="E773" s="180">
        <v>771</v>
      </c>
      <c r="F773" s="181" t="s">
        <v>1026</v>
      </c>
      <c r="G773" s="180" t="s">
        <v>154</v>
      </c>
      <c r="H773" s="180" t="s">
        <v>138</v>
      </c>
      <c r="I773" s="181" t="s">
        <v>129</v>
      </c>
      <c r="J773" t="str">
        <f t="shared" si="12"/>
        <v>1,5PN, 2PN, 2,5PN</v>
      </c>
    </row>
    <row r="774" spans="5:10">
      <c r="E774" s="180">
        <v>772</v>
      </c>
      <c r="F774" s="181" t="s">
        <v>1027</v>
      </c>
      <c r="G774" s="180" t="s">
        <v>154</v>
      </c>
      <c r="H774" s="180" t="s">
        <v>198</v>
      </c>
      <c r="I774" s="181" t="s">
        <v>129</v>
      </c>
      <c r="J774" t="str">
        <f t="shared" si="12"/>
        <v>1,5PN, 2PN, 2,5PN</v>
      </c>
    </row>
    <row r="775" spans="5:10">
      <c r="E775" s="180">
        <v>773</v>
      </c>
      <c r="F775" s="181" t="s">
        <v>1028</v>
      </c>
      <c r="G775" s="180" t="s">
        <v>154</v>
      </c>
      <c r="H775" s="180" t="s">
        <v>200</v>
      </c>
      <c r="I775" s="181" t="s">
        <v>117</v>
      </c>
      <c r="J775" t="str">
        <f t="shared" si="12"/>
        <v>1,5PN, 2PN, 2,5PN</v>
      </c>
    </row>
    <row r="776" spans="5:10">
      <c r="E776" s="180">
        <v>774</v>
      </c>
      <c r="F776" s="181" t="s">
        <v>1029</v>
      </c>
      <c r="G776" s="180" t="s">
        <v>154</v>
      </c>
      <c r="H776" s="180" t="s">
        <v>140</v>
      </c>
      <c r="I776" s="181" t="s">
        <v>114</v>
      </c>
      <c r="J776" t="str">
        <f t="shared" si="12"/>
        <v>Studio</v>
      </c>
    </row>
    <row r="777" spans="5:10">
      <c r="E777" s="180">
        <v>775</v>
      </c>
      <c r="F777" s="181" t="s">
        <v>1030</v>
      </c>
      <c r="G777" s="180" t="s">
        <v>154</v>
      </c>
      <c r="H777" s="180" t="s">
        <v>142</v>
      </c>
      <c r="I777" s="181" t="s">
        <v>114</v>
      </c>
      <c r="J777" t="str">
        <f t="shared" si="12"/>
        <v>Studio</v>
      </c>
    </row>
    <row r="778" spans="5:10">
      <c r="E778" s="180">
        <v>776</v>
      </c>
      <c r="F778" s="181" t="s">
        <v>1031</v>
      </c>
      <c r="G778" s="180" t="s">
        <v>154</v>
      </c>
      <c r="H778" s="180" t="s">
        <v>204</v>
      </c>
      <c r="I778" s="181" t="s">
        <v>117</v>
      </c>
      <c r="J778" t="str">
        <f t="shared" si="12"/>
        <v>1,5PN, 2PN, 2,5PN</v>
      </c>
    </row>
    <row r="779" spans="5:10">
      <c r="E779" s="180">
        <v>777</v>
      </c>
      <c r="F779" s="181" t="s">
        <v>1032</v>
      </c>
      <c r="G779" s="180" t="s">
        <v>154</v>
      </c>
      <c r="H779" s="180" t="s">
        <v>206</v>
      </c>
      <c r="I779" s="181" t="s">
        <v>129</v>
      </c>
      <c r="J779" t="str">
        <f t="shared" si="12"/>
        <v>1,5PN, 2PN, 2,5PN</v>
      </c>
    </row>
    <row r="780" spans="5:10">
      <c r="E780" s="180">
        <v>778</v>
      </c>
      <c r="F780" s="181" t="s">
        <v>1033</v>
      </c>
      <c r="G780" s="180" t="s">
        <v>154</v>
      </c>
      <c r="H780" s="180" t="s">
        <v>144</v>
      </c>
      <c r="I780" s="181" t="s">
        <v>129</v>
      </c>
      <c r="J780" t="str">
        <f t="shared" si="12"/>
        <v>1,5PN, 2PN, 2,5PN</v>
      </c>
    </row>
    <row r="781" spans="5:10">
      <c r="E781" s="180">
        <v>779</v>
      </c>
      <c r="F781" s="181" t="s">
        <v>1034</v>
      </c>
      <c r="G781" s="180" t="s">
        <v>154</v>
      </c>
      <c r="H781" s="180" t="s">
        <v>209</v>
      </c>
      <c r="I781" s="181" t="s">
        <v>136</v>
      </c>
      <c r="J781" t="str">
        <f t="shared" si="12"/>
        <v>3PN,3,5PN</v>
      </c>
    </row>
    <row r="782" spans="5:10">
      <c r="E782" s="180">
        <v>780</v>
      </c>
      <c r="F782" s="181" t="s">
        <v>1035</v>
      </c>
      <c r="G782" s="180" t="s">
        <v>154</v>
      </c>
      <c r="H782" s="180" t="s">
        <v>146</v>
      </c>
      <c r="I782" s="181" t="s">
        <v>129</v>
      </c>
      <c r="J782" t="str">
        <f t="shared" si="12"/>
        <v>1,5PN, 2PN, 2,5PN</v>
      </c>
    </row>
    <row r="783" spans="5:10">
      <c r="E783" s="180">
        <v>781</v>
      </c>
      <c r="F783" s="181" t="s">
        <v>1036</v>
      </c>
      <c r="G783" s="180" t="s">
        <v>154</v>
      </c>
      <c r="H783" s="180" t="s">
        <v>148</v>
      </c>
      <c r="I783" s="181" t="s">
        <v>129</v>
      </c>
      <c r="J783" t="str">
        <f t="shared" si="12"/>
        <v>1,5PN, 2PN, 2,5PN</v>
      </c>
    </row>
    <row r="784" spans="5:10">
      <c r="E784" s="180">
        <v>782</v>
      </c>
      <c r="F784" s="181" t="s">
        <v>1037</v>
      </c>
      <c r="G784" s="180" t="s">
        <v>154</v>
      </c>
      <c r="H784" s="180" t="s">
        <v>213</v>
      </c>
      <c r="I784" s="181" t="s">
        <v>129</v>
      </c>
      <c r="J784" t="str">
        <f t="shared" si="12"/>
        <v>1,5PN, 2PN, 2,5PN</v>
      </c>
    </row>
    <row r="785" spans="5:10">
      <c r="E785" s="180">
        <v>783</v>
      </c>
      <c r="F785" s="181" t="s">
        <v>1038</v>
      </c>
      <c r="G785" s="180" t="s">
        <v>154</v>
      </c>
      <c r="H785" s="180" t="s">
        <v>150</v>
      </c>
      <c r="I785" s="181" t="s">
        <v>129</v>
      </c>
      <c r="J785" t="str">
        <f t="shared" si="12"/>
        <v>1,5PN, 2PN, 2,5PN</v>
      </c>
    </row>
    <row r="786" spans="5:10">
      <c r="E786" s="180">
        <v>784</v>
      </c>
      <c r="F786" s="181" t="s">
        <v>1039</v>
      </c>
      <c r="G786" s="180" t="s">
        <v>154</v>
      </c>
      <c r="H786" s="180" t="s">
        <v>216</v>
      </c>
      <c r="I786" s="181" t="s">
        <v>136</v>
      </c>
      <c r="J786" t="str">
        <f t="shared" si="12"/>
        <v>3PN,3,5PN</v>
      </c>
    </row>
    <row r="787" spans="5:10">
      <c r="E787" s="180">
        <v>785</v>
      </c>
      <c r="F787" s="181" t="s">
        <v>1040</v>
      </c>
      <c r="G787" s="180" t="s">
        <v>154</v>
      </c>
      <c r="H787" s="180" t="s">
        <v>218</v>
      </c>
      <c r="I787" s="181" t="s">
        <v>117</v>
      </c>
      <c r="J787" t="str">
        <f t="shared" si="12"/>
        <v>1,5PN, 2PN, 2,5PN</v>
      </c>
    </row>
    <row r="788" spans="5:10">
      <c r="E788" s="180">
        <v>786</v>
      </c>
      <c r="F788" s="181" t="s">
        <v>1041</v>
      </c>
      <c r="G788" s="180" t="s">
        <v>154</v>
      </c>
      <c r="H788" s="180" t="s">
        <v>152</v>
      </c>
      <c r="I788" s="181" t="s">
        <v>117</v>
      </c>
      <c r="J788" t="str">
        <f t="shared" si="12"/>
        <v>1,5PN, 2PN, 2,5PN</v>
      </c>
    </row>
    <row r="789" spans="5:10">
      <c r="E789" s="180">
        <v>787</v>
      </c>
      <c r="F789" s="181" t="s">
        <v>1042</v>
      </c>
      <c r="G789" s="180" t="s">
        <v>154</v>
      </c>
      <c r="H789" s="180" t="s">
        <v>154</v>
      </c>
      <c r="I789" s="181" t="s">
        <v>114</v>
      </c>
      <c r="J789" t="str">
        <f t="shared" si="12"/>
        <v>Studio</v>
      </c>
    </row>
    <row r="790" spans="5:10">
      <c r="E790" s="180">
        <v>788</v>
      </c>
      <c r="F790" s="181" t="s">
        <v>1043</v>
      </c>
      <c r="G790" s="180" t="s">
        <v>154</v>
      </c>
      <c r="H790" s="180" t="s">
        <v>156</v>
      </c>
      <c r="I790" s="181" t="s">
        <v>129</v>
      </c>
      <c r="J790" t="str">
        <f t="shared" si="12"/>
        <v>1,5PN, 2PN, 2,5PN</v>
      </c>
    </row>
    <row r="791" spans="5:10">
      <c r="E791" s="180">
        <v>789</v>
      </c>
      <c r="F791" s="181" t="s">
        <v>1044</v>
      </c>
      <c r="G791" s="180" t="s">
        <v>154</v>
      </c>
      <c r="H791" s="180" t="s">
        <v>158</v>
      </c>
      <c r="I791" s="181" t="s">
        <v>114</v>
      </c>
      <c r="J791" t="str">
        <f t="shared" si="12"/>
        <v>Studio</v>
      </c>
    </row>
    <row r="792" spans="5:10">
      <c r="E792" s="180">
        <v>790</v>
      </c>
      <c r="F792" s="181" t="s">
        <v>1045</v>
      </c>
      <c r="G792" s="180" t="s">
        <v>154</v>
      </c>
      <c r="H792" s="180" t="s">
        <v>160</v>
      </c>
      <c r="I792" s="181" t="s">
        <v>117</v>
      </c>
      <c r="J792" t="str">
        <f t="shared" si="12"/>
        <v>1,5PN, 2PN, 2,5PN</v>
      </c>
    </row>
    <row r="793" spans="5:10">
      <c r="E793" s="180">
        <v>791</v>
      </c>
      <c r="F793" s="181" t="s">
        <v>1046</v>
      </c>
      <c r="G793" s="180" t="s">
        <v>154</v>
      </c>
      <c r="H793" s="180" t="s">
        <v>162</v>
      </c>
      <c r="I793" s="181" t="s">
        <v>117</v>
      </c>
      <c r="J793" t="str">
        <f t="shared" si="12"/>
        <v>1,5PN, 2PN, 2,5PN</v>
      </c>
    </row>
    <row r="794" spans="5:10">
      <c r="E794" s="180">
        <v>792</v>
      </c>
      <c r="F794" s="181" t="s">
        <v>1047</v>
      </c>
      <c r="G794" s="180" t="s">
        <v>154</v>
      </c>
      <c r="H794" s="180" t="s">
        <v>164</v>
      </c>
      <c r="I794" s="181" t="s">
        <v>114</v>
      </c>
      <c r="J794" t="str">
        <f t="shared" si="12"/>
        <v>Studio</v>
      </c>
    </row>
    <row r="795" spans="5:10">
      <c r="E795" s="180">
        <v>793</v>
      </c>
      <c r="F795" s="181" t="s">
        <v>1048</v>
      </c>
      <c r="G795" s="180" t="s">
        <v>154</v>
      </c>
      <c r="H795" s="180" t="s">
        <v>166</v>
      </c>
      <c r="I795" s="181" t="s">
        <v>129</v>
      </c>
      <c r="J795" t="str">
        <f t="shared" si="12"/>
        <v>1,5PN, 2PN, 2,5PN</v>
      </c>
    </row>
    <row r="796" spans="5:10">
      <c r="E796" s="180">
        <v>794</v>
      </c>
      <c r="F796" s="181" t="s">
        <v>361</v>
      </c>
      <c r="G796" s="180" t="s">
        <v>156</v>
      </c>
      <c r="H796" s="180" t="s">
        <v>113</v>
      </c>
      <c r="I796" s="181" t="s">
        <v>114</v>
      </c>
      <c r="J796" t="str">
        <f t="shared" si="12"/>
        <v>Studio</v>
      </c>
    </row>
    <row r="797" spans="5:10">
      <c r="E797" s="180">
        <v>795</v>
      </c>
      <c r="F797" s="181" t="s">
        <v>362</v>
      </c>
      <c r="G797" s="180" t="s">
        <v>156</v>
      </c>
      <c r="H797" s="180" t="s">
        <v>170</v>
      </c>
      <c r="I797" s="181" t="s">
        <v>117</v>
      </c>
      <c r="J797" t="str">
        <f t="shared" si="12"/>
        <v>1,5PN, 2PN, 2,5PN</v>
      </c>
    </row>
    <row r="798" spans="5:10">
      <c r="E798" s="180">
        <v>796</v>
      </c>
      <c r="F798" s="181" t="s">
        <v>363</v>
      </c>
      <c r="G798" s="180" t="s">
        <v>156</v>
      </c>
      <c r="H798" s="180" t="s">
        <v>116</v>
      </c>
      <c r="I798" s="181" t="s">
        <v>117</v>
      </c>
      <c r="J798" t="str">
        <f t="shared" si="12"/>
        <v>1,5PN, 2PN, 2,5PN</v>
      </c>
    </row>
    <row r="799" spans="5:10">
      <c r="E799" s="180">
        <v>797</v>
      </c>
      <c r="F799" s="181" t="s">
        <v>364</v>
      </c>
      <c r="G799" s="180" t="s">
        <v>156</v>
      </c>
      <c r="H799" s="180" t="s">
        <v>119</v>
      </c>
      <c r="I799" s="181" t="s">
        <v>114</v>
      </c>
      <c r="J799" t="str">
        <f t="shared" si="12"/>
        <v>Studio</v>
      </c>
    </row>
    <row r="800" spans="5:10">
      <c r="E800" s="180">
        <v>798</v>
      </c>
      <c r="F800" s="181" t="s">
        <v>365</v>
      </c>
      <c r="G800" s="180" t="s">
        <v>156</v>
      </c>
      <c r="H800" s="180" t="s">
        <v>121</v>
      </c>
      <c r="I800" s="181" t="s">
        <v>117</v>
      </c>
      <c r="J800" t="str">
        <f t="shared" si="12"/>
        <v>1,5PN, 2PN, 2,5PN</v>
      </c>
    </row>
    <row r="801" spans="5:10">
      <c r="E801" s="180">
        <v>799</v>
      </c>
      <c r="F801" s="181" t="s">
        <v>366</v>
      </c>
      <c r="G801" s="180" t="s">
        <v>156</v>
      </c>
      <c r="H801" s="180" t="s">
        <v>123</v>
      </c>
      <c r="I801" s="181" t="s">
        <v>124</v>
      </c>
      <c r="J801" t="str">
        <f t="shared" si="12"/>
        <v>1,5PN, 2PN, 2,5PN</v>
      </c>
    </row>
    <row r="802" spans="5:10">
      <c r="E802" s="180">
        <v>800</v>
      </c>
      <c r="F802" s="181" t="s">
        <v>367</v>
      </c>
      <c r="G802" s="180" t="s">
        <v>156</v>
      </c>
      <c r="H802" s="180" t="s">
        <v>112</v>
      </c>
      <c r="I802" s="181" t="s">
        <v>126</v>
      </c>
      <c r="J802" t="str">
        <f t="shared" si="12"/>
        <v>3PN,3,5PN</v>
      </c>
    </row>
    <row r="803" spans="5:10">
      <c r="E803" s="180">
        <v>801</v>
      </c>
      <c r="F803" s="181" t="s">
        <v>368</v>
      </c>
      <c r="G803" s="180" t="s">
        <v>156</v>
      </c>
      <c r="H803" s="180" t="s">
        <v>128</v>
      </c>
      <c r="I803" s="181" t="s">
        <v>129</v>
      </c>
      <c r="J803" t="str">
        <f t="shared" si="12"/>
        <v>1,5PN, 2PN, 2,5PN</v>
      </c>
    </row>
    <row r="804" spans="5:10">
      <c r="E804" s="180">
        <v>802</v>
      </c>
      <c r="F804" s="181" t="s">
        <v>369</v>
      </c>
      <c r="G804" s="180" t="s">
        <v>156</v>
      </c>
      <c r="H804" s="180" t="s">
        <v>131</v>
      </c>
      <c r="I804" s="181" t="s">
        <v>129</v>
      </c>
      <c r="J804" t="str">
        <f t="shared" si="12"/>
        <v>1,5PN, 2PN, 2,5PN</v>
      </c>
    </row>
    <row r="805" spans="5:10">
      <c r="E805" s="180">
        <v>803</v>
      </c>
      <c r="F805" s="181" t="s">
        <v>370</v>
      </c>
      <c r="G805" s="180" t="s">
        <v>156</v>
      </c>
      <c r="H805" s="180" t="s">
        <v>168</v>
      </c>
      <c r="I805" s="181" t="s">
        <v>129</v>
      </c>
      <c r="J805" t="str">
        <f t="shared" si="12"/>
        <v>1,5PN, 2PN, 2,5PN</v>
      </c>
    </row>
    <row r="806" spans="5:10">
      <c r="E806" s="180">
        <v>804</v>
      </c>
      <c r="F806" s="181" t="s">
        <v>371</v>
      </c>
      <c r="G806" s="180" t="s">
        <v>156</v>
      </c>
      <c r="H806" s="180" t="s">
        <v>133</v>
      </c>
      <c r="I806" s="181" t="s">
        <v>129</v>
      </c>
      <c r="J806" t="str">
        <f t="shared" si="12"/>
        <v>1,5PN, 2PN, 2,5PN</v>
      </c>
    </row>
    <row r="807" spans="5:10">
      <c r="E807" s="180">
        <v>805</v>
      </c>
      <c r="F807" s="181" t="s">
        <v>372</v>
      </c>
      <c r="G807" s="180" t="s">
        <v>156</v>
      </c>
      <c r="H807" s="180" t="s">
        <v>135</v>
      </c>
      <c r="I807" s="181" t="s">
        <v>136</v>
      </c>
      <c r="J807" t="str">
        <f t="shared" si="12"/>
        <v>3PN,3,5PN</v>
      </c>
    </row>
    <row r="808" spans="5:10">
      <c r="E808" s="180">
        <v>806</v>
      </c>
      <c r="F808" s="181" t="s">
        <v>373</v>
      </c>
      <c r="G808" s="180" t="s">
        <v>156</v>
      </c>
      <c r="H808" s="180" t="s">
        <v>138</v>
      </c>
      <c r="I808" s="181" t="s">
        <v>129</v>
      </c>
      <c r="J808" t="str">
        <f t="shared" si="12"/>
        <v>1,5PN, 2PN, 2,5PN</v>
      </c>
    </row>
    <row r="809" spans="5:10">
      <c r="E809" s="180">
        <v>807</v>
      </c>
      <c r="F809" s="181" t="s">
        <v>374</v>
      </c>
      <c r="G809" s="180" t="s">
        <v>156</v>
      </c>
      <c r="H809" s="180" t="s">
        <v>198</v>
      </c>
      <c r="I809" s="181" t="s">
        <v>129</v>
      </c>
      <c r="J809" t="str">
        <f t="shared" si="12"/>
        <v>1,5PN, 2PN, 2,5PN</v>
      </c>
    </row>
    <row r="810" spans="5:10">
      <c r="E810" s="180">
        <v>808</v>
      </c>
      <c r="F810" s="181" t="s">
        <v>375</v>
      </c>
      <c r="G810" s="180" t="s">
        <v>156</v>
      </c>
      <c r="H810" s="180" t="s">
        <v>200</v>
      </c>
      <c r="I810" s="181" t="s">
        <v>117</v>
      </c>
      <c r="J810" t="str">
        <f t="shared" si="12"/>
        <v>1,5PN, 2PN, 2,5PN</v>
      </c>
    </row>
    <row r="811" spans="5:10">
      <c r="E811" s="180">
        <v>809</v>
      </c>
      <c r="F811" s="181" t="s">
        <v>376</v>
      </c>
      <c r="G811" s="180" t="s">
        <v>156</v>
      </c>
      <c r="H811" s="180" t="s">
        <v>140</v>
      </c>
      <c r="I811" s="181" t="s">
        <v>114</v>
      </c>
      <c r="J811" t="str">
        <f t="shared" si="12"/>
        <v>Studio</v>
      </c>
    </row>
    <row r="812" spans="5:10">
      <c r="E812" s="180">
        <v>810</v>
      </c>
      <c r="F812" s="181" t="s">
        <v>377</v>
      </c>
      <c r="G812" s="180" t="s">
        <v>156</v>
      </c>
      <c r="H812" s="180" t="s">
        <v>142</v>
      </c>
      <c r="I812" s="181" t="s">
        <v>114</v>
      </c>
      <c r="J812" t="str">
        <f t="shared" si="12"/>
        <v>Studio</v>
      </c>
    </row>
    <row r="813" spans="5:10">
      <c r="E813" s="180">
        <v>811</v>
      </c>
      <c r="F813" s="181" t="s">
        <v>378</v>
      </c>
      <c r="G813" s="180" t="s">
        <v>156</v>
      </c>
      <c r="H813" s="180" t="s">
        <v>204</v>
      </c>
      <c r="I813" s="181" t="s">
        <v>117</v>
      </c>
      <c r="J813" t="str">
        <f t="shared" si="12"/>
        <v>1,5PN, 2PN, 2,5PN</v>
      </c>
    </row>
    <row r="814" spans="5:10">
      <c r="E814" s="180">
        <v>812</v>
      </c>
      <c r="F814" s="181" t="s">
        <v>379</v>
      </c>
      <c r="G814" s="180" t="s">
        <v>156</v>
      </c>
      <c r="H814" s="180" t="s">
        <v>206</v>
      </c>
      <c r="I814" s="181" t="s">
        <v>129</v>
      </c>
      <c r="J814" t="str">
        <f t="shared" si="12"/>
        <v>1,5PN, 2PN, 2,5PN</v>
      </c>
    </row>
    <row r="815" spans="5:10">
      <c r="E815" s="180">
        <v>813</v>
      </c>
      <c r="F815" s="181" t="s">
        <v>380</v>
      </c>
      <c r="G815" s="180" t="s">
        <v>156</v>
      </c>
      <c r="H815" s="180" t="s">
        <v>144</v>
      </c>
      <c r="I815" s="181" t="s">
        <v>129</v>
      </c>
      <c r="J815" t="str">
        <f t="shared" si="12"/>
        <v>1,5PN, 2PN, 2,5PN</v>
      </c>
    </row>
    <row r="816" spans="5:10">
      <c r="E816" s="180">
        <v>814</v>
      </c>
      <c r="F816" s="181" t="s">
        <v>381</v>
      </c>
      <c r="G816" s="180" t="s">
        <v>156</v>
      </c>
      <c r="H816" s="180" t="s">
        <v>209</v>
      </c>
      <c r="I816" s="181" t="s">
        <v>136</v>
      </c>
      <c r="J816" t="str">
        <f t="shared" si="12"/>
        <v>3PN,3,5PN</v>
      </c>
    </row>
    <row r="817" spans="5:10">
      <c r="E817" s="180">
        <v>815</v>
      </c>
      <c r="F817" s="181" t="s">
        <v>382</v>
      </c>
      <c r="G817" s="180" t="s">
        <v>156</v>
      </c>
      <c r="H817" s="180" t="s">
        <v>146</v>
      </c>
      <c r="I817" s="181" t="s">
        <v>129</v>
      </c>
      <c r="J817" t="str">
        <f t="shared" si="12"/>
        <v>1,5PN, 2PN, 2,5PN</v>
      </c>
    </row>
    <row r="818" spans="5:10">
      <c r="E818" s="180">
        <v>816</v>
      </c>
      <c r="F818" s="181" t="s">
        <v>383</v>
      </c>
      <c r="G818" s="180" t="s">
        <v>156</v>
      </c>
      <c r="H818" s="180" t="s">
        <v>148</v>
      </c>
      <c r="I818" s="181" t="s">
        <v>129</v>
      </c>
      <c r="J818" t="str">
        <f t="shared" si="12"/>
        <v>1,5PN, 2PN, 2,5PN</v>
      </c>
    </row>
    <row r="819" spans="5:10">
      <c r="E819" s="180">
        <v>817</v>
      </c>
      <c r="F819" s="181" t="s">
        <v>384</v>
      </c>
      <c r="G819" s="180" t="s">
        <v>156</v>
      </c>
      <c r="H819" s="180" t="s">
        <v>213</v>
      </c>
      <c r="I819" s="181" t="s">
        <v>129</v>
      </c>
      <c r="J819" t="str">
        <f t="shared" si="12"/>
        <v>1,5PN, 2PN, 2,5PN</v>
      </c>
    </row>
    <row r="820" spans="5:10">
      <c r="E820" s="180">
        <v>818</v>
      </c>
      <c r="F820" s="181" t="s">
        <v>385</v>
      </c>
      <c r="G820" s="180" t="s">
        <v>156</v>
      </c>
      <c r="H820" s="180" t="s">
        <v>150</v>
      </c>
      <c r="I820" s="181" t="s">
        <v>129</v>
      </c>
      <c r="J820" t="str">
        <f t="shared" si="12"/>
        <v>1,5PN, 2PN, 2,5PN</v>
      </c>
    </row>
    <row r="821" spans="5:10">
      <c r="E821" s="180">
        <v>819</v>
      </c>
      <c r="F821" s="181" t="s">
        <v>386</v>
      </c>
      <c r="G821" s="180" t="s">
        <v>156</v>
      </c>
      <c r="H821" s="180" t="s">
        <v>216</v>
      </c>
      <c r="I821" s="181" t="s">
        <v>136</v>
      </c>
      <c r="J821" t="str">
        <f t="shared" si="12"/>
        <v>3PN,3,5PN</v>
      </c>
    </row>
    <row r="822" spans="5:10">
      <c r="E822" s="180">
        <v>820</v>
      </c>
      <c r="F822" s="181" t="s">
        <v>387</v>
      </c>
      <c r="G822" s="180" t="s">
        <v>156</v>
      </c>
      <c r="H822" s="180" t="s">
        <v>218</v>
      </c>
      <c r="I822" s="181" t="s">
        <v>117</v>
      </c>
      <c r="J822" t="str">
        <f t="shared" si="12"/>
        <v>1,5PN, 2PN, 2,5PN</v>
      </c>
    </row>
    <row r="823" spans="5:10">
      <c r="E823" s="180">
        <v>821</v>
      </c>
      <c r="F823" s="181" t="s">
        <v>388</v>
      </c>
      <c r="G823" s="180" t="s">
        <v>156</v>
      </c>
      <c r="H823" s="180" t="s">
        <v>152</v>
      </c>
      <c r="I823" s="181" t="s">
        <v>117</v>
      </c>
      <c r="J823" t="str">
        <f t="shared" si="12"/>
        <v>1,5PN, 2PN, 2,5PN</v>
      </c>
    </row>
    <row r="824" spans="5:10">
      <c r="E824" s="180">
        <v>822</v>
      </c>
      <c r="F824" s="181" t="s">
        <v>389</v>
      </c>
      <c r="G824" s="180" t="s">
        <v>156</v>
      </c>
      <c r="H824" s="180" t="s">
        <v>154</v>
      </c>
      <c r="I824" s="181" t="s">
        <v>114</v>
      </c>
      <c r="J824" t="str">
        <f t="shared" si="12"/>
        <v>Studio</v>
      </c>
    </row>
    <row r="825" spans="5:10">
      <c r="E825" s="180">
        <v>823</v>
      </c>
      <c r="F825" s="181" t="s">
        <v>390</v>
      </c>
      <c r="G825" s="180" t="s">
        <v>156</v>
      </c>
      <c r="H825" s="180" t="s">
        <v>156</v>
      </c>
      <c r="I825" s="181" t="s">
        <v>129</v>
      </c>
      <c r="J825" t="str">
        <f t="shared" si="12"/>
        <v>1,5PN, 2PN, 2,5PN</v>
      </c>
    </row>
    <row r="826" spans="5:10">
      <c r="E826" s="180">
        <v>824</v>
      </c>
      <c r="F826" s="181" t="s">
        <v>391</v>
      </c>
      <c r="G826" s="180" t="s">
        <v>156</v>
      </c>
      <c r="H826" s="180" t="s">
        <v>158</v>
      </c>
      <c r="I826" s="181" t="s">
        <v>114</v>
      </c>
      <c r="J826" t="str">
        <f t="shared" si="12"/>
        <v>Studio</v>
      </c>
    </row>
    <row r="827" spans="5:10">
      <c r="E827" s="180">
        <v>825</v>
      </c>
      <c r="F827" s="181" t="s">
        <v>392</v>
      </c>
      <c r="G827" s="180" t="s">
        <v>156</v>
      </c>
      <c r="H827" s="180" t="s">
        <v>160</v>
      </c>
      <c r="I827" s="181" t="s">
        <v>117</v>
      </c>
      <c r="J827" t="str">
        <f t="shared" si="12"/>
        <v>1,5PN, 2PN, 2,5PN</v>
      </c>
    </row>
    <row r="828" spans="5:10">
      <c r="E828" s="180">
        <v>826</v>
      </c>
      <c r="F828" s="181" t="s">
        <v>393</v>
      </c>
      <c r="G828" s="180" t="s">
        <v>156</v>
      </c>
      <c r="H828" s="180" t="s">
        <v>162</v>
      </c>
      <c r="I828" s="181" t="s">
        <v>117</v>
      </c>
      <c r="J828" t="str">
        <f t="shared" si="12"/>
        <v>1,5PN, 2PN, 2,5PN</v>
      </c>
    </row>
    <row r="829" spans="5:10">
      <c r="E829" s="180">
        <v>827</v>
      </c>
      <c r="F829" s="181" t="s">
        <v>394</v>
      </c>
      <c r="G829" s="180" t="s">
        <v>156</v>
      </c>
      <c r="H829" s="180" t="s">
        <v>164</v>
      </c>
      <c r="I829" s="181" t="s">
        <v>114</v>
      </c>
      <c r="J829" t="str">
        <f t="shared" si="12"/>
        <v>Studio</v>
      </c>
    </row>
    <row r="830" spans="5:10">
      <c r="E830" s="180">
        <v>828</v>
      </c>
      <c r="F830" s="181" t="s">
        <v>395</v>
      </c>
      <c r="G830" s="180" t="s">
        <v>156</v>
      </c>
      <c r="H830" s="180" t="s">
        <v>166</v>
      </c>
      <c r="I830" s="181" t="s">
        <v>129</v>
      </c>
      <c r="J830" t="str">
        <f t="shared" si="12"/>
        <v>1,5PN, 2PN, 2,5PN</v>
      </c>
    </row>
    <row r="831" spans="5:10">
      <c r="E831" s="180">
        <v>829</v>
      </c>
      <c r="F831" s="181" t="s">
        <v>1049</v>
      </c>
      <c r="G831" s="180" t="s">
        <v>158</v>
      </c>
      <c r="H831" s="180" t="s">
        <v>113</v>
      </c>
      <c r="I831" s="181" t="s">
        <v>114</v>
      </c>
      <c r="J831" t="str">
        <f t="shared" si="12"/>
        <v>Studio</v>
      </c>
    </row>
    <row r="832" spans="5:10">
      <c r="E832" s="180">
        <v>830</v>
      </c>
      <c r="F832" s="181" t="s">
        <v>1050</v>
      </c>
      <c r="G832" s="180" t="s">
        <v>158</v>
      </c>
      <c r="H832" s="180" t="s">
        <v>170</v>
      </c>
      <c r="I832" s="181" t="s">
        <v>117</v>
      </c>
      <c r="J832" t="str">
        <f t="shared" si="12"/>
        <v>1,5PN, 2PN, 2,5PN</v>
      </c>
    </row>
    <row r="833" spans="5:10">
      <c r="E833" s="180">
        <v>831</v>
      </c>
      <c r="F833" s="181" t="s">
        <v>1051</v>
      </c>
      <c r="G833" s="180" t="s">
        <v>158</v>
      </c>
      <c r="H833" s="180" t="s">
        <v>116</v>
      </c>
      <c r="I833" s="181" t="s">
        <v>117</v>
      </c>
      <c r="J833" t="str">
        <f t="shared" si="12"/>
        <v>1,5PN, 2PN, 2,5PN</v>
      </c>
    </row>
    <row r="834" spans="5:10">
      <c r="E834" s="180">
        <v>832</v>
      </c>
      <c r="F834" s="181" t="s">
        <v>1052</v>
      </c>
      <c r="G834" s="180" t="s">
        <v>158</v>
      </c>
      <c r="H834" s="180" t="s">
        <v>119</v>
      </c>
      <c r="I834" s="181" t="s">
        <v>114</v>
      </c>
      <c r="J834" t="str">
        <f t="shared" si="12"/>
        <v>Studio</v>
      </c>
    </row>
    <row r="835" spans="5:10">
      <c r="E835" s="180">
        <v>833</v>
      </c>
      <c r="F835" s="181" t="s">
        <v>1053</v>
      </c>
      <c r="G835" s="180" t="s">
        <v>158</v>
      </c>
      <c r="H835" s="180" t="s">
        <v>121</v>
      </c>
      <c r="I835" s="181" t="s">
        <v>117</v>
      </c>
      <c r="J835" t="str">
        <f t="shared" si="12"/>
        <v>1,5PN, 2PN, 2,5PN</v>
      </c>
    </row>
    <row r="836" spans="5:10">
      <c r="E836" s="180">
        <v>834</v>
      </c>
      <c r="F836" s="181" t="s">
        <v>1054</v>
      </c>
      <c r="G836" s="180" t="s">
        <v>158</v>
      </c>
      <c r="H836" s="180" t="s">
        <v>123</v>
      </c>
      <c r="I836" s="181" t="s">
        <v>124</v>
      </c>
      <c r="J836" t="str">
        <f t="shared" ref="J836:J899" si="13">+IF(I836="Studio","Studio",IF(OR(I836="3PN",I836="3.5PN"),"3PN,3,5PN","1,5PN, 2PN, 2,5PN"))</f>
        <v>1,5PN, 2PN, 2,5PN</v>
      </c>
    </row>
    <row r="837" spans="5:10">
      <c r="E837" s="180">
        <v>835</v>
      </c>
      <c r="F837" s="181" t="s">
        <v>1055</v>
      </c>
      <c r="G837" s="180" t="s">
        <v>158</v>
      </c>
      <c r="H837" s="180" t="s">
        <v>112</v>
      </c>
      <c r="I837" s="181" t="s">
        <v>126</v>
      </c>
      <c r="J837" t="str">
        <f t="shared" si="13"/>
        <v>3PN,3,5PN</v>
      </c>
    </row>
    <row r="838" spans="5:10">
      <c r="E838" s="180">
        <v>836</v>
      </c>
      <c r="F838" s="181" t="s">
        <v>1056</v>
      </c>
      <c r="G838" s="180" t="s">
        <v>158</v>
      </c>
      <c r="H838" s="180" t="s">
        <v>128</v>
      </c>
      <c r="I838" s="181" t="s">
        <v>129</v>
      </c>
      <c r="J838" t="str">
        <f t="shared" si="13"/>
        <v>1,5PN, 2PN, 2,5PN</v>
      </c>
    </row>
    <row r="839" spans="5:10">
      <c r="E839" s="180">
        <v>837</v>
      </c>
      <c r="F839" s="181" t="s">
        <v>1057</v>
      </c>
      <c r="G839" s="180" t="s">
        <v>158</v>
      </c>
      <c r="H839" s="180" t="s">
        <v>131</v>
      </c>
      <c r="I839" s="181" t="s">
        <v>129</v>
      </c>
      <c r="J839" t="str">
        <f t="shared" si="13"/>
        <v>1,5PN, 2PN, 2,5PN</v>
      </c>
    </row>
    <row r="840" spans="5:10">
      <c r="E840" s="180">
        <v>838</v>
      </c>
      <c r="F840" s="181" t="s">
        <v>1058</v>
      </c>
      <c r="G840" s="180" t="s">
        <v>158</v>
      </c>
      <c r="H840" s="180" t="s">
        <v>168</v>
      </c>
      <c r="I840" s="181" t="s">
        <v>129</v>
      </c>
      <c r="J840" t="str">
        <f t="shared" si="13"/>
        <v>1,5PN, 2PN, 2,5PN</v>
      </c>
    </row>
    <row r="841" spans="5:10">
      <c r="E841" s="180">
        <v>839</v>
      </c>
      <c r="F841" s="181" t="s">
        <v>1059</v>
      </c>
      <c r="G841" s="180" t="s">
        <v>158</v>
      </c>
      <c r="H841" s="180" t="s">
        <v>133</v>
      </c>
      <c r="I841" s="181" t="s">
        <v>129</v>
      </c>
      <c r="J841" t="str">
        <f t="shared" si="13"/>
        <v>1,5PN, 2PN, 2,5PN</v>
      </c>
    </row>
    <row r="842" spans="5:10">
      <c r="E842" s="180">
        <v>840</v>
      </c>
      <c r="F842" s="181" t="s">
        <v>1060</v>
      </c>
      <c r="G842" s="180" t="s">
        <v>158</v>
      </c>
      <c r="H842" s="180" t="s">
        <v>135</v>
      </c>
      <c r="I842" s="181" t="s">
        <v>136</v>
      </c>
      <c r="J842" t="str">
        <f t="shared" si="13"/>
        <v>3PN,3,5PN</v>
      </c>
    </row>
    <row r="843" spans="5:10">
      <c r="E843" s="180">
        <v>841</v>
      </c>
      <c r="F843" s="181" t="s">
        <v>1061</v>
      </c>
      <c r="G843" s="180" t="s">
        <v>158</v>
      </c>
      <c r="H843" s="180" t="s">
        <v>138</v>
      </c>
      <c r="I843" s="181" t="s">
        <v>129</v>
      </c>
      <c r="J843" t="str">
        <f t="shared" si="13"/>
        <v>1,5PN, 2PN, 2,5PN</v>
      </c>
    </row>
    <row r="844" spans="5:10">
      <c r="E844" s="180">
        <v>842</v>
      </c>
      <c r="F844" s="181" t="s">
        <v>1062</v>
      </c>
      <c r="G844" s="180" t="s">
        <v>158</v>
      </c>
      <c r="H844" s="180" t="s">
        <v>198</v>
      </c>
      <c r="I844" s="181" t="s">
        <v>129</v>
      </c>
      <c r="J844" t="str">
        <f t="shared" si="13"/>
        <v>1,5PN, 2PN, 2,5PN</v>
      </c>
    </row>
    <row r="845" spans="5:10">
      <c r="E845" s="180">
        <v>843</v>
      </c>
      <c r="F845" s="181" t="s">
        <v>1063</v>
      </c>
      <c r="G845" s="180" t="s">
        <v>158</v>
      </c>
      <c r="H845" s="180" t="s">
        <v>200</v>
      </c>
      <c r="I845" s="181" t="s">
        <v>117</v>
      </c>
      <c r="J845" t="str">
        <f t="shared" si="13"/>
        <v>1,5PN, 2PN, 2,5PN</v>
      </c>
    </row>
    <row r="846" spans="5:10">
      <c r="E846" s="180">
        <v>844</v>
      </c>
      <c r="F846" s="181" t="s">
        <v>1064</v>
      </c>
      <c r="G846" s="180" t="s">
        <v>158</v>
      </c>
      <c r="H846" s="180" t="s">
        <v>140</v>
      </c>
      <c r="I846" s="181" t="s">
        <v>114</v>
      </c>
      <c r="J846" t="str">
        <f t="shared" si="13"/>
        <v>Studio</v>
      </c>
    </row>
    <row r="847" spans="5:10">
      <c r="E847" s="180">
        <v>845</v>
      </c>
      <c r="F847" s="181" t="s">
        <v>1065</v>
      </c>
      <c r="G847" s="180" t="s">
        <v>158</v>
      </c>
      <c r="H847" s="180" t="s">
        <v>142</v>
      </c>
      <c r="I847" s="181" t="s">
        <v>114</v>
      </c>
      <c r="J847" t="str">
        <f t="shared" si="13"/>
        <v>Studio</v>
      </c>
    </row>
    <row r="848" spans="5:10">
      <c r="E848" s="180">
        <v>846</v>
      </c>
      <c r="F848" s="181" t="s">
        <v>1066</v>
      </c>
      <c r="G848" s="180" t="s">
        <v>158</v>
      </c>
      <c r="H848" s="180" t="s">
        <v>204</v>
      </c>
      <c r="I848" s="181" t="s">
        <v>117</v>
      </c>
      <c r="J848" t="str">
        <f t="shared" si="13"/>
        <v>1,5PN, 2PN, 2,5PN</v>
      </c>
    </row>
    <row r="849" spans="5:10">
      <c r="E849" s="180">
        <v>847</v>
      </c>
      <c r="F849" s="181" t="s">
        <v>1067</v>
      </c>
      <c r="G849" s="180" t="s">
        <v>158</v>
      </c>
      <c r="H849" s="180" t="s">
        <v>206</v>
      </c>
      <c r="I849" s="181" t="s">
        <v>129</v>
      </c>
      <c r="J849" t="str">
        <f t="shared" si="13"/>
        <v>1,5PN, 2PN, 2,5PN</v>
      </c>
    </row>
    <row r="850" spans="5:10">
      <c r="E850" s="180">
        <v>848</v>
      </c>
      <c r="F850" s="181" t="s">
        <v>1068</v>
      </c>
      <c r="G850" s="180" t="s">
        <v>158</v>
      </c>
      <c r="H850" s="180" t="s">
        <v>144</v>
      </c>
      <c r="I850" s="181" t="s">
        <v>129</v>
      </c>
      <c r="J850" t="str">
        <f t="shared" si="13"/>
        <v>1,5PN, 2PN, 2,5PN</v>
      </c>
    </row>
    <row r="851" spans="5:10">
      <c r="E851" s="180">
        <v>849</v>
      </c>
      <c r="F851" s="181" t="s">
        <v>1069</v>
      </c>
      <c r="G851" s="180" t="s">
        <v>158</v>
      </c>
      <c r="H851" s="180" t="s">
        <v>209</v>
      </c>
      <c r="I851" s="181" t="s">
        <v>136</v>
      </c>
      <c r="J851" t="str">
        <f t="shared" si="13"/>
        <v>3PN,3,5PN</v>
      </c>
    </row>
    <row r="852" spans="5:10">
      <c r="E852" s="180">
        <v>850</v>
      </c>
      <c r="F852" s="181" t="s">
        <v>1070</v>
      </c>
      <c r="G852" s="180" t="s">
        <v>158</v>
      </c>
      <c r="H852" s="180" t="s">
        <v>146</v>
      </c>
      <c r="I852" s="181" t="s">
        <v>129</v>
      </c>
      <c r="J852" t="str">
        <f t="shared" si="13"/>
        <v>1,5PN, 2PN, 2,5PN</v>
      </c>
    </row>
    <row r="853" spans="5:10">
      <c r="E853" s="180">
        <v>851</v>
      </c>
      <c r="F853" s="181" t="s">
        <v>1071</v>
      </c>
      <c r="G853" s="180" t="s">
        <v>158</v>
      </c>
      <c r="H853" s="180" t="s">
        <v>148</v>
      </c>
      <c r="I853" s="181" t="s">
        <v>129</v>
      </c>
      <c r="J853" t="str">
        <f t="shared" si="13"/>
        <v>1,5PN, 2PN, 2,5PN</v>
      </c>
    </row>
    <row r="854" spans="5:10">
      <c r="E854" s="180">
        <v>852</v>
      </c>
      <c r="F854" s="181" t="s">
        <v>1072</v>
      </c>
      <c r="G854" s="180" t="s">
        <v>158</v>
      </c>
      <c r="H854" s="180" t="s">
        <v>213</v>
      </c>
      <c r="I854" s="181" t="s">
        <v>129</v>
      </c>
      <c r="J854" t="str">
        <f t="shared" si="13"/>
        <v>1,5PN, 2PN, 2,5PN</v>
      </c>
    </row>
    <row r="855" spans="5:10">
      <c r="E855" s="180">
        <v>853</v>
      </c>
      <c r="F855" s="181" t="s">
        <v>1073</v>
      </c>
      <c r="G855" s="180" t="s">
        <v>158</v>
      </c>
      <c r="H855" s="180" t="s">
        <v>150</v>
      </c>
      <c r="I855" s="181" t="s">
        <v>129</v>
      </c>
      <c r="J855" t="str">
        <f t="shared" si="13"/>
        <v>1,5PN, 2PN, 2,5PN</v>
      </c>
    </row>
    <row r="856" spans="5:10">
      <c r="E856" s="180">
        <v>854</v>
      </c>
      <c r="F856" s="181" t="s">
        <v>1074</v>
      </c>
      <c r="G856" s="180" t="s">
        <v>158</v>
      </c>
      <c r="H856" s="180" t="s">
        <v>216</v>
      </c>
      <c r="I856" s="181" t="s">
        <v>136</v>
      </c>
      <c r="J856" t="str">
        <f t="shared" si="13"/>
        <v>3PN,3,5PN</v>
      </c>
    </row>
    <row r="857" spans="5:10">
      <c r="E857" s="180">
        <v>855</v>
      </c>
      <c r="F857" s="181" t="s">
        <v>1075</v>
      </c>
      <c r="G857" s="180" t="s">
        <v>158</v>
      </c>
      <c r="H857" s="180" t="s">
        <v>218</v>
      </c>
      <c r="I857" s="181" t="s">
        <v>117</v>
      </c>
      <c r="J857" t="str">
        <f t="shared" si="13"/>
        <v>1,5PN, 2PN, 2,5PN</v>
      </c>
    </row>
    <row r="858" spans="5:10">
      <c r="E858" s="180">
        <v>856</v>
      </c>
      <c r="F858" s="181" t="s">
        <v>1076</v>
      </c>
      <c r="G858" s="180" t="s">
        <v>158</v>
      </c>
      <c r="H858" s="180" t="s">
        <v>152</v>
      </c>
      <c r="I858" s="181" t="s">
        <v>117</v>
      </c>
      <c r="J858" t="str">
        <f t="shared" si="13"/>
        <v>1,5PN, 2PN, 2,5PN</v>
      </c>
    </row>
    <row r="859" spans="5:10">
      <c r="E859" s="180">
        <v>857</v>
      </c>
      <c r="F859" s="181" t="s">
        <v>1077</v>
      </c>
      <c r="G859" s="180" t="s">
        <v>158</v>
      </c>
      <c r="H859" s="180" t="s">
        <v>154</v>
      </c>
      <c r="I859" s="181" t="s">
        <v>114</v>
      </c>
      <c r="J859" t="str">
        <f t="shared" si="13"/>
        <v>Studio</v>
      </c>
    </row>
    <row r="860" spans="5:10">
      <c r="E860" s="180">
        <v>858</v>
      </c>
      <c r="F860" s="181" t="s">
        <v>1078</v>
      </c>
      <c r="G860" s="180" t="s">
        <v>158</v>
      </c>
      <c r="H860" s="180" t="s">
        <v>156</v>
      </c>
      <c r="I860" s="181" t="s">
        <v>129</v>
      </c>
      <c r="J860" t="str">
        <f t="shared" si="13"/>
        <v>1,5PN, 2PN, 2,5PN</v>
      </c>
    </row>
    <row r="861" spans="5:10">
      <c r="E861" s="180">
        <v>859</v>
      </c>
      <c r="F861" s="181" t="s">
        <v>1079</v>
      </c>
      <c r="G861" s="180" t="s">
        <v>158</v>
      </c>
      <c r="H861" s="180" t="s">
        <v>158</v>
      </c>
      <c r="I861" s="181" t="s">
        <v>114</v>
      </c>
      <c r="J861" t="str">
        <f t="shared" si="13"/>
        <v>Studio</v>
      </c>
    </row>
    <row r="862" spans="5:10">
      <c r="E862" s="180">
        <v>860</v>
      </c>
      <c r="F862" s="181" t="s">
        <v>1080</v>
      </c>
      <c r="G862" s="180" t="s">
        <v>158</v>
      </c>
      <c r="H862" s="180" t="s">
        <v>160</v>
      </c>
      <c r="I862" s="181" t="s">
        <v>117</v>
      </c>
      <c r="J862" t="str">
        <f t="shared" si="13"/>
        <v>1,5PN, 2PN, 2,5PN</v>
      </c>
    </row>
    <row r="863" spans="5:10">
      <c r="E863" s="180">
        <v>861</v>
      </c>
      <c r="F863" s="181" t="s">
        <v>1081</v>
      </c>
      <c r="G863" s="180" t="s">
        <v>158</v>
      </c>
      <c r="H863" s="180" t="s">
        <v>162</v>
      </c>
      <c r="I863" s="181" t="s">
        <v>117</v>
      </c>
      <c r="J863" t="str">
        <f t="shared" si="13"/>
        <v>1,5PN, 2PN, 2,5PN</v>
      </c>
    </row>
    <row r="864" spans="5:10">
      <c r="E864" s="180">
        <v>862</v>
      </c>
      <c r="F864" s="181" t="s">
        <v>1082</v>
      </c>
      <c r="G864" s="180" t="s">
        <v>158</v>
      </c>
      <c r="H864" s="180" t="s">
        <v>164</v>
      </c>
      <c r="I864" s="181" t="s">
        <v>114</v>
      </c>
      <c r="J864" t="str">
        <f t="shared" si="13"/>
        <v>Studio</v>
      </c>
    </row>
    <row r="865" spans="5:10">
      <c r="E865" s="180">
        <v>863</v>
      </c>
      <c r="F865" s="181" t="s">
        <v>1083</v>
      </c>
      <c r="G865" s="180" t="s">
        <v>158</v>
      </c>
      <c r="H865" s="180" t="s">
        <v>166</v>
      </c>
      <c r="I865" s="181" t="s">
        <v>129</v>
      </c>
      <c r="J865" t="str">
        <f t="shared" si="13"/>
        <v>1,5PN, 2PN, 2,5PN</v>
      </c>
    </row>
    <row r="866" spans="5:10">
      <c r="E866" s="180">
        <v>864</v>
      </c>
      <c r="F866" s="181" t="s">
        <v>1084</v>
      </c>
      <c r="G866" s="180" t="s">
        <v>160</v>
      </c>
      <c r="H866" s="180" t="s">
        <v>113</v>
      </c>
      <c r="I866" s="181" t="s">
        <v>114</v>
      </c>
      <c r="J866" t="str">
        <f t="shared" si="13"/>
        <v>Studio</v>
      </c>
    </row>
    <row r="867" spans="5:10">
      <c r="E867" s="180">
        <v>865</v>
      </c>
      <c r="F867" s="181" t="s">
        <v>1085</v>
      </c>
      <c r="G867" s="180" t="s">
        <v>160</v>
      </c>
      <c r="H867" s="180" t="s">
        <v>170</v>
      </c>
      <c r="I867" s="181" t="s">
        <v>117</v>
      </c>
      <c r="J867" t="str">
        <f t="shared" si="13"/>
        <v>1,5PN, 2PN, 2,5PN</v>
      </c>
    </row>
    <row r="868" spans="5:10">
      <c r="E868" s="180">
        <v>866</v>
      </c>
      <c r="F868" s="181" t="s">
        <v>1086</v>
      </c>
      <c r="G868" s="180" t="s">
        <v>160</v>
      </c>
      <c r="H868" s="180" t="s">
        <v>116</v>
      </c>
      <c r="I868" s="181" t="s">
        <v>117</v>
      </c>
      <c r="J868" t="str">
        <f t="shared" si="13"/>
        <v>1,5PN, 2PN, 2,5PN</v>
      </c>
    </row>
    <row r="869" spans="5:10">
      <c r="E869" s="180">
        <v>867</v>
      </c>
      <c r="F869" s="181" t="s">
        <v>1087</v>
      </c>
      <c r="G869" s="180" t="s">
        <v>160</v>
      </c>
      <c r="H869" s="180" t="s">
        <v>119</v>
      </c>
      <c r="I869" s="181" t="s">
        <v>114</v>
      </c>
      <c r="J869" t="str">
        <f t="shared" si="13"/>
        <v>Studio</v>
      </c>
    </row>
    <row r="870" spans="5:10">
      <c r="E870" s="180">
        <v>868</v>
      </c>
      <c r="F870" s="181" t="s">
        <v>1088</v>
      </c>
      <c r="G870" s="180" t="s">
        <v>160</v>
      </c>
      <c r="H870" s="180" t="s">
        <v>121</v>
      </c>
      <c r="I870" s="181" t="s">
        <v>117</v>
      </c>
      <c r="J870" t="str">
        <f t="shared" si="13"/>
        <v>1,5PN, 2PN, 2,5PN</v>
      </c>
    </row>
    <row r="871" spans="5:10">
      <c r="E871" s="180">
        <v>869</v>
      </c>
      <c r="F871" s="181" t="s">
        <v>1089</v>
      </c>
      <c r="G871" s="180" t="s">
        <v>160</v>
      </c>
      <c r="H871" s="180" t="s">
        <v>123</v>
      </c>
      <c r="I871" s="181" t="s">
        <v>124</v>
      </c>
      <c r="J871" t="str">
        <f t="shared" si="13"/>
        <v>1,5PN, 2PN, 2,5PN</v>
      </c>
    </row>
    <row r="872" spans="5:10">
      <c r="E872" s="180">
        <v>870</v>
      </c>
      <c r="F872" s="181" t="s">
        <v>1090</v>
      </c>
      <c r="G872" s="180" t="s">
        <v>160</v>
      </c>
      <c r="H872" s="180" t="s">
        <v>112</v>
      </c>
      <c r="I872" s="181" t="s">
        <v>126</v>
      </c>
      <c r="J872" t="str">
        <f t="shared" si="13"/>
        <v>3PN,3,5PN</v>
      </c>
    </row>
    <row r="873" spans="5:10">
      <c r="E873" s="180">
        <v>871</v>
      </c>
      <c r="F873" s="181" t="s">
        <v>1091</v>
      </c>
      <c r="G873" s="180" t="s">
        <v>160</v>
      </c>
      <c r="H873" s="180" t="s">
        <v>128</v>
      </c>
      <c r="I873" s="181" t="s">
        <v>129</v>
      </c>
      <c r="J873" t="str">
        <f t="shared" si="13"/>
        <v>1,5PN, 2PN, 2,5PN</v>
      </c>
    </row>
    <row r="874" spans="5:10">
      <c r="E874" s="180">
        <v>872</v>
      </c>
      <c r="F874" s="181" t="s">
        <v>1092</v>
      </c>
      <c r="G874" s="180" t="s">
        <v>160</v>
      </c>
      <c r="H874" s="180" t="s">
        <v>131</v>
      </c>
      <c r="I874" s="181" t="s">
        <v>129</v>
      </c>
      <c r="J874" t="str">
        <f t="shared" si="13"/>
        <v>1,5PN, 2PN, 2,5PN</v>
      </c>
    </row>
    <row r="875" spans="5:10">
      <c r="E875" s="180">
        <v>873</v>
      </c>
      <c r="F875" s="181" t="s">
        <v>1093</v>
      </c>
      <c r="G875" s="180" t="s">
        <v>160</v>
      </c>
      <c r="H875" s="180" t="s">
        <v>168</v>
      </c>
      <c r="I875" s="181" t="s">
        <v>129</v>
      </c>
      <c r="J875" t="str">
        <f t="shared" si="13"/>
        <v>1,5PN, 2PN, 2,5PN</v>
      </c>
    </row>
    <row r="876" spans="5:10">
      <c r="E876" s="180">
        <v>874</v>
      </c>
      <c r="F876" s="181" t="s">
        <v>1094</v>
      </c>
      <c r="G876" s="180" t="s">
        <v>160</v>
      </c>
      <c r="H876" s="180" t="s">
        <v>133</v>
      </c>
      <c r="I876" s="181" t="s">
        <v>129</v>
      </c>
      <c r="J876" t="str">
        <f t="shared" si="13"/>
        <v>1,5PN, 2PN, 2,5PN</v>
      </c>
    </row>
    <row r="877" spans="5:10">
      <c r="E877" s="180">
        <v>875</v>
      </c>
      <c r="F877" s="181" t="s">
        <v>1095</v>
      </c>
      <c r="G877" s="180" t="s">
        <v>160</v>
      </c>
      <c r="H877" s="180" t="s">
        <v>135</v>
      </c>
      <c r="I877" s="181" t="s">
        <v>136</v>
      </c>
      <c r="J877" t="str">
        <f t="shared" si="13"/>
        <v>3PN,3,5PN</v>
      </c>
    </row>
    <row r="878" spans="5:10">
      <c r="E878" s="180">
        <v>876</v>
      </c>
      <c r="F878" s="181" t="s">
        <v>1096</v>
      </c>
      <c r="G878" s="180" t="s">
        <v>160</v>
      </c>
      <c r="H878" s="180" t="s">
        <v>138</v>
      </c>
      <c r="I878" s="181" t="s">
        <v>129</v>
      </c>
      <c r="J878" t="str">
        <f t="shared" si="13"/>
        <v>1,5PN, 2PN, 2,5PN</v>
      </c>
    </row>
    <row r="879" spans="5:10">
      <c r="E879" s="180">
        <v>877</v>
      </c>
      <c r="F879" s="181" t="s">
        <v>1097</v>
      </c>
      <c r="G879" s="180" t="s">
        <v>160</v>
      </c>
      <c r="H879" s="180" t="s">
        <v>198</v>
      </c>
      <c r="I879" s="181" t="s">
        <v>129</v>
      </c>
      <c r="J879" t="str">
        <f t="shared" si="13"/>
        <v>1,5PN, 2PN, 2,5PN</v>
      </c>
    </row>
    <row r="880" spans="5:10">
      <c r="E880" s="180">
        <v>878</v>
      </c>
      <c r="F880" s="181" t="s">
        <v>1098</v>
      </c>
      <c r="G880" s="180" t="s">
        <v>160</v>
      </c>
      <c r="H880" s="180" t="s">
        <v>200</v>
      </c>
      <c r="I880" s="181" t="s">
        <v>117</v>
      </c>
      <c r="J880" t="str">
        <f t="shared" si="13"/>
        <v>1,5PN, 2PN, 2,5PN</v>
      </c>
    </row>
    <row r="881" spans="5:10">
      <c r="E881" s="180">
        <v>879</v>
      </c>
      <c r="F881" s="181" t="s">
        <v>1099</v>
      </c>
      <c r="G881" s="180" t="s">
        <v>160</v>
      </c>
      <c r="H881" s="180" t="s">
        <v>140</v>
      </c>
      <c r="I881" s="181" t="s">
        <v>114</v>
      </c>
      <c r="J881" t="str">
        <f t="shared" si="13"/>
        <v>Studio</v>
      </c>
    </row>
    <row r="882" spans="5:10">
      <c r="E882" s="180">
        <v>880</v>
      </c>
      <c r="F882" s="181" t="s">
        <v>1100</v>
      </c>
      <c r="G882" s="180" t="s">
        <v>160</v>
      </c>
      <c r="H882" s="180" t="s">
        <v>142</v>
      </c>
      <c r="I882" s="181" t="s">
        <v>114</v>
      </c>
      <c r="J882" t="str">
        <f t="shared" si="13"/>
        <v>Studio</v>
      </c>
    </row>
    <row r="883" spans="5:10">
      <c r="E883" s="180">
        <v>881</v>
      </c>
      <c r="F883" s="181" t="s">
        <v>1101</v>
      </c>
      <c r="G883" s="180" t="s">
        <v>160</v>
      </c>
      <c r="H883" s="180" t="s">
        <v>204</v>
      </c>
      <c r="I883" s="181" t="s">
        <v>117</v>
      </c>
      <c r="J883" t="str">
        <f t="shared" si="13"/>
        <v>1,5PN, 2PN, 2,5PN</v>
      </c>
    </row>
    <row r="884" spans="5:10">
      <c r="E884" s="180">
        <v>882</v>
      </c>
      <c r="F884" s="181" t="s">
        <v>1102</v>
      </c>
      <c r="G884" s="180" t="s">
        <v>160</v>
      </c>
      <c r="H884" s="180" t="s">
        <v>206</v>
      </c>
      <c r="I884" s="181" t="s">
        <v>129</v>
      </c>
      <c r="J884" t="str">
        <f t="shared" si="13"/>
        <v>1,5PN, 2PN, 2,5PN</v>
      </c>
    </row>
    <row r="885" spans="5:10">
      <c r="E885" s="180">
        <v>883</v>
      </c>
      <c r="F885" s="181" t="s">
        <v>1103</v>
      </c>
      <c r="G885" s="180" t="s">
        <v>160</v>
      </c>
      <c r="H885" s="180" t="s">
        <v>144</v>
      </c>
      <c r="I885" s="181" t="s">
        <v>129</v>
      </c>
      <c r="J885" t="str">
        <f t="shared" si="13"/>
        <v>1,5PN, 2PN, 2,5PN</v>
      </c>
    </row>
    <row r="886" spans="5:10">
      <c r="E886" s="180">
        <v>884</v>
      </c>
      <c r="F886" s="181" t="s">
        <v>1104</v>
      </c>
      <c r="G886" s="180" t="s">
        <v>160</v>
      </c>
      <c r="H886" s="180" t="s">
        <v>209</v>
      </c>
      <c r="I886" s="181" t="s">
        <v>136</v>
      </c>
      <c r="J886" t="str">
        <f t="shared" si="13"/>
        <v>3PN,3,5PN</v>
      </c>
    </row>
    <row r="887" spans="5:10">
      <c r="E887" s="180">
        <v>885</v>
      </c>
      <c r="F887" s="181" t="s">
        <v>1105</v>
      </c>
      <c r="G887" s="180" t="s">
        <v>160</v>
      </c>
      <c r="H887" s="180" t="s">
        <v>146</v>
      </c>
      <c r="I887" s="181" t="s">
        <v>129</v>
      </c>
      <c r="J887" t="str">
        <f t="shared" si="13"/>
        <v>1,5PN, 2PN, 2,5PN</v>
      </c>
    </row>
    <row r="888" spans="5:10">
      <c r="E888" s="180">
        <v>886</v>
      </c>
      <c r="F888" s="181" t="s">
        <v>1106</v>
      </c>
      <c r="G888" s="180" t="s">
        <v>160</v>
      </c>
      <c r="H888" s="180" t="s">
        <v>148</v>
      </c>
      <c r="I888" s="181" t="s">
        <v>129</v>
      </c>
      <c r="J888" t="str">
        <f t="shared" si="13"/>
        <v>1,5PN, 2PN, 2,5PN</v>
      </c>
    </row>
    <row r="889" spans="5:10">
      <c r="E889" s="180">
        <v>887</v>
      </c>
      <c r="F889" s="181" t="s">
        <v>1107</v>
      </c>
      <c r="G889" s="180" t="s">
        <v>160</v>
      </c>
      <c r="H889" s="180" t="s">
        <v>213</v>
      </c>
      <c r="I889" s="181" t="s">
        <v>129</v>
      </c>
      <c r="J889" t="str">
        <f t="shared" si="13"/>
        <v>1,5PN, 2PN, 2,5PN</v>
      </c>
    </row>
    <row r="890" spans="5:10">
      <c r="E890" s="180">
        <v>888</v>
      </c>
      <c r="F890" s="181" t="s">
        <v>1108</v>
      </c>
      <c r="G890" s="180" t="s">
        <v>160</v>
      </c>
      <c r="H890" s="180" t="s">
        <v>150</v>
      </c>
      <c r="I890" s="181" t="s">
        <v>129</v>
      </c>
      <c r="J890" t="str">
        <f t="shared" si="13"/>
        <v>1,5PN, 2PN, 2,5PN</v>
      </c>
    </row>
    <row r="891" spans="5:10">
      <c r="E891" s="180">
        <v>889</v>
      </c>
      <c r="F891" s="181" t="s">
        <v>1109</v>
      </c>
      <c r="G891" s="180" t="s">
        <v>160</v>
      </c>
      <c r="H891" s="180" t="s">
        <v>216</v>
      </c>
      <c r="I891" s="181" t="s">
        <v>136</v>
      </c>
      <c r="J891" t="str">
        <f t="shared" si="13"/>
        <v>3PN,3,5PN</v>
      </c>
    </row>
    <row r="892" spans="5:10">
      <c r="E892" s="180">
        <v>890</v>
      </c>
      <c r="F892" s="181" t="s">
        <v>1110</v>
      </c>
      <c r="G892" s="180" t="s">
        <v>160</v>
      </c>
      <c r="H892" s="180" t="s">
        <v>218</v>
      </c>
      <c r="I892" s="181" t="s">
        <v>117</v>
      </c>
      <c r="J892" t="str">
        <f t="shared" si="13"/>
        <v>1,5PN, 2PN, 2,5PN</v>
      </c>
    </row>
    <row r="893" spans="5:10">
      <c r="E893" s="180">
        <v>891</v>
      </c>
      <c r="F893" s="181" t="s">
        <v>1111</v>
      </c>
      <c r="G893" s="180" t="s">
        <v>160</v>
      </c>
      <c r="H893" s="180" t="s">
        <v>152</v>
      </c>
      <c r="I893" s="181" t="s">
        <v>117</v>
      </c>
      <c r="J893" t="str">
        <f t="shared" si="13"/>
        <v>1,5PN, 2PN, 2,5PN</v>
      </c>
    </row>
    <row r="894" spans="5:10">
      <c r="E894" s="180">
        <v>892</v>
      </c>
      <c r="F894" s="181" t="s">
        <v>1112</v>
      </c>
      <c r="G894" s="180" t="s">
        <v>160</v>
      </c>
      <c r="H894" s="180" t="s">
        <v>154</v>
      </c>
      <c r="I894" s="181" t="s">
        <v>114</v>
      </c>
      <c r="J894" t="str">
        <f t="shared" si="13"/>
        <v>Studio</v>
      </c>
    </row>
    <row r="895" spans="5:10">
      <c r="E895" s="180">
        <v>893</v>
      </c>
      <c r="F895" s="181" t="s">
        <v>1113</v>
      </c>
      <c r="G895" s="180" t="s">
        <v>160</v>
      </c>
      <c r="H895" s="180" t="s">
        <v>156</v>
      </c>
      <c r="I895" s="181" t="s">
        <v>129</v>
      </c>
      <c r="J895" t="str">
        <f t="shared" si="13"/>
        <v>1,5PN, 2PN, 2,5PN</v>
      </c>
    </row>
    <row r="896" spans="5:10">
      <c r="E896" s="180">
        <v>894</v>
      </c>
      <c r="F896" s="181" t="s">
        <v>1114</v>
      </c>
      <c r="G896" s="180" t="s">
        <v>160</v>
      </c>
      <c r="H896" s="180" t="s">
        <v>158</v>
      </c>
      <c r="I896" s="181" t="s">
        <v>114</v>
      </c>
      <c r="J896" t="str">
        <f t="shared" si="13"/>
        <v>Studio</v>
      </c>
    </row>
    <row r="897" spans="5:10">
      <c r="E897" s="180">
        <v>895</v>
      </c>
      <c r="F897" s="181" t="s">
        <v>1115</v>
      </c>
      <c r="G897" s="180" t="s">
        <v>160</v>
      </c>
      <c r="H897" s="180" t="s">
        <v>160</v>
      </c>
      <c r="I897" s="181" t="s">
        <v>117</v>
      </c>
      <c r="J897" t="str">
        <f t="shared" si="13"/>
        <v>1,5PN, 2PN, 2,5PN</v>
      </c>
    </row>
    <row r="898" spans="5:10">
      <c r="E898" s="180">
        <v>896</v>
      </c>
      <c r="F898" s="181" t="s">
        <v>1116</v>
      </c>
      <c r="G898" s="180" t="s">
        <v>160</v>
      </c>
      <c r="H898" s="180" t="s">
        <v>162</v>
      </c>
      <c r="I898" s="181" t="s">
        <v>117</v>
      </c>
      <c r="J898" t="str">
        <f t="shared" si="13"/>
        <v>1,5PN, 2PN, 2,5PN</v>
      </c>
    </row>
    <row r="899" spans="5:10">
      <c r="E899" s="180">
        <v>897</v>
      </c>
      <c r="F899" s="181" t="s">
        <v>1117</v>
      </c>
      <c r="G899" s="180" t="s">
        <v>160</v>
      </c>
      <c r="H899" s="180" t="s">
        <v>164</v>
      </c>
      <c r="I899" s="181" t="s">
        <v>114</v>
      </c>
      <c r="J899" t="str">
        <f t="shared" si="13"/>
        <v>Studio</v>
      </c>
    </row>
    <row r="900" spans="5:10">
      <c r="E900" s="180">
        <v>898</v>
      </c>
      <c r="F900" s="181" t="s">
        <v>1118</v>
      </c>
      <c r="G900" s="180" t="s">
        <v>160</v>
      </c>
      <c r="H900" s="180" t="s">
        <v>166</v>
      </c>
      <c r="I900" s="181" t="s">
        <v>129</v>
      </c>
      <c r="J900" t="str">
        <f t="shared" ref="J900:J963" si="14">+IF(I900="Studio","Studio",IF(OR(I900="3PN",I900="3.5PN"),"3PN,3,5PN","1,5PN, 2PN, 2,5PN"))</f>
        <v>1,5PN, 2PN, 2,5PN</v>
      </c>
    </row>
    <row r="901" spans="5:10">
      <c r="E901" s="180">
        <v>899</v>
      </c>
      <c r="F901" s="181" t="s">
        <v>493</v>
      </c>
      <c r="G901" s="180" t="s">
        <v>162</v>
      </c>
      <c r="H901" s="180" t="s">
        <v>113</v>
      </c>
      <c r="I901" s="181" t="s">
        <v>114</v>
      </c>
      <c r="J901" t="str">
        <f t="shared" si="14"/>
        <v>Studio</v>
      </c>
    </row>
    <row r="902" spans="5:10">
      <c r="E902" s="180">
        <v>900</v>
      </c>
      <c r="F902" s="181" t="s">
        <v>494</v>
      </c>
      <c r="G902" s="180" t="s">
        <v>162</v>
      </c>
      <c r="H902" s="180" t="s">
        <v>170</v>
      </c>
      <c r="I902" s="181" t="s">
        <v>117</v>
      </c>
      <c r="J902" t="str">
        <f t="shared" si="14"/>
        <v>1,5PN, 2PN, 2,5PN</v>
      </c>
    </row>
    <row r="903" spans="5:10">
      <c r="E903" s="180">
        <v>901</v>
      </c>
      <c r="F903" s="181" t="s">
        <v>495</v>
      </c>
      <c r="G903" s="180" t="s">
        <v>162</v>
      </c>
      <c r="H903" s="180" t="s">
        <v>116</v>
      </c>
      <c r="I903" s="181" t="s">
        <v>117</v>
      </c>
      <c r="J903" t="str">
        <f t="shared" si="14"/>
        <v>1,5PN, 2PN, 2,5PN</v>
      </c>
    </row>
    <row r="904" spans="5:10">
      <c r="E904" s="180">
        <v>902</v>
      </c>
      <c r="F904" s="181" t="s">
        <v>496</v>
      </c>
      <c r="G904" s="180" t="s">
        <v>162</v>
      </c>
      <c r="H904" s="180" t="s">
        <v>119</v>
      </c>
      <c r="I904" s="181" t="s">
        <v>114</v>
      </c>
      <c r="J904" t="str">
        <f t="shared" si="14"/>
        <v>Studio</v>
      </c>
    </row>
    <row r="905" spans="5:10">
      <c r="E905" s="180">
        <v>903</v>
      </c>
      <c r="F905" s="181" t="s">
        <v>497</v>
      </c>
      <c r="G905" s="180" t="s">
        <v>162</v>
      </c>
      <c r="H905" s="180" t="s">
        <v>121</v>
      </c>
      <c r="I905" s="181" t="s">
        <v>117</v>
      </c>
      <c r="J905" t="str">
        <f t="shared" si="14"/>
        <v>1,5PN, 2PN, 2,5PN</v>
      </c>
    </row>
    <row r="906" spans="5:10">
      <c r="E906" s="180">
        <v>904</v>
      </c>
      <c r="F906" s="181" t="s">
        <v>498</v>
      </c>
      <c r="G906" s="180" t="s">
        <v>162</v>
      </c>
      <c r="H906" s="180" t="s">
        <v>123</v>
      </c>
      <c r="I906" s="181" t="s">
        <v>124</v>
      </c>
      <c r="J906" t="str">
        <f t="shared" si="14"/>
        <v>1,5PN, 2PN, 2,5PN</v>
      </c>
    </row>
    <row r="907" spans="5:10">
      <c r="E907" s="180">
        <v>905</v>
      </c>
      <c r="F907" s="181" t="s">
        <v>499</v>
      </c>
      <c r="G907" s="180" t="s">
        <v>162</v>
      </c>
      <c r="H907" s="180" t="s">
        <v>112</v>
      </c>
      <c r="I907" s="181" t="s">
        <v>126</v>
      </c>
      <c r="J907" t="str">
        <f t="shared" si="14"/>
        <v>3PN,3,5PN</v>
      </c>
    </row>
    <row r="908" spans="5:10">
      <c r="E908" s="180">
        <v>906</v>
      </c>
      <c r="F908" s="181" t="s">
        <v>500</v>
      </c>
      <c r="G908" s="180" t="s">
        <v>162</v>
      </c>
      <c r="H908" s="180" t="s">
        <v>128</v>
      </c>
      <c r="I908" s="181" t="s">
        <v>129</v>
      </c>
      <c r="J908" t="str">
        <f t="shared" si="14"/>
        <v>1,5PN, 2PN, 2,5PN</v>
      </c>
    </row>
    <row r="909" spans="5:10">
      <c r="E909" s="180">
        <v>907</v>
      </c>
      <c r="F909" s="181" t="s">
        <v>501</v>
      </c>
      <c r="G909" s="180" t="s">
        <v>162</v>
      </c>
      <c r="H909" s="180" t="s">
        <v>131</v>
      </c>
      <c r="I909" s="181" t="s">
        <v>129</v>
      </c>
      <c r="J909" t="str">
        <f t="shared" si="14"/>
        <v>1,5PN, 2PN, 2,5PN</v>
      </c>
    </row>
    <row r="910" spans="5:10">
      <c r="E910" s="180">
        <v>908</v>
      </c>
      <c r="F910" s="181" t="s">
        <v>502</v>
      </c>
      <c r="G910" s="180" t="s">
        <v>162</v>
      </c>
      <c r="H910" s="180" t="s">
        <v>168</v>
      </c>
      <c r="I910" s="181" t="s">
        <v>129</v>
      </c>
      <c r="J910" t="str">
        <f t="shared" si="14"/>
        <v>1,5PN, 2PN, 2,5PN</v>
      </c>
    </row>
    <row r="911" spans="5:10">
      <c r="E911" s="180">
        <v>909</v>
      </c>
      <c r="F911" s="181" t="s">
        <v>503</v>
      </c>
      <c r="G911" s="180" t="s">
        <v>162</v>
      </c>
      <c r="H911" s="180" t="s">
        <v>133</v>
      </c>
      <c r="I911" s="181" t="s">
        <v>129</v>
      </c>
      <c r="J911" t="str">
        <f t="shared" si="14"/>
        <v>1,5PN, 2PN, 2,5PN</v>
      </c>
    </row>
    <row r="912" spans="5:10">
      <c r="E912" s="180">
        <v>910</v>
      </c>
      <c r="F912" s="181" t="s">
        <v>504</v>
      </c>
      <c r="G912" s="180" t="s">
        <v>162</v>
      </c>
      <c r="H912" s="180" t="s">
        <v>135</v>
      </c>
      <c r="I912" s="181" t="s">
        <v>136</v>
      </c>
      <c r="J912" t="str">
        <f t="shared" si="14"/>
        <v>3PN,3,5PN</v>
      </c>
    </row>
    <row r="913" spans="5:10">
      <c r="E913" s="180">
        <v>911</v>
      </c>
      <c r="F913" s="181" t="s">
        <v>505</v>
      </c>
      <c r="G913" s="180" t="s">
        <v>162</v>
      </c>
      <c r="H913" s="180" t="s">
        <v>138</v>
      </c>
      <c r="I913" s="181" t="s">
        <v>129</v>
      </c>
      <c r="J913" t="str">
        <f t="shared" si="14"/>
        <v>1,5PN, 2PN, 2,5PN</v>
      </c>
    </row>
    <row r="914" spans="5:10">
      <c r="E914" s="180">
        <v>912</v>
      </c>
      <c r="F914" s="181" t="s">
        <v>506</v>
      </c>
      <c r="G914" s="180" t="s">
        <v>162</v>
      </c>
      <c r="H914" s="180" t="s">
        <v>198</v>
      </c>
      <c r="I914" s="181" t="s">
        <v>129</v>
      </c>
      <c r="J914" t="str">
        <f t="shared" si="14"/>
        <v>1,5PN, 2PN, 2,5PN</v>
      </c>
    </row>
    <row r="915" spans="5:10">
      <c r="E915" s="180">
        <v>913</v>
      </c>
      <c r="F915" s="181" t="s">
        <v>507</v>
      </c>
      <c r="G915" s="180" t="s">
        <v>162</v>
      </c>
      <c r="H915" s="180" t="s">
        <v>200</v>
      </c>
      <c r="I915" s="181" t="s">
        <v>117</v>
      </c>
      <c r="J915" t="str">
        <f t="shared" si="14"/>
        <v>1,5PN, 2PN, 2,5PN</v>
      </c>
    </row>
    <row r="916" spans="5:10">
      <c r="E916" s="180">
        <v>914</v>
      </c>
      <c r="F916" s="181" t="s">
        <v>508</v>
      </c>
      <c r="G916" s="180" t="s">
        <v>162</v>
      </c>
      <c r="H916" s="180" t="s">
        <v>140</v>
      </c>
      <c r="I916" s="181" t="s">
        <v>114</v>
      </c>
      <c r="J916" t="str">
        <f t="shared" si="14"/>
        <v>Studio</v>
      </c>
    </row>
    <row r="917" spans="5:10">
      <c r="E917" s="180">
        <v>915</v>
      </c>
      <c r="F917" s="181" t="s">
        <v>509</v>
      </c>
      <c r="G917" s="180" t="s">
        <v>162</v>
      </c>
      <c r="H917" s="180" t="s">
        <v>142</v>
      </c>
      <c r="I917" s="181" t="s">
        <v>114</v>
      </c>
      <c r="J917" t="str">
        <f t="shared" si="14"/>
        <v>Studio</v>
      </c>
    </row>
    <row r="918" spans="5:10">
      <c r="E918" s="180">
        <v>916</v>
      </c>
      <c r="F918" s="181" t="s">
        <v>510</v>
      </c>
      <c r="G918" s="180" t="s">
        <v>162</v>
      </c>
      <c r="H918" s="180" t="s">
        <v>204</v>
      </c>
      <c r="I918" s="181" t="s">
        <v>117</v>
      </c>
      <c r="J918" t="str">
        <f t="shared" si="14"/>
        <v>1,5PN, 2PN, 2,5PN</v>
      </c>
    </row>
    <row r="919" spans="5:10">
      <c r="E919" s="180">
        <v>917</v>
      </c>
      <c r="F919" s="181" t="s">
        <v>511</v>
      </c>
      <c r="G919" s="180" t="s">
        <v>162</v>
      </c>
      <c r="H919" s="180" t="s">
        <v>206</v>
      </c>
      <c r="I919" s="181" t="s">
        <v>129</v>
      </c>
      <c r="J919" t="str">
        <f t="shared" si="14"/>
        <v>1,5PN, 2PN, 2,5PN</v>
      </c>
    </row>
    <row r="920" spans="5:10">
      <c r="E920" s="180">
        <v>918</v>
      </c>
      <c r="F920" s="181" t="s">
        <v>512</v>
      </c>
      <c r="G920" s="180" t="s">
        <v>162</v>
      </c>
      <c r="H920" s="180" t="s">
        <v>144</v>
      </c>
      <c r="I920" s="181" t="s">
        <v>129</v>
      </c>
      <c r="J920" t="str">
        <f t="shared" si="14"/>
        <v>1,5PN, 2PN, 2,5PN</v>
      </c>
    </row>
    <row r="921" spans="5:10">
      <c r="E921" s="180">
        <v>919</v>
      </c>
      <c r="F921" s="181" t="s">
        <v>513</v>
      </c>
      <c r="G921" s="180" t="s">
        <v>162</v>
      </c>
      <c r="H921" s="180" t="s">
        <v>209</v>
      </c>
      <c r="I921" s="181" t="s">
        <v>136</v>
      </c>
      <c r="J921" t="str">
        <f t="shared" si="14"/>
        <v>3PN,3,5PN</v>
      </c>
    </row>
    <row r="922" spans="5:10">
      <c r="E922" s="180">
        <v>920</v>
      </c>
      <c r="F922" s="181" t="s">
        <v>514</v>
      </c>
      <c r="G922" s="180" t="s">
        <v>162</v>
      </c>
      <c r="H922" s="180" t="s">
        <v>146</v>
      </c>
      <c r="I922" s="181" t="s">
        <v>129</v>
      </c>
      <c r="J922" t="str">
        <f t="shared" si="14"/>
        <v>1,5PN, 2PN, 2,5PN</v>
      </c>
    </row>
    <row r="923" spans="5:10">
      <c r="E923" s="180">
        <v>921</v>
      </c>
      <c r="F923" s="181" t="s">
        <v>515</v>
      </c>
      <c r="G923" s="180" t="s">
        <v>162</v>
      </c>
      <c r="H923" s="180" t="s">
        <v>148</v>
      </c>
      <c r="I923" s="181" t="s">
        <v>129</v>
      </c>
      <c r="J923" t="str">
        <f t="shared" si="14"/>
        <v>1,5PN, 2PN, 2,5PN</v>
      </c>
    </row>
    <row r="924" spans="5:10">
      <c r="E924" s="180">
        <v>922</v>
      </c>
      <c r="F924" s="181" t="s">
        <v>516</v>
      </c>
      <c r="G924" s="180" t="s">
        <v>162</v>
      </c>
      <c r="H924" s="180" t="s">
        <v>213</v>
      </c>
      <c r="I924" s="181" t="s">
        <v>129</v>
      </c>
      <c r="J924" t="str">
        <f t="shared" si="14"/>
        <v>1,5PN, 2PN, 2,5PN</v>
      </c>
    </row>
    <row r="925" spans="5:10">
      <c r="E925" s="180">
        <v>923</v>
      </c>
      <c r="F925" s="181" t="s">
        <v>517</v>
      </c>
      <c r="G925" s="180" t="s">
        <v>162</v>
      </c>
      <c r="H925" s="180" t="s">
        <v>150</v>
      </c>
      <c r="I925" s="181" t="s">
        <v>129</v>
      </c>
      <c r="J925" t="str">
        <f t="shared" si="14"/>
        <v>1,5PN, 2PN, 2,5PN</v>
      </c>
    </row>
    <row r="926" spans="5:10">
      <c r="E926" s="180">
        <v>924</v>
      </c>
      <c r="F926" s="181" t="s">
        <v>518</v>
      </c>
      <c r="G926" s="180" t="s">
        <v>162</v>
      </c>
      <c r="H926" s="180" t="s">
        <v>216</v>
      </c>
      <c r="I926" s="181" t="s">
        <v>136</v>
      </c>
      <c r="J926" t="str">
        <f t="shared" si="14"/>
        <v>3PN,3,5PN</v>
      </c>
    </row>
    <row r="927" spans="5:10">
      <c r="E927" s="180">
        <v>925</v>
      </c>
      <c r="F927" s="181" t="s">
        <v>519</v>
      </c>
      <c r="G927" s="180" t="s">
        <v>162</v>
      </c>
      <c r="H927" s="180" t="s">
        <v>218</v>
      </c>
      <c r="I927" s="181" t="s">
        <v>117</v>
      </c>
      <c r="J927" t="str">
        <f t="shared" si="14"/>
        <v>1,5PN, 2PN, 2,5PN</v>
      </c>
    </row>
    <row r="928" spans="5:10">
      <c r="E928" s="180">
        <v>926</v>
      </c>
      <c r="F928" s="181" t="s">
        <v>520</v>
      </c>
      <c r="G928" s="180" t="s">
        <v>162</v>
      </c>
      <c r="H928" s="180" t="s">
        <v>152</v>
      </c>
      <c r="I928" s="181" t="s">
        <v>117</v>
      </c>
      <c r="J928" t="str">
        <f t="shared" si="14"/>
        <v>1,5PN, 2PN, 2,5PN</v>
      </c>
    </row>
    <row r="929" spans="5:10">
      <c r="E929" s="180">
        <v>927</v>
      </c>
      <c r="F929" s="181" t="s">
        <v>521</v>
      </c>
      <c r="G929" s="180" t="s">
        <v>162</v>
      </c>
      <c r="H929" s="180" t="s">
        <v>154</v>
      </c>
      <c r="I929" s="181" t="s">
        <v>114</v>
      </c>
      <c r="J929" t="str">
        <f t="shared" si="14"/>
        <v>Studio</v>
      </c>
    </row>
    <row r="930" spans="5:10">
      <c r="E930" s="180">
        <v>928</v>
      </c>
      <c r="F930" s="181" t="s">
        <v>522</v>
      </c>
      <c r="G930" s="180" t="s">
        <v>162</v>
      </c>
      <c r="H930" s="180" t="s">
        <v>156</v>
      </c>
      <c r="I930" s="181" t="s">
        <v>129</v>
      </c>
      <c r="J930" t="str">
        <f t="shared" si="14"/>
        <v>1,5PN, 2PN, 2,5PN</v>
      </c>
    </row>
    <row r="931" spans="5:10">
      <c r="E931" s="180">
        <v>929</v>
      </c>
      <c r="F931" s="181" t="s">
        <v>523</v>
      </c>
      <c r="G931" s="180" t="s">
        <v>162</v>
      </c>
      <c r="H931" s="180" t="s">
        <v>158</v>
      </c>
      <c r="I931" s="181" t="s">
        <v>114</v>
      </c>
      <c r="J931" t="str">
        <f t="shared" si="14"/>
        <v>Studio</v>
      </c>
    </row>
    <row r="932" spans="5:10">
      <c r="E932" s="180">
        <v>930</v>
      </c>
      <c r="F932" s="181" t="s">
        <v>524</v>
      </c>
      <c r="G932" s="180" t="s">
        <v>162</v>
      </c>
      <c r="H932" s="180" t="s">
        <v>160</v>
      </c>
      <c r="I932" s="181" t="s">
        <v>117</v>
      </c>
      <c r="J932" t="str">
        <f t="shared" si="14"/>
        <v>1,5PN, 2PN, 2,5PN</v>
      </c>
    </row>
    <row r="933" spans="5:10">
      <c r="E933" s="180">
        <v>931</v>
      </c>
      <c r="F933" s="181" t="s">
        <v>525</v>
      </c>
      <c r="G933" s="180" t="s">
        <v>162</v>
      </c>
      <c r="H933" s="180" t="s">
        <v>162</v>
      </c>
      <c r="I933" s="181" t="s">
        <v>117</v>
      </c>
      <c r="J933" t="str">
        <f t="shared" si="14"/>
        <v>1,5PN, 2PN, 2,5PN</v>
      </c>
    </row>
    <row r="934" spans="5:10">
      <c r="E934" s="180">
        <v>932</v>
      </c>
      <c r="F934" s="181" t="s">
        <v>526</v>
      </c>
      <c r="G934" s="180" t="s">
        <v>162</v>
      </c>
      <c r="H934" s="180" t="s">
        <v>164</v>
      </c>
      <c r="I934" s="181" t="s">
        <v>114</v>
      </c>
      <c r="J934" t="str">
        <f t="shared" si="14"/>
        <v>Studio</v>
      </c>
    </row>
    <row r="935" spans="5:10">
      <c r="E935" s="180">
        <v>933</v>
      </c>
      <c r="F935" s="181" t="s">
        <v>527</v>
      </c>
      <c r="G935" s="180" t="s">
        <v>162</v>
      </c>
      <c r="H935" s="180" t="s">
        <v>166</v>
      </c>
      <c r="I935" s="181" t="s">
        <v>129</v>
      </c>
      <c r="J935" t="str">
        <f t="shared" si="14"/>
        <v>1,5PN, 2PN, 2,5PN</v>
      </c>
    </row>
    <row r="936" spans="5:10">
      <c r="E936" s="180">
        <v>934</v>
      </c>
      <c r="F936" s="181" t="s">
        <v>1119</v>
      </c>
      <c r="G936" s="180" t="s">
        <v>164</v>
      </c>
      <c r="H936" s="180" t="s">
        <v>113</v>
      </c>
      <c r="I936" s="181" t="s">
        <v>114</v>
      </c>
      <c r="J936" t="str">
        <f t="shared" si="14"/>
        <v>Studio</v>
      </c>
    </row>
    <row r="937" spans="5:10">
      <c r="E937" s="180">
        <v>935</v>
      </c>
      <c r="F937" s="181" t="s">
        <v>1120</v>
      </c>
      <c r="G937" s="180" t="s">
        <v>164</v>
      </c>
      <c r="H937" s="180" t="s">
        <v>170</v>
      </c>
      <c r="I937" s="181" t="s">
        <v>117</v>
      </c>
      <c r="J937" t="str">
        <f t="shared" si="14"/>
        <v>1,5PN, 2PN, 2,5PN</v>
      </c>
    </row>
    <row r="938" spans="5:10">
      <c r="E938" s="180">
        <v>936</v>
      </c>
      <c r="F938" s="181" t="s">
        <v>1121</v>
      </c>
      <c r="G938" s="180" t="s">
        <v>164</v>
      </c>
      <c r="H938" s="180" t="s">
        <v>116</v>
      </c>
      <c r="I938" s="181" t="s">
        <v>117</v>
      </c>
      <c r="J938" t="str">
        <f t="shared" si="14"/>
        <v>1,5PN, 2PN, 2,5PN</v>
      </c>
    </row>
    <row r="939" spans="5:10">
      <c r="E939" s="180">
        <v>937</v>
      </c>
      <c r="F939" s="181" t="s">
        <v>1122</v>
      </c>
      <c r="G939" s="180" t="s">
        <v>164</v>
      </c>
      <c r="H939" s="180" t="s">
        <v>119</v>
      </c>
      <c r="I939" s="181" t="s">
        <v>114</v>
      </c>
      <c r="J939" t="str">
        <f t="shared" si="14"/>
        <v>Studio</v>
      </c>
    </row>
    <row r="940" spans="5:10">
      <c r="E940" s="180">
        <v>938</v>
      </c>
      <c r="F940" s="181" t="s">
        <v>1123</v>
      </c>
      <c r="G940" s="180" t="s">
        <v>164</v>
      </c>
      <c r="H940" s="180" t="s">
        <v>121</v>
      </c>
      <c r="I940" s="181" t="s">
        <v>117</v>
      </c>
      <c r="J940" t="str">
        <f t="shared" si="14"/>
        <v>1,5PN, 2PN, 2,5PN</v>
      </c>
    </row>
    <row r="941" spans="5:10">
      <c r="E941" s="180">
        <v>939</v>
      </c>
      <c r="F941" s="181" t="s">
        <v>1124</v>
      </c>
      <c r="G941" s="180" t="s">
        <v>164</v>
      </c>
      <c r="H941" s="180" t="s">
        <v>123</v>
      </c>
      <c r="I941" s="181" t="s">
        <v>124</v>
      </c>
      <c r="J941" t="str">
        <f t="shared" si="14"/>
        <v>1,5PN, 2PN, 2,5PN</v>
      </c>
    </row>
    <row r="942" spans="5:10">
      <c r="E942" s="180">
        <v>940</v>
      </c>
      <c r="F942" s="181" t="s">
        <v>1125</v>
      </c>
      <c r="G942" s="180" t="s">
        <v>164</v>
      </c>
      <c r="H942" s="180" t="s">
        <v>112</v>
      </c>
      <c r="I942" s="181" t="s">
        <v>126</v>
      </c>
      <c r="J942" t="str">
        <f t="shared" si="14"/>
        <v>3PN,3,5PN</v>
      </c>
    </row>
    <row r="943" spans="5:10">
      <c r="E943" s="180">
        <v>941</v>
      </c>
      <c r="F943" s="181" t="s">
        <v>1126</v>
      </c>
      <c r="G943" s="180" t="s">
        <v>164</v>
      </c>
      <c r="H943" s="180" t="s">
        <v>128</v>
      </c>
      <c r="I943" s="181" t="s">
        <v>129</v>
      </c>
      <c r="J943" t="str">
        <f t="shared" si="14"/>
        <v>1,5PN, 2PN, 2,5PN</v>
      </c>
    </row>
    <row r="944" spans="5:10">
      <c r="E944" s="180">
        <v>942</v>
      </c>
      <c r="F944" s="181" t="s">
        <v>1127</v>
      </c>
      <c r="G944" s="180" t="s">
        <v>164</v>
      </c>
      <c r="H944" s="180" t="s">
        <v>131</v>
      </c>
      <c r="I944" s="181" t="s">
        <v>129</v>
      </c>
      <c r="J944" t="str">
        <f t="shared" si="14"/>
        <v>1,5PN, 2PN, 2,5PN</v>
      </c>
    </row>
    <row r="945" spans="5:10">
      <c r="E945" s="180">
        <v>943</v>
      </c>
      <c r="F945" s="181" t="s">
        <v>1128</v>
      </c>
      <c r="G945" s="180" t="s">
        <v>164</v>
      </c>
      <c r="H945" s="180" t="s">
        <v>168</v>
      </c>
      <c r="I945" s="181" t="s">
        <v>129</v>
      </c>
      <c r="J945" t="str">
        <f t="shared" si="14"/>
        <v>1,5PN, 2PN, 2,5PN</v>
      </c>
    </row>
    <row r="946" spans="5:10">
      <c r="E946" s="180">
        <v>944</v>
      </c>
      <c r="F946" s="181" t="s">
        <v>1129</v>
      </c>
      <c r="G946" s="180" t="s">
        <v>164</v>
      </c>
      <c r="H946" s="180" t="s">
        <v>133</v>
      </c>
      <c r="I946" s="181" t="s">
        <v>129</v>
      </c>
      <c r="J946" t="str">
        <f t="shared" si="14"/>
        <v>1,5PN, 2PN, 2,5PN</v>
      </c>
    </row>
    <row r="947" spans="5:10">
      <c r="E947" s="180">
        <v>945</v>
      </c>
      <c r="F947" s="181" t="s">
        <v>1130</v>
      </c>
      <c r="G947" s="180" t="s">
        <v>164</v>
      </c>
      <c r="H947" s="180" t="s">
        <v>135</v>
      </c>
      <c r="I947" s="181" t="s">
        <v>136</v>
      </c>
      <c r="J947" t="str">
        <f t="shared" si="14"/>
        <v>3PN,3,5PN</v>
      </c>
    </row>
    <row r="948" spans="5:10">
      <c r="E948" s="180">
        <v>946</v>
      </c>
      <c r="F948" s="181" t="s">
        <v>1131</v>
      </c>
      <c r="G948" s="180" t="s">
        <v>164</v>
      </c>
      <c r="H948" s="180" t="s">
        <v>138</v>
      </c>
      <c r="I948" s="181" t="s">
        <v>129</v>
      </c>
      <c r="J948" t="str">
        <f t="shared" si="14"/>
        <v>1,5PN, 2PN, 2,5PN</v>
      </c>
    </row>
    <row r="949" spans="5:10">
      <c r="E949" s="180">
        <v>947</v>
      </c>
      <c r="F949" s="181" t="s">
        <v>1132</v>
      </c>
      <c r="G949" s="180" t="s">
        <v>164</v>
      </c>
      <c r="H949" s="180" t="s">
        <v>198</v>
      </c>
      <c r="I949" s="181" t="s">
        <v>129</v>
      </c>
      <c r="J949" t="str">
        <f t="shared" si="14"/>
        <v>1,5PN, 2PN, 2,5PN</v>
      </c>
    </row>
    <row r="950" spans="5:10">
      <c r="E950" s="180">
        <v>948</v>
      </c>
      <c r="F950" s="181" t="s">
        <v>1133</v>
      </c>
      <c r="G950" s="180" t="s">
        <v>164</v>
      </c>
      <c r="H950" s="180" t="s">
        <v>200</v>
      </c>
      <c r="I950" s="181" t="s">
        <v>117</v>
      </c>
      <c r="J950" t="str">
        <f t="shared" si="14"/>
        <v>1,5PN, 2PN, 2,5PN</v>
      </c>
    </row>
    <row r="951" spans="5:10">
      <c r="E951" s="180">
        <v>949</v>
      </c>
      <c r="F951" s="181" t="s">
        <v>1134</v>
      </c>
      <c r="G951" s="180" t="s">
        <v>164</v>
      </c>
      <c r="H951" s="180" t="s">
        <v>140</v>
      </c>
      <c r="I951" s="181" t="s">
        <v>114</v>
      </c>
      <c r="J951" t="str">
        <f t="shared" si="14"/>
        <v>Studio</v>
      </c>
    </row>
    <row r="952" spans="5:10">
      <c r="E952" s="180">
        <v>950</v>
      </c>
      <c r="F952" s="181" t="s">
        <v>1135</v>
      </c>
      <c r="G952" s="180" t="s">
        <v>164</v>
      </c>
      <c r="H952" s="180" t="s">
        <v>142</v>
      </c>
      <c r="I952" s="181" t="s">
        <v>114</v>
      </c>
      <c r="J952" t="str">
        <f t="shared" si="14"/>
        <v>Studio</v>
      </c>
    </row>
    <row r="953" spans="5:10">
      <c r="E953" s="180">
        <v>951</v>
      </c>
      <c r="F953" s="181" t="s">
        <v>1136</v>
      </c>
      <c r="G953" s="180" t="s">
        <v>164</v>
      </c>
      <c r="H953" s="180" t="s">
        <v>204</v>
      </c>
      <c r="I953" s="181" t="s">
        <v>117</v>
      </c>
      <c r="J953" t="str">
        <f t="shared" si="14"/>
        <v>1,5PN, 2PN, 2,5PN</v>
      </c>
    </row>
    <row r="954" spans="5:10">
      <c r="E954" s="180">
        <v>952</v>
      </c>
      <c r="F954" s="181" t="s">
        <v>1137</v>
      </c>
      <c r="G954" s="180" t="s">
        <v>164</v>
      </c>
      <c r="H954" s="180" t="s">
        <v>206</v>
      </c>
      <c r="I954" s="181" t="s">
        <v>129</v>
      </c>
      <c r="J954" t="str">
        <f t="shared" si="14"/>
        <v>1,5PN, 2PN, 2,5PN</v>
      </c>
    </row>
    <row r="955" spans="5:10">
      <c r="E955" s="180">
        <v>953</v>
      </c>
      <c r="F955" s="181" t="s">
        <v>1138</v>
      </c>
      <c r="G955" s="180" t="s">
        <v>164</v>
      </c>
      <c r="H955" s="180" t="s">
        <v>144</v>
      </c>
      <c r="I955" s="181" t="s">
        <v>129</v>
      </c>
      <c r="J955" t="str">
        <f t="shared" si="14"/>
        <v>1,5PN, 2PN, 2,5PN</v>
      </c>
    </row>
    <row r="956" spans="5:10">
      <c r="E956" s="180">
        <v>954</v>
      </c>
      <c r="F956" s="181" t="s">
        <v>1139</v>
      </c>
      <c r="G956" s="180" t="s">
        <v>164</v>
      </c>
      <c r="H956" s="180" t="s">
        <v>209</v>
      </c>
      <c r="I956" s="181" t="s">
        <v>136</v>
      </c>
      <c r="J956" t="str">
        <f t="shared" si="14"/>
        <v>3PN,3,5PN</v>
      </c>
    </row>
    <row r="957" spans="5:10">
      <c r="E957" s="180">
        <v>955</v>
      </c>
      <c r="F957" s="181" t="s">
        <v>1140</v>
      </c>
      <c r="G957" s="180" t="s">
        <v>164</v>
      </c>
      <c r="H957" s="180" t="s">
        <v>146</v>
      </c>
      <c r="I957" s="181" t="s">
        <v>129</v>
      </c>
      <c r="J957" t="str">
        <f t="shared" si="14"/>
        <v>1,5PN, 2PN, 2,5PN</v>
      </c>
    </row>
    <row r="958" spans="5:10">
      <c r="E958" s="180">
        <v>956</v>
      </c>
      <c r="F958" s="181" t="s">
        <v>1141</v>
      </c>
      <c r="G958" s="180" t="s">
        <v>164</v>
      </c>
      <c r="H958" s="180" t="s">
        <v>148</v>
      </c>
      <c r="I958" s="181" t="s">
        <v>129</v>
      </c>
      <c r="J958" t="str">
        <f t="shared" si="14"/>
        <v>1,5PN, 2PN, 2,5PN</v>
      </c>
    </row>
    <row r="959" spans="5:10">
      <c r="E959" s="180">
        <v>957</v>
      </c>
      <c r="F959" s="181" t="s">
        <v>1142</v>
      </c>
      <c r="G959" s="180" t="s">
        <v>164</v>
      </c>
      <c r="H959" s="180" t="s">
        <v>213</v>
      </c>
      <c r="I959" s="181" t="s">
        <v>129</v>
      </c>
      <c r="J959" t="str">
        <f t="shared" si="14"/>
        <v>1,5PN, 2PN, 2,5PN</v>
      </c>
    </row>
    <row r="960" spans="5:10">
      <c r="E960" s="180">
        <v>958</v>
      </c>
      <c r="F960" s="181" t="s">
        <v>1143</v>
      </c>
      <c r="G960" s="180" t="s">
        <v>164</v>
      </c>
      <c r="H960" s="180" t="s">
        <v>150</v>
      </c>
      <c r="I960" s="181" t="s">
        <v>129</v>
      </c>
      <c r="J960" t="str">
        <f t="shared" si="14"/>
        <v>1,5PN, 2PN, 2,5PN</v>
      </c>
    </row>
    <row r="961" spans="5:10">
      <c r="E961" s="180">
        <v>959</v>
      </c>
      <c r="F961" s="181" t="s">
        <v>1144</v>
      </c>
      <c r="G961" s="180" t="s">
        <v>164</v>
      </c>
      <c r="H961" s="180" t="s">
        <v>216</v>
      </c>
      <c r="I961" s="181" t="s">
        <v>136</v>
      </c>
      <c r="J961" t="str">
        <f t="shared" si="14"/>
        <v>3PN,3,5PN</v>
      </c>
    </row>
    <row r="962" spans="5:10">
      <c r="E962" s="180">
        <v>960</v>
      </c>
      <c r="F962" s="181" t="s">
        <v>1145</v>
      </c>
      <c r="G962" s="180" t="s">
        <v>164</v>
      </c>
      <c r="H962" s="180" t="s">
        <v>218</v>
      </c>
      <c r="I962" s="181" t="s">
        <v>117</v>
      </c>
      <c r="J962" t="str">
        <f t="shared" si="14"/>
        <v>1,5PN, 2PN, 2,5PN</v>
      </c>
    </row>
    <row r="963" spans="5:10">
      <c r="E963" s="180">
        <v>961</v>
      </c>
      <c r="F963" s="181" t="s">
        <v>1146</v>
      </c>
      <c r="G963" s="180" t="s">
        <v>164</v>
      </c>
      <c r="H963" s="180" t="s">
        <v>152</v>
      </c>
      <c r="I963" s="181" t="s">
        <v>117</v>
      </c>
      <c r="J963" t="str">
        <f t="shared" si="14"/>
        <v>1,5PN, 2PN, 2,5PN</v>
      </c>
    </row>
    <row r="964" spans="5:10">
      <c r="E964" s="180">
        <v>962</v>
      </c>
      <c r="F964" s="181" t="s">
        <v>1147</v>
      </c>
      <c r="G964" s="180" t="s">
        <v>164</v>
      </c>
      <c r="H964" s="180" t="s">
        <v>154</v>
      </c>
      <c r="I964" s="181" t="s">
        <v>114</v>
      </c>
      <c r="J964" t="str">
        <f t="shared" ref="J964:J1027" si="15">+IF(I964="Studio","Studio",IF(OR(I964="3PN",I964="3.5PN"),"3PN,3,5PN","1,5PN, 2PN, 2,5PN"))</f>
        <v>Studio</v>
      </c>
    </row>
    <row r="965" spans="5:10">
      <c r="E965" s="180">
        <v>963</v>
      </c>
      <c r="F965" s="181" t="s">
        <v>1148</v>
      </c>
      <c r="G965" s="180" t="s">
        <v>164</v>
      </c>
      <c r="H965" s="180" t="s">
        <v>156</v>
      </c>
      <c r="I965" s="181" t="s">
        <v>129</v>
      </c>
      <c r="J965" t="str">
        <f t="shared" si="15"/>
        <v>1,5PN, 2PN, 2,5PN</v>
      </c>
    </row>
    <row r="966" spans="5:10">
      <c r="E966" s="180">
        <v>964</v>
      </c>
      <c r="F966" s="181" t="s">
        <v>1149</v>
      </c>
      <c r="G966" s="180" t="s">
        <v>164</v>
      </c>
      <c r="H966" s="180" t="s">
        <v>158</v>
      </c>
      <c r="I966" s="181" t="s">
        <v>114</v>
      </c>
      <c r="J966" t="str">
        <f t="shared" si="15"/>
        <v>Studio</v>
      </c>
    </row>
    <row r="967" spans="5:10">
      <c r="E967" s="180">
        <v>965</v>
      </c>
      <c r="F967" s="181" t="s">
        <v>1150</v>
      </c>
      <c r="G967" s="180" t="s">
        <v>164</v>
      </c>
      <c r="H967" s="180" t="s">
        <v>160</v>
      </c>
      <c r="I967" s="181" t="s">
        <v>117</v>
      </c>
      <c r="J967" t="str">
        <f t="shared" si="15"/>
        <v>1,5PN, 2PN, 2,5PN</v>
      </c>
    </row>
    <row r="968" spans="5:10">
      <c r="E968" s="180">
        <v>966</v>
      </c>
      <c r="F968" s="181" t="s">
        <v>1151</v>
      </c>
      <c r="G968" s="180" t="s">
        <v>164</v>
      </c>
      <c r="H968" s="180" t="s">
        <v>162</v>
      </c>
      <c r="I968" s="181" t="s">
        <v>117</v>
      </c>
      <c r="J968" t="str">
        <f t="shared" si="15"/>
        <v>1,5PN, 2PN, 2,5PN</v>
      </c>
    </row>
    <row r="969" spans="5:10">
      <c r="E969" s="180">
        <v>967</v>
      </c>
      <c r="F969" s="181" t="s">
        <v>1152</v>
      </c>
      <c r="G969" s="180" t="s">
        <v>164</v>
      </c>
      <c r="H969" s="180" t="s">
        <v>164</v>
      </c>
      <c r="I969" s="181" t="s">
        <v>114</v>
      </c>
      <c r="J969" t="str">
        <f t="shared" si="15"/>
        <v>Studio</v>
      </c>
    </row>
    <row r="970" spans="5:10">
      <c r="E970" s="180">
        <v>968</v>
      </c>
      <c r="F970" s="181" t="s">
        <v>1153</v>
      </c>
      <c r="G970" s="180" t="s">
        <v>164</v>
      </c>
      <c r="H970" s="180" t="s">
        <v>166</v>
      </c>
      <c r="I970" s="181" t="s">
        <v>129</v>
      </c>
      <c r="J970" t="str">
        <f t="shared" si="15"/>
        <v>1,5PN, 2PN, 2,5PN</v>
      </c>
    </row>
    <row r="971" spans="5:10">
      <c r="E971" s="180">
        <v>969</v>
      </c>
      <c r="F971" s="181" t="s">
        <v>396</v>
      </c>
      <c r="G971" s="180" t="s">
        <v>166</v>
      </c>
      <c r="H971" s="180" t="s">
        <v>113</v>
      </c>
      <c r="I971" s="181" t="s">
        <v>114</v>
      </c>
      <c r="J971" t="str">
        <f t="shared" si="15"/>
        <v>Studio</v>
      </c>
    </row>
    <row r="972" spans="5:10">
      <c r="E972" s="180">
        <v>970</v>
      </c>
      <c r="F972" s="181" t="s">
        <v>397</v>
      </c>
      <c r="G972" s="180" t="s">
        <v>166</v>
      </c>
      <c r="H972" s="180" t="s">
        <v>170</v>
      </c>
      <c r="I972" s="181" t="s">
        <v>117</v>
      </c>
      <c r="J972" t="str">
        <f t="shared" si="15"/>
        <v>1,5PN, 2PN, 2,5PN</v>
      </c>
    </row>
    <row r="973" spans="5:10">
      <c r="E973" s="180">
        <v>971</v>
      </c>
      <c r="F973" s="181" t="s">
        <v>398</v>
      </c>
      <c r="G973" s="180" t="s">
        <v>166</v>
      </c>
      <c r="H973" s="180" t="s">
        <v>116</v>
      </c>
      <c r="I973" s="181" t="s">
        <v>117</v>
      </c>
      <c r="J973" t="str">
        <f t="shared" si="15"/>
        <v>1,5PN, 2PN, 2,5PN</v>
      </c>
    </row>
    <row r="974" spans="5:10">
      <c r="E974" s="180">
        <v>972</v>
      </c>
      <c r="F974" s="181" t="s">
        <v>399</v>
      </c>
      <c r="G974" s="180" t="s">
        <v>166</v>
      </c>
      <c r="H974" s="180" t="s">
        <v>119</v>
      </c>
      <c r="I974" s="181" t="s">
        <v>114</v>
      </c>
      <c r="J974" t="str">
        <f t="shared" si="15"/>
        <v>Studio</v>
      </c>
    </row>
    <row r="975" spans="5:10">
      <c r="E975" s="180">
        <v>973</v>
      </c>
      <c r="F975" s="181" t="s">
        <v>400</v>
      </c>
      <c r="G975" s="180" t="s">
        <v>166</v>
      </c>
      <c r="H975" s="180" t="s">
        <v>121</v>
      </c>
      <c r="I975" s="181" t="s">
        <v>117</v>
      </c>
      <c r="J975" t="str">
        <f t="shared" si="15"/>
        <v>1,5PN, 2PN, 2,5PN</v>
      </c>
    </row>
    <row r="976" spans="5:10">
      <c r="E976" s="180">
        <v>974</v>
      </c>
      <c r="F976" s="181" t="s">
        <v>401</v>
      </c>
      <c r="G976" s="180" t="s">
        <v>166</v>
      </c>
      <c r="H976" s="180" t="s">
        <v>123</v>
      </c>
      <c r="I976" s="181" t="s">
        <v>124</v>
      </c>
      <c r="J976" t="str">
        <f t="shared" si="15"/>
        <v>1,5PN, 2PN, 2,5PN</v>
      </c>
    </row>
    <row r="977" spans="5:10">
      <c r="E977" s="180">
        <v>975</v>
      </c>
      <c r="F977" s="181" t="s">
        <v>402</v>
      </c>
      <c r="G977" s="180" t="s">
        <v>166</v>
      </c>
      <c r="H977" s="180" t="s">
        <v>112</v>
      </c>
      <c r="I977" s="181" t="s">
        <v>126</v>
      </c>
      <c r="J977" t="str">
        <f t="shared" si="15"/>
        <v>3PN,3,5PN</v>
      </c>
    </row>
    <row r="978" spans="5:10">
      <c r="E978" s="180">
        <v>976</v>
      </c>
      <c r="F978" s="181" t="s">
        <v>403</v>
      </c>
      <c r="G978" s="180" t="s">
        <v>166</v>
      </c>
      <c r="H978" s="180" t="s">
        <v>128</v>
      </c>
      <c r="I978" s="181" t="s">
        <v>129</v>
      </c>
      <c r="J978" t="str">
        <f t="shared" si="15"/>
        <v>1,5PN, 2PN, 2,5PN</v>
      </c>
    </row>
    <row r="979" spans="5:10">
      <c r="E979" s="180">
        <v>977</v>
      </c>
      <c r="F979" s="181" t="s">
        <v>404</v>
      </c>
      <c r="G979" s="180" t="s">
        <v>166</v>
      </c>
      <c r="H979" s="180" t="s">
        <v>131</v>
      </c>
      <c r="I979" s="181" t="s">
        <v>129</v>
      </c>
      <c r="J979" t="str">
        <f t="shared" si="15"/>
        <v>1,5PN, 2PN, 2,5PN</v>
      </c>
    </row>
    <row r="980" spans="5:10">
      <c r="E980" s="180">
        <v>978</v>
      </c>
      <c r="F980" s="181" t="s">
        <v>405</v>
      </c>
      <c r="G980" s="180" t="s">
        <v>166</v>
      </c>
      <c r="H980" s="180" t="s">
        <v>168</v>
      </c>
      <c r="I980" s="181" t="s">
        <v>129</v>
      </c>
      <c r="J980" t="str">
        <f t="shared" si="15"/>
        <v>1,5PN, 2PN, 2,5PN</v>
      </c>
    </row>
    <row r="981" spans="5:10">
      <c r="E981" s="180">
        <v>979</v>
      </c>
      <c r="F981" s="181" t="s">
        <v>406</v>
      </c>
      <c r="G981" s="180" t="s">
        <v>166</v>
      </c>
      <c r="H981" s="180" t="s">
        <v>133</v>
      </c>
      <c r="I981" s="181" t="s">
        <v>129</v>
      </c>
      <c r="J981" t="str">
        <f t="shared" si="15"/>
        <v>1,5PN, 2PN, 2,5PN</v>
      </c>
    </row>
    <row r="982" spans="5:10">
      <c r="E982" s="180">
        <v>980</v>
      </c>
      <c r="F982" s="181" t="s">
        <v>407</v>
      </c>
      <c r="G982" s="180" t="s">
        <v>166</v>
      </c>
      <c r="H982" s="180" t="s">
        <v>135</v>
      </c>
      <c r="I982" s="181" t="s">
        <v>136</v>
      </c>
      <c r="J982" t="str">
        <f t="shared" si="15"/>
        <v>3PN,3,5PN</v>
      </c>
    </row>
    <row r="983" spans="5:10">
      <c r="E983" s="180">
        <v>981</v>
      </c>
      <c r="F983" s="181" t="s">
        <v>408</v>
      </c>
      <c r="G983" s="180" t="s">
        <v>166</v>
      </c>
      <c r="H983" s="180" t="s">
        <v>138</v>
      </c>
      <c r="I983" s="181" t="s">
        <v>129</v>
      </c>
      <c r="J983" t="str">
        <f t="shared" si="15"/>
        <v>1,5PN, 2PN, 2,5PN</v>
      </c>
    </row>
    <row r="984" spans="5:10">
      <c r="E984" s="180">
        <v>982</v>
      </c>
      <c r="F984" s="181" t="s">
        <v>409</v>
      </c>
      <c r="G984" s="180" t="s">
        <v>166</v>
      </c>
      <c r="H984" s="180" t="s">
        <v>198</v>
      </c>
      <c r="I984" s="181" t="s">
        <v>129</v>
      </c>
      <c r="J984" t="str">
        <f t="shared" si="15"/>
        <v>1,5PN, 2PN, 2,5PN</v>
      </c>
    </row>
    <row r="985" spans="5:10">
      <c r="E985" s="180">
        <v>983</v>
      </c>
      <c r="F985" s="181" t="s">
        <v>410</v>
      </c>
      <c r="G985" s="180" t="s">
        <v>166</v>
      </c>
      <c r="H985" s="180" t="s">
        <v>200</v>
      </c>
      <c r="I985" s="181" t="s">
        <v>117</v>
      </c>
      <c r="J985" t="str">
        <f t="shared" si="15"/>
        <v>1,5PN, 2PN, 2,5PN</v>
      </c>
    </row>
    <row r="986" spans="5:10">
      <c r="E986" s="180">
        <v>984</v>
      </c>
      <c r="F986" s="181" t="s">
        <v>411</v>
      </c>
      <c r="G986" s="180" t="s">
        <v>166</v>
      </c>
      <c r="H986" s="180" t="s">
        <v>140</v>
      </c>
      <c r="I986" s="181" t="s">
        <v>114</v>
      </c>
      <c r="J986" t="str">
        <f t="shared" si="15"/>
        <v>Studio</v>
      </c>
    </row>
    <row r="987" spans="5:10">
      <c r="E987" s="180">
        <v>985</v>
      </c>
      <c r="F987" s="181" t="s">
        <v>412</v>
      </c>
      <c r="G987" s="180" t="s">
        <v>166</v>
      </c>
      <c r="H987" s="180" t="s">
        <v>142</v>
      </c>
      <c r="I987" s="181" t="s">
        <v>114</v>
      </c>
      <c r="J987" t="str">
        <f t="shared" si="15"/>
        <v>Studio</v>
      </c>
    </row>
    <row r="988" spans="5:10">
      <c r="E988" s="180">
        <v>986</v>
      </c>
      <c r="F988" s="181" t="s">
        <v>413</v>
      </c>
      <c r="G988" s="180" t="s">
        <v>166</v>
      </c>
      <c r="H988" s="180" t="s">
        <v>204</v>
      </c>
      <c r="I988" s="181" t="s">
        <v>117</v>
      </c>
      <c r="J988" t="str">
        <f t="shared" si="15"/>
        <v>1,5PN, 2PN, 2,5PN</v>
      </c>
    </row>
    <row r="989" spans="5:10">
      <c r="E989" s="180">
        <v>987</v>
      </c>
      <c r="F989" s="181" t="s">
        <v>414</v>
      </c>
      <c r="G989" s="180" t="s">
        <v>166</v>
      </c>
      <c r="H989" s="180" t="s">
        <v>206</v>
      </c>
      <c r="I989" s="181" t="s">
        <v>129</v>
      </c>
      <c r="J989" t="str">
        <f t="shared" si="15"/>
        <v>1,5PN, 2PN, 2,5PN</v>
      </c>
    </row>
    <row r="990" spans="5:10">
      <c r="E990" s="180">
        <v>988</v>
      </c>
      <c r="F990" s="181" t="s">
        <v>415</v>
      </c>
      <c r="G990" s="180" t="s">
        <v>166</v>
      </c>
      <c r="H990" s="180" t="s">
        <v>144</v>
      </c>
      <c r="I990" s="181" t="s">
        <v>129</v>
      </c>
      <c r="J990" t="str">
        <f t="shared" si="15"/>
        <v>1,5PN, 2PN, 2,5PN</v>
      </c>
    </row>
    <row r="991" spans="5:10">
      <c r="E991" s="180">
        <v>989</v>
      </c>
      <c r="F991" s="181" t="s">
        <v>416</v>
      </c>
      <c r="G991" s="180" t="s">
        <v>166</v>
      </c>
      <c r="H991" s="180" t="s">
        <v>209</v>
      </c>
      <c r="I991" s="181" t="s">
        <v>136</v>
      </c>
      <c r="J991" t="str">
        <f t="shared" si="15"/>
        <v>3PN,3,5PN</v>
      </c>
    </row>
    <row r="992" spans="5:10">
      <c r="E992" s="180">
        <v>990</v>
      </c>
      <c r="F992" s="181" t="s">
        <v>417</v>
      </c>
      <c r="G992" s="180" t="s">
        <v>166</v>
      </c>
      <c r="H992" s="180" t="s">
        <v>146</v>
      </c>
      <c r="I992" s="181" t="s">
        <v>129</v>
      </c>
      <c r="J992" t="str">
        <f t="shared" si="15"/>
        <v>1,5PN, 2PN, 2,5PN</v>
      </c>
    </row>
    <row r="993" spans="5:10">
      <c r="E993" s="180">
        <v>991</v>
      </c>
      <c r="F993" s="181" t="s">
        <v>418</v>
      </c>
      <c r="G993" s="180" t="s">
        <v>166</v>
      </c>
      <c r="H993" s="180" t="s">
        <v>148</v>
      </c>
      <c r="I993" s="181" t="s">
        <v>129</v>
      </c>
      <c r="J993" t="str">
        <f t="shared" si="15"/>
        <v>1,5PN, 2PN, 2,5PN</v>
      </c>
    </row>
    <row r="994" spans="5:10">
      <c r="E994" s="180">
        <v>992</v>
      </c>
      <c r="F994" s="181" t="s">
        <v>419</v>
      </c>
      <c r="G994" s="180" t="s">
        <v>166</v>
      </c>
      <c r="H994" s="180" t="s">
        <v>213</v>
      </c>
      <c r="I994" s="181" t="s">
        <v>129</v>
      </c>
      <c r="J994" t="str">
        <f t="shared" si="15"/>
        <v>1,5PN, 2PN, 2,5PN</v>
      </c>
    </row>
    <row r="995" spans="5:10">
      <c r="E995" s="180">
        <v>993</v>
      </c>
      <c r="F995" s="181" t="s">
        <v>420</v>
      </c>
      <c r="G995" s="180" t="s">
        <v>166</v>
      </c>
      <c r="H995" s="180" t="s">
        <v>150</v>
      </c>
      <c r="I995" s="181" t="s">
        <v>129</v>
      </c>
      <c r="J995" t="str">
        <f t="shared" si="15"/>
        <v>1,5PN, 2PN, 2,5PN</v>
      </c>
    </row>
    <row r="996" spans="5:10">
      <c r="E996" s="180">
        <v>994</v>
      </c>
      <c r="F996" s="181" t="s">
        <v>421</v>
      </c>
      <c r="G996" s="180" t="s">
        <v>166</v>
      </c>
      <c r="H996" s="180" t="s">
        <v>216</v>
      </c>
      <c r="I996" s="181" t="s">
        <v>136</v>
      </c>
      <c r="J996" t="str">
        <f t="shared" si="15"/>
        <v>3PN,3,5PN</v>
      </c>
    </row>
    <row r="997" spans="5:10">
      <c r="E997" s="180">
        <v>995</v>
      </c>
      <c r="F997" s="181" t="s">
        <v>422</v>
      </c>
      <c r="G997" s="180" t="s">
        <v>166</v>
      </c>
      <c r="H997" s="180" t="s">
        <v>218</v>
      </c>
      <c r="I997" s="181" t="s">
        <v>117</v>
      </c>
      <c r="J997" t="str">
        <f t="shared" si="15"/>
        <v>1,5PN, 2PN, 2,5PN</v>
      </c>
    </row>
    <row r="998" spans="5:10">
      <c r="E998" s="180">
        <v>996</v>
      </c>
      <c r="F998" s="181" t="s">
        <v>423</v>
      </c>
      <c r="G998" s="180" t="s">
        <v>166</v>
      </c>
      <c r="H998" s="180" t="s">
        <v>152</v>
      </c>
      <c r="I998" s="181" t="s">
        <v>117</v>
      </c>
      <c r="J998" t="str">
        <f t="shared" si="15"/>
        <v>1,5PN, 2PN, 2,5PN</v>
      </c>
    </row>
    <row r="999" spans="5:10">
      <c r="E999" s="180">
        <v>997</v>
      </c>
      <c r="F999" s="181" t="s">
        <v>424</v>
      </c>
      <c r="G999" s="180" t="s">
        <v>166</v>
      </c>
      <c r="H999" s="180" t="s">
        <v>154</v>
      </c>
      <c r="I999" s="181" t="s">
        <v>114</v>
      </c>
      <c r="J999" t="str">
        <f t="shared" si="15"/>
        <v>Studio</v>
      </c>
    </row>
    <row r="1000" spans="5:10">
      <c r="E1000" s="180">
        <v>998</v>
      </c>
      <c r="F1000" s="181" t="s">
        <v>425</v>
      </c>
      <c r="G1000" s="180" t="s">
        <v>166</v>
      </c>
      <c r="H1000" s="180" t="s">
        <v>156</v>
      </c>
      <c r="I1000" s="181" t="s">
        <v>129</v>
      </c>
      <c r="J1000" t="str">
        <f t="shared" si="15"/>
        <v>1,5PN, 2PN, 2,5PN</v>
      </c>
    </row>
    <row r="1001" spans="5:10">
      <c r="E1001" s="180">
        <v>999</v>
      </c>
      <c r="F1001" s="181" t="s">
        <v>426</v>
      </c>
      <c r="G1001" s="180" t="s">
        <v>166</v>
      </c>
      <c r="H1001" s="180" t="s">
        <v>158</v>
      </c>
      <c r="I1001" s="181" t="s">
        <v>114</v>
      </c>
      <c r="J1001" t="str">
        <f t="shared" si="15"/>
        <v>Studio</v>
      </c>
    </row>
    <row r="1002" spans="5:10">
      <c r="E1002" s="180">
        <v>1000</v>
      </c>
      <c r="F1002" s="181" t="s">
        <v>427</v>
      </c>
      <c r="G1002" s="180" t="s">
        <v>166</v>
      </c>
      <c r="H1002" s="180" t="s">
        <v>160</v>
      </c>
      <c r="I1002" s="181" t="s">
        <v>117</v>
      </c>
      <c r="J1002" t="str">
        <f t="shared" si="15"/>
        <v>1,5PN, 2PN, 2,5PN</v>
      </c>
    </row>
    <row r="1003" spans="5:10">
      <c r="E1003" s="180">
        <v>1001</v>
      </c>
      <c r="F1003" s="181" t="s">
        <v>428</v>
      </c>
      <c r="G1003" s="180" t="s">
        <v>166</v>
      </c>
      <c r="H1003" s="180" t="s">
        <v>162</v>
      </c>
      <c r="I1003" s="181" t="s">
        <v>117</v>
      </c>
      <c r="J1003" t="str">
        <f t="shared" si="15"/>
        <v>1,5PN, 2PN, 2,5PN</v>
      </c>
    </row>
    <row r="1004" spans="5:10">
      <c r="E1004" s="180">
        <v>1002</v>
      </c>
      <c r="F1004" s="181" t="s">
        <v>429</v>
      </c>
      <c r="G1004" s="180" t="s">
        <v>166</v>
      </c>
      <c r="H1004" s="180" t="s">
        <v>164</v>
      </c>
      <c r="I1004" s="181" t="s">
        <v>114</v>
      </c>
      <c r="J1004" t="str">
        <f t="shared" si="15"/>
        <v>Studio</v>
      </c>
    </row>
    <row r="1005" spans="5:10">
      <c r="E1005" s="180">
        <v>1003</v>
      </c>
      <c r="F1005" s="181" t="s">
        <v>430</v>
      </c>
      <c r="G1005" s="180" t="s">
        <v>166</v>
      </c>
      <c r="H1005" s="180" t="s">
        <v>166</v>
      </c>
      <c r="I1005" s="181" t="s">
        <v>129</v>
      </c>
      <c r="J1005" t="str">
        <f t="shared" si="15"/>
        <v>1,5PN, 2PN, 2,5PN</v>
      </c>
    </row>
    <row r="1006" spans="5:10">
      <c r="E1006" s="180">
        <v>1004</v>
      </c>
      <c r="F1006" s="181" t="s">
        <v>1154</v>
      </c>
      <c r="G1006" s="180" t="s">
        <v>1155</v>
      </c>
      <c r="H1006" s="180" t="s">
        <v>113</v>
      </c>
      <c r="I1006" s="181" t="s">
        <v>114</v>
      </c>
      <c r="J1006" t="str">
        <f t="shared" si="15"/>
        <v>Studio</v>
      </c>
    </row>
    <row r="1007" spans="5:10">
      <c r="E1007" s="180">
        <v>1005</v>
      </c>
      <c r="F1007" s="181" t="s">
        <v>1156</v>
      </c>
      <c r="G1007" s="180" t="s">
        <v>1155</v>
      </c>
      <c r="H1007" s="180" t="s">
        <v>170</v>
      </c>
      <c r="I1007" s="181" t="s">
        <v>117</v>
      </c>
      <c r="J1007" t="str">
        <f t="shared" si="15"/>
        <v>1,5PN, 2PN, 2,5PN</v>
      </c>
    </row>
    <row r="1008" spans="5:10">
      <c r="E1008" s="180">
        <v>1006</v>
      </c>
      <c r="F1008" s="181" t="s">
        <v>1157</v>
      </c>
      <c r="G1008" s="180" t="s">
        <v>1155</v>
      </c>
      <c r="H1008" s="180" t="s">
        <v>116</v>
      </c>
      <c r="I1008" s="181" t="s">
        <v>117</v>
      </c>
      <c r="J1008" t="str">
        <f t="shared" si="15"/>
        <v>1,5PN, 2PN, 2,5PN</v>
      </c>
    </row>
    <row r="1009" spans="5:10">
      <c r="E1009" s="180">
        <v>1007</v>
      </c>
      <c r="F1009" s="181" t="s">
        <v>1158</v>
      </c>
      <c r="G1009" s="180" t="s">
        <v>1155</v>
      </c>
      <c r="H1009" s="180" t="s">
        <v>119</v>
      </c>
      <c r="I1009" s="181" t="s">
        <v>114</v>
      </c>
      <c r="J1009" t="str">
        <f t="shared" si="15"/>
        <v>Studio</v>
      </c>
    </row>
    <row r="1010" spans="5:10">
      <c r="E1010" s="180">
        <v>1008</v>
      </c>
      <c r="F1010" s="181" t="s">
        <v>1159</v>
      </c>
      <c r="G1010" s="180" t="s">
        <v>1155</v>
      </c>
      <c r="H1010" s="180" t="s">
        <v>121</v>
      </c>
      <c r="I1010" s="181" t="s">
        <v>117</v>
      </c>
      <c r="J1010" t="str">
        <f t="shared" si="15"/>
        <v>1,5PN, 2PN, 2,5PN</v>
      </c>
    </row>
    <row r="1011" spans="5:10">
      <c r="E1011" s="180">
        <v>1009</v>
      </c>
      <c r="F1011" s="181" t="s">
        <v>1160</v>
      </c>
      <c r="G1011" s="180" t="s">
        <v>1155</v>
      </c>
      <c r="H1011" s="180" t="s">
        <v>123</v>
      </c>
      <c r="I1011" s="181" t="s">
        <v>124</v>
      </c>
      <c r="J1011" t="str">
        <f t="shared" si="15"/>
        <v>1,5PN, 2PN, 2,5PN</v>
      </c>
    </row>
    <row r="1012" spans="5:10">
      <c r="E1012" s="180">
        <v>1010</v>
      </c>
      <c r="F1012" s="181" t="s">
        <v>1161</v>
      </c>
      <c r="G1012" s="180" t="s">
        <v>1155</v>
      </c>
      <c r="H1012" s="180" t="s">
        <v>112</v>
      </c>
      <c r="I1012" s="181" t="s">
        <v>126</v>
      </c>
      <c r="J1012" t="str">
        <f t="shared" si="15"/>
        <v>3PN,3,5PN</v>
      </c>
    </row>
    <row r="1013" spans="5:10">
      <c r="E1013" s="180">
        <v>1011</v>
      </c>
      <c r="F1013" s="181" t="s">
        <v>1162</v>
      </c>
      <c r="G1013" s="180" t="s">
        <v>1155</v>
      </c>
      <c r="H1013" s="180" t="s">
        <v>128</v>
      </c>
      <c r="I1013" s="181" t="s">
        <v>129</v>
      </c>
      <c r="J1013" t="str">
        <f t="shared" si="15"/>
        <v>1,5PN, 2PN, 2,5PN</v>
      </c>
    </row>
    <row r="1014" spans="5:10">
      <c r="E1014" s="180">
        <v>1012</v>
      </c>
      <c r="F1014" s="181" t="s">
        <v>1163</v>
      </c>
      <c r="G1014" s="180" t="s">
        <v>1155</v>
      </c>
      <c r="H1014" s="180" t="s">
        <v>131</v>
      </c>
      <c r="I1014" s="181" t="s">
        <v>129</v>
      </c>
      <c r="J1014" t="str">
        <f t="shared" si="15"/>
        <v>1,5PN, 2PN, 2,5PN</v>
      </c>
    </row>
    <row r="1015" spans="5:10">
      <c r="E1015" s="180">
        <v>1013</v>
      </c>
      <c r="F1015" s="181" t="s">
        <v>1164</v>
      </c>
      <c r="G1015" s="180" t="s">
        <v>1155</v>
      </c>
      <c r="H1015" s="180" t="s">
        <v>168</v>
      </c>
      <c r="I1015" s="181" t="s">
        <v>129</v>
      </c>
      <c r="J1015" t="str">
        <f t="shared" si="15"/>
        <v>1,5PN, 2PN, 2,5PN</v>
      </c>
    </row>
    <row r="1016" spans="5:10">
      <c r="E1016" s="180">
        <v>1014</v>
      </c>
      <c r="F1016" s="181" t="s">
        <v>1165</v>
      </c>
      <c r="G1016" s="180" t="s">
        <v>1155</v>
      </c>
      <c r="H1016" s="180" t="s">
        <v>133</v>
      </c>
      <c r="I1016" s="181" t="s">
        <v>129</v>
      </c>
      <c r="J1016" t="str">
        <f t="shared" si="15"/>
        <v>1,5PN, 2PN, 2,5PN</v>
      </c>
    </row>
    <row r="1017" spans="5:10">
      <c r="E1017" s="180">
        <v>1015</v>
      </c>
      <c r="F1017" s="181" t="s">
        <v>1166</v>
      </c>
      <c r="G1017" s="180" t="s">
        <v>1155</v>
      </c>
      <c r="H1017" s="180" t="s">
        <v>135</v>
      </c>
      <c r="I1017" s="181" t="s">
        <v>136</v>
      </c>
      <c r="J1017" t="str">
        <f t="shared" si="15"/>
        <v>3PN,3,5PN</v>
      </c>
    </row>
    <row r="1018" spans="5:10">
      <c r="E1018" s="180">
        <v>1016</v>
      </c>
      <c r="F1018" s="181" t="s">
        <v>1167</v>
      </c>
      <c r="G1018" s="180" t="s">
        <v>1155</v>
      </c>
      <c r="H1018" s="180" t="s">
        <v>138</v>
      </c>
      <c r="I1018" s="181" t="s">
        <v>129</v>
      </c>
      <c r="J1018" t="str">
        <f t="shared" si="15"/>
        <v>1,5PN, 2PN, 2,5PN</v>
      </c>
    </row>
    <row r="1019" spans="5:10">
      <c r="E1019" s="180">
        <v>1017</v>
      </c>
      <c r="F1019" s="181" t="s">
        <v>1168</v>
      </c>
      <c r="G1019" s="180" t="s">
        <v>1155</v>
      </c>
      <c r="H1019" s="180" t="s">
        <v>198</v>
      </c>
      <c r="I1019" s="181" t="s">
        <v>129</v>
      </c>
      <c r="J1019" t="str">
        <f t="shared" si="15"/>
        <v>1,5PN, 2PN, 2,5PN</v>
      </c>
    </row>
    <row r="1020" spans="5:10">
      <c r="E1020" s="180">
        <v>1018</v>
      </c>
      <c r="F1020" s="181" t="s">
        <v>1169</v>
      </c>
      <c r="G1020" s="180" t="s">
        <v>1155</v>
      </c>
      <c r="H1020" s="180" t="s">
        <v>200</v>
      </c>
      <c r="I1020" s="181" t="s">
        <v>117</v>
      </c>
      <c r="J1020" t="str">
        <f t="shared" si="15"/>
        <v>1,5PN, 2PN, 2,5PN</v>
      </c>
    </row>
    <row r="1021" spans="5:10">
      <c r="E1021" s="180">
        <v>1019</v>
      </c>
      <c r="F1021" s="181" t="s">
        <v>1170</v>
      </c>
      <c r="G1021" s="180" t="s">
        <v>1155</v>
      </c>
      <c r="H1021" s="180" t="s">
        <v>140</v>
      </c>
      <c r="I1021" s="181" t="s">
        <v>114</v>
      </c>
      <c r="J1021" t="str">
        <f t="shared" si="15"/>
        <v>Studio</v>
      </c>
    </row>
    <row r="1022" spans="5:10">
      <c r="E1022" s="180">
        <v>1020</v>
      </c>
      <c r="F1022" s="181" t="s">
        <v>1171</v>
      </c>
      <c r="G1022" s="180" t="s">
        <v>1155</v>
      </c>
      <c r="H1022" s="180" t="s">
        <v>142</v>
      </c>
      <c r="I1022" s="181" t="s">
        <v>114</v>
      </c>
      <c r="J1022" t="str">
        <f t="shared" si="15"/>
        <v>Studio</v>
      </c>
    </row>
    <row r="1023" spans="5:10">
      <c r="E1023" s="180">
        <v>1021</v>
      </c>
      <c r="F1023" s="181" t="s">
        <v>1172</v>
      </c>
      <c r="G1023" s="180" t="s">
        <v>1155</v>
      </c>
      <c r="H1023" s="180" t="s">
        <v>204</v>
      </c>
      <c r="I1023" s="181" t="s">
        <v>117</v>
      </c>
      <c r="J1023" t="str">
        <f t="shared" si="15"/>
        <v>1,5PN, 2PN, 2,5PN</v>
      </c>
    </row>
    <row r="1024" spans="5:10">
      <c r="E1024" s="180">
        <v>1022</v>
      </c>
      <c r="F1024" s="181" t="s">
        <v>1173</v>
      </c>
      <c r="G1024" s="180" t="s">
        <v>1155</v>
      </c>
      <c r="H1024" s="180" t="s">
        <v>206</v>
      </c>
      <c r="I1024" s="181" t="s">
        <v>129</v>
      </c>
      <c r="J1024" t="str">
        <f t="shared" si="15"/>
        <v>1,5PN, 2PN, 2,5PN</v>
      </c>
    </row>
    <row r="1025" spans="5:10">
      <c r="E1025" s="180">
        <v>1023</v>
      </c>
      <c r="F1025" s="181" t="s">
        <v>1174</v>
      </c>
      <c r="G1025" s="180" t="s">
        <v>1155</v>
      </c>
      <c r="H1025" s="180" t="s">
        <v>144</v>
      </c>
      <c r="I1025" s="181" t="s">
        <v>129</v>
      </c>
      <c r="J1025" t="str">
        <f t="shared" si="15"/>
        <v>1,5PN, 2PN, 2,5PN</v>
      </c>
    </row>
    <row r="1026" spans="5:10">
      <c r="E1026" s="180">
        <v>1024</v>
      </c>
      <c r="F1026" s="181" t="s">
        <v>1175</v>
      </c>
      <c r="G1026" s="180" t="s">
        <v>1155</v>
      </c>
      <c r="H1026" s="180" t="s">
        <v>209</v>
      </c>
      <c r="I1026" s="181" t="s">
        <v>136</v>
      </c>
      <c r="J1026" t="str">
        <f t="shared" si="15"/>
        <v>3PN,3,5PN</v>
      </c>
    </row>
    <row r="1027" spans="5:10">
      <c r="E1027" s="180">
        <v>1025</v>
      </c>
      <c r="F1027" s="181" t="s">
        <v>1176</v>
      </c>
      <c r="G1027" s="180" t="s">
        <v>1155</v>
      </c>
      <c r="H1027" s="180" t="s">
        <v>146</v>
      </c>
      <c r="I1027" s="181" t="s">
        <v>129</v>
      </c>
      <c r="J1027" t="str">
        <f t="shared" si="15"/>
        <v>1,5PN, 2PN, 2,5PN</v>
      </c>
    </row>
    <row r="1028" spans="5:10">
      <c r="E1028" s="180">
        <v>1026</v>
      </c>
      <c r="F1028" s="181" t="s">
        <v>1177</v>
      </c>
      <c r="G1028" s="180" t="s">
        <v>1155</v>
      </c>
      <c r="H1028" s="180" t="s">
        <v>148</v>
      </c>
      <c r="I1028" s="181" t="s">
        <v>129</v>
      </c>
      <c r="J1028" t="str">
        <f t="shared" ref="J1028:J1076" si="16">+IF(I1028="Studio","Studio",IF(OR(I1028="3PN",I1028="3.5PN"),"3PN,3,5PN","1,5PN, 2PN, 2,5PN"))</f>
        <v>1,5PN, 2PN, 2,5PN</v>
      </c>
    </row>
    <row r="1029" spans="5:10">
      <c r="E1029" s="180">
        <v>1027</v>
      </c>
      <c r="F1029" s="181" t="s">
        <v>1178</v>
      </c>
      <c r="G1029" s="180" t="s">
        <v>1155</v>
      </c>
      <c r="H1029" s="180" t="s">
        <v>213</v>
      </c>
      <c r="I1029" s="181" t="s">
        <v>129</v>
      </c>
      <c r="J1029" t="str">
        <f t="shared" si="16"/>
        <v>1,5PN, 2PN, 2,5PN</v>
      </c>
    </row>
    <row r="1030" spans="5:10">
      <c r="E1030" s="180">
        <v>1028</v>
      </c>
      <c r="F1030" s="181" t="s">
        <v>1179</v>
      </c>
      <c r="G1030" s="180" t="s">
        <v>1155</v>
      </c>
      <c r="H1030" s="180" t="s">
        <v>150</v>
      </c>
      <c r="I1030" s="181" t="s">
        <v>129</v>
      </c>
      <c r="J1030" t="str">
        <f t="shared" si="16"/>
        <v>1,5PN, 2PN, 2,5PN</v>
      </c>
    </row>
    <row r="1031" spans="5:10">
      <c r="E1031" s="180">
        <v>1029</v>
      </c>
      <c r="F1031" s="181" t="s">
        <v>1180</v>
      </c>
      <c r="G1031" s="180" t="s">
        <v>1155</v>
      </c>
      <c r="H1031" s="180" t="s">
        <v>216</v>
      </c>
      <c r="I1031" s="181" t="s">
        <v>136</v>
      </c>
      <c r="J1031" t="str">
        <f t="shared" si="16"/>
        <v>3PN,3,5PN</v>
      </c>
    </row>
    <row r="1032" spans="5:10">
      <c r="E1032" s="180">
        <v>1030</v>
      </c>
      <c r="F1032" s="181" t="s">
        <v>1181</v>
      </c>
      <c r="G1032" s="180" t="s">
        <v>1155</v>
      </c>
      <c r="H1032" s="180" t="s">
        <v>218</v>
      </c>
      <c r="I1032" s="181" t="s">
        <v>117</v>
      </c>
      <c r="J1032" t="str">
        <f t="shared" si="16"/>
        <v>1,5PN, 2PN, 2,5PN</v>
      </c>
    </row>
    <row r="1033" spans="5:10">
      <c r="E1033" s="180">
        <v>1031</v>
      </c>
      <c r="F1033" s="181" t="s">
        <v>1182</v>
      </c>
      <c r="G1033" s="180" t="s">
        <v>1155</v>
      </c>
      <c r="H1033" s="180" t="s">
        <v>152</v>
      </c>
      <c r="I1033" s="181" t="s">
        <v>117</v>
      </c>
      <c r="J1033" t="str">
        <f t="shared" si="16"/>
        <v>1,5PN, 2PN, 2,5PN</v>
      </c>
    </row>
    <row r="1034" spans="5:10">
      <c r="E1034" s="180">
        <v>1032</v>
      </c>
      <c r="F1034" s="181" t="s">
        <v>1183</v>
      </c>
      <c r="G1034" s="180" t="s">
        <v>1155</v>
      </c>
      <c r="H1034" s="180" t="s">
        <v>154</v>
      </c>
      <c r="I1034" s="181" t="s">
        <v>114</v>
      </c>
      <c r="J1034" t="str">
        <f t="shared" si="16"/>
        <v>Studio</v>
      </c>
    </row>
    <row r="1035" spans="5:10">
      <c r="E1035" s="180">
        <v>1033</v>
      </c>
      <c r="F1035" s="181" t="s">
        <v>1184</v>
      </c>
      <c r="G1035" s="180" t="s">
        <v>1155</v>
      </c>
      <c r="H1035" s="180" t="s">
        <v>156</v>
      </c>
      <c r="I1035" s="181" t="s">
        <v>129</v>
      </c>
      <c r="J1035" t="str">
        <f t="shared" si="16"/>
        <v>1,5PN, 2PN, 2,5PN</v>
      </c>
    </row>
    <row r="1036" spans="5:10">
      <c r="E1036" s="180">
        <v>1034</v>
      </c>
      <c r="F1036" s="181" t="s">
        <v>1185</v>
      </c>
      <c r="G1036" s="180" t="s">
        <v>1155</v>
      </c>
      <c r="H1036" s="180" t="s">
        <v>158</v>
      </c>
      <c r="I1036" s="181" t="s">
        <v>114</v>
      </c>
      <c r="J1036" t="str">
        <f t="shared" si="16"/>
        <v>Studio</v>
      </c>
    </row>
    <row r="1037" spans="5:10">
      <c r="E1037" s="180">
        <v>1035</v>
      </c>
      <c r="F1037" s="181" t="s">
        <v>1186</v>
      </c>
      <c r="G1037" s="180" t="s">
        <v>1155</v>
      </c>
      <c r="H1037" s="180" t="s">
        <v>160</v>
      </c>
      <c r="I1037" s="181" t="s">
        <v>117</v>
      </c>
      <c r="J1037" t="str">
        <f t="shared" si="16"/>
        <v>1,5PN, 2PN, 2,5PN</v>
      </c>
    </row>
    <row r="1038" spans="5:10">
      <c r="E1038" s="180">
        <v>1036</v>
      </c>
      <c r="F1038" s="181" t="s">
        <v>1187</v>
      </c>
      <c r="G1038" s="180" t="s">
        <v>1155</v>
      </c>
      <c r="H1038" s="180" t="s">
        <v>162</v>
      </c>
      <c r="I1038" s="181" t="s">
        <v>117</v>
      </c>
      <c r="J1038" t="str">
        <f t="shared" si="16"/>
        <v>1,5PN, 2PN, 2,5PN</v>
      </c>
    </row>
    <row r="1039" spans="5:10">
      <c r="E1039" s="180">
        <v>1037</v>
      </c>
      <c r="F1039" s="181" t="s">
        <v>1188</v>
      </c>
      <c r="G1039" s="180" t="s">
        <v>1155</v>
      </c>
      <c r="H1039" s="180" t="s">
        <v>164</v>
      </c>
      <c r="I1039" s="181" t="s">
        <v>114</v>
      </c>
      <c r="J1039" t="str">
        <f t="shared" si="16"/>
        <v>Studio</v>
      </c>
    </row>
    <row r="1040" spans="5:10">
      <c r="E1040" s="180">
        <v>1038</v>
      </c>
      <c r="F1040" s="181" t="s">
        <v>1189</v>
      </c>
      <c r="G1040" s="180" t="s">
        <v>1155</v>
      </c>
      <c r="H1040" s="180" t="s">
        <v>166</v>
      </c>
      <c r="I1040" s="181" t="s">
        <v>129</v>
      </c>
      <c r="J1040" t="str">
        <f t="shared" si="16"/>
        <v>1,5PN, 2PN, 2,5PN</v>
      </c>
    </row>
    <row r="1041" spans="5:10">
      <c r="E1041" s="180">
        <v>1039</v>
      </c>
      <c r="F1041" s="181" t="s">
        <v>1190</v>
      </c>
      <c r="G1041" s="180" t="s">
        <v>1191</v>
      </c>
      <c r="H1041" s="180" t="s">
        <v>113</v>
      </c>
      <c r="I1041" s="181" t="s">
        <v>114</v>
      </c>
      <c r="J1041" t="str">
        <f t="shared" si="16"/>
        <v>Studio</v>
      </c>
    </row>
    <row r="1042" spans="5:10">
      <c r="E1042" s="180">
        <v>1040</v>
      </c>
      <c r="F1042" s="181" t="s">
        <v>1192</v>
      </c>
      <c r="G1042" s="180" t="s">
        <v>1191</v>
      </c>
      <c r="H1042" s="180" t="s">
        <v>170</v>
      </c>
      <c r="I1042" s="181" t="s">
        <v>117</v>
      </c>
      <c r="J1042" t="str">
        <f t="shared" si="16"/>
        <v>1,5PN, 2PN, 2,5PN</v>
      </c>
    </row>
    <row r="1043" spans="5:10">
      <c r="E1043" s="180">
        <v>1041</v>
      </c>
      <c r="F1043" s="181" t="s">
        <v>1193</v>
      </c>
      <c r="G1043" s="180" t="s">
        <v>1191</v>
      </c>
      <c r="H1043" s="180" t="s">
        <v>116</v>
      </c>
      <c r="I1043" s="181" t="s">
        <v>117</v>
      </c>
      <c r="J1043" t="str">
        <f t="shared" si="16"/>
        <v>1,5PN, 2PN, 2,5PN</v>
      </c>
    </row>
    <row r="1044" spans="5:10">
      <c r="E1044" s="180">
        <v>1042</v>
      </c>
      <c r="F1044" s="181" t="s">
        <v>1194</v>
      </c>
      <c r="G1044" s="180" t="s">
        <v>1191</v>
      </c>
      <c r="H1044" s="180" t="s">
        <v>119</v>
      </c>
      <c r="I1044" s="181" t="s">
        <v>114</v>
      </c>
      <c r="J1044" t="str">
        <f t="shared" si="16"/>
        <v>Studio</v>
      </c>
    </row>
    <row r="1045" spans="5:10">
      <c r="E1045" s="180">
        <v>1043</v>
      </c>
      <c r="F1045" s="181" t="s">
        <v>1195</v>
      </c>
      <c r="G1045" s="180" t="s">
        <v>1191</v>
      </c>
      <c r="H1045" s="180" t="s">
        <v>121</v>
      </c>
      <c r="I1045" s="181" t="s">
        <v>117</v>
      </c>
      <c r="J1045" t="str">
        <f t="shared" si="16"/>
        <v>1,5PN, 2PN, 2,5PN</v>
      </c>
    </row>
    <row r="1046" spans="5:10">
      <c r="E1046" s="180">
        <v>1044</v>
      </c>
      <c r="F1046" s="181" t="s">
        <v>1196</v>
      </c>
      <c r="G1046" s="180" t="s">
        <v>1191</v>
      </c>
      <c r="H1046" s="180" t="s">
        <v>123</v>
      </c>
      <c r="I1046" s="181" t="s">
        <v>124</v>
      </c>
      <c r="J1046" t="str">
        <f t="shared" si="16"/>
        <v>1,5PN, 2PN, 2,5PN</v>
      </c>
    </row>
    <row r="1047" spans="5:10">
      <c r="E1047" s="180">
        <v>1045</v>
      </c>
      <c r="F1047" s="181" t="s">
        <v>1197</v>
      </c>
      <c r="G1047" s="180" t="s">
        <v>1191</v>
      </c>
      <c r="H1047" s="180" t="s">
        <v>112</v>
      </c>
      <c r="I1047" s="181" t="s">
        <v>126</v>
      </c>
      <c r="J1047" t="str">
        <f t="shared" si="16"/>
        <v>3PN,3,5PN</v>
      </c>
    </row>
    <row r="1048" spans="5:10">
      <c r="E1048" s="180">
        <v>1046</v>
      </c>
      <c r="F1048" s="181" t="s">
        <v>1198</v>
      </c>
      <c r="G1048" s="180" t="s">
        <v>1191</v>
      </c>
      <c r="H1048" s="180" t="s">
        <v>128</v>
      </c>
      <c r="I1048" s="181" t="s">
        <v>129</v>
      </c>
      <c r="J1048" t="str">
        <f t="shared" si="16"/>
        <v>1,5PN, 2PN, 2,5PN</v>
      </c>
    </row>
    <row r="1049" spans="5:10">
      <c r="E1049" s="180">
        <v>1047</v>
      </c>
      <c r="F1049" s="181" t="s">
        <v>1199</v>
      </c>
      <c r="G1049" s="180" t="s">
        <v>1191</v>
      </c>
      <c r="H1049" s="180" t="s">
        <v>131</v>
      </c>
      <c r="I1049" s="181" t="s">
        <v>129</v>
      </c>
      <c r="J1049" t="str">
        <f t="shared" si="16"/>
        <v>1,5PN, 2PN, 2,5PN</v>
      </c>
    </row>
    <row r="1050" spans="5:10">
      <c r="E1050" s="180">
        <v>1048</v>
      </c>
      <c r="F1050" s="181" t="s">
        <v>1200</v>
      </c>
      <c r="G1050" s="180" t="s">
        <v>1191</v>
      </c>
      <c r="H1050" s="180" t="s">
        <v>168</v>
      </c>
      <c r="I1050" s="181" t="s">
        <v>129</v>
      </c>
      <c r="J1050" t="str">
        <f t="shared" si="16"/>
        <v>1,5PN, 2PN, 2,5PN</v>
      </c>
    </row>
    <row r="1051" spans="5:10">
      <c r="E1051" s="180">
        <v>1049</v>
      </c>
      <c r="F1051" s="181" t="s">
        <v>1201</v>
      </c>
      <c r="G1051" s="180" t="s">
        <v>1191</v>
      </c>
      <c r="H1051" s="180" t="s">
        <v>133</v>
      </c>
      <c r="I1051" s="181" t="s">
        <v>129</v>
      </c>
      <c r="J1051" t="str">
        <f t="shared" si="16"/>
        <v>1,5PN, 2PN, 2,5PN</v>
      </c>
    </row>
    <row r="1052" spans="5:10">
      <c r="E1052" s="180">
        <v>1050</v>
      </c>
      <c r="F1052" s="181" t="s">
        <v>1202</v>
      </c>
      <c r="G1052" s="180" t="s">
        <v>1191</v>
      </c>
      <c r="H1052" s="180" t="s">
        <v>135</v>
      </c>
      <c r="I1052" s="181" t="s">
        <v>136</v>
      </c>
      <c r="J1052" t="str">
        <f t="shared" si="16"/>
        <v>3PN,3,5PN</v>
      </c>
    </row>
    <row r="1053" spans="5:10">
      <c r="E1053" s="180">
        <v>1051</v>
      </c>
      <c r="F1053" s="181" t="s">
        <v>1203</v>
      </c>
      <c r="G1053" s="180" t="s">
        <v>1191</v>
      </c>
      <c r="H1053" s="180" t="s">
        <v>138</v>
      </c>
      <c r="I1053" s="181" t="s">
        <v>129</v>
      </c>
      <c r="J1053" t="str">
        <f t="shared" si="16"/>
        <v>1,5PN, 2PN, 2,5PN</v>
      </c>
    </row>
    <row r="1054" spans="5:10">
      <c r="E1054" s="180">
        <v>1052</v>
      </c>
      <c r="F1054" s="181" t="s">
        <v>1204</v>
      </c>
      <c r="G1054" s="180" t="s">
        <v>1191</v>
      </c>
      <c r="H1054" s="180" t="s">
        <v>198</v>
      </c>
      <c r="I1054" s="181" t="s">
        <v>129</v>
      </c>
      <c r="J1054" t="str">
        <f t="shared" si="16"/>
        <v>1,5PN, 2PN, 2,5PN</v>
      </c>
    </row>
    <row r="1055" spans="5:10">
      <c r="E1055" s="180">
        <v>1053</v>
      </c>
      <c r="F1055" s="181" t="s">
        <v>1205</v>
      </c>
      <c r="G1055" s="180" t="s">
        <v>1191</v>
      </c>
      <c r="H1055" s="180" t="s">
        <v>200</v>
      </c>
      <c r="I1055" s="181" t="s">
        <v>117</v>
      </c>
      <c r="J1055" t="str">
        <f t="shared" si="16"/>
        <v>1,5PN, 2PN, 2,5PN</v>
      </c>
    </row>
    <row r="1056" spans="5:10">
      <c r="E1056" s="180">
        <v>1054</v>
      </c>
      <c r="F1056" s="181" t="s">
        <v>1206</v>
      </c>
      <c r="G1056" s="180" t="s">
        <v>1191</v>
      </c>
      <c r="H1056" s="180" t="s">
        <v>140</v>
      </c>
      <c r="I1056" s="181" t="s">
        <v>114</v>
      </c>
      <c r="J1056" t="str">
        <f t="shared" si="16"/>
        <v>Studio</v>
      </c>
    </row>
    <row r="1057" spans="5:10">
      <c r="E1057" s="180">
        <v>1055</v>
      </c>
      <c r="F1057" s="181" t="s">
        <v>1207</v>
      </c>
      <c r="G1057" s="180" t="s">
        <v>1191</v>
      </c>
      <c r="H1057" s="180" t="s">
        <v>142</v>
      </c>
      <c r="I1057" s="181" t="s">
        <v>114</v>
      </c>
      <c r="J1057" t="str">
        <f t="shared" si="16"/>
        <v>Studio</v>
      </c>
    </row>
    <row r="1058" spans="5:10">
      <c r="E1058" s="180">
        <v>1056</v>
      </c>
      <c r="F1058" s="181" t="s">
        <v>1208</v>
      </c>
      <c r="G1058" s="180" t="s">
        <v>1191</v>
      </c>
      <c r="H1058" s="180" t="s">
        <v>204</v>
      </c>
      <c r="I1058" s="181" t="s">
        <v>117</v>
      </c>
      <c r="J1058" t="str">
        <f t="shared" si="16"/>
        <v>1,5PN, 2PN, 2,5PN</v>
      </c>
    </row>
    <row r="1059" spans="5:10">
      <c r="E1059" s="180">
        <v>1057</v>
      </c>
      <c r="F1059" s="181" t="s">
        <v>1209</v>
      </c>
      <c r="G1059" s="180" t="s">
        <v>1191</v>
      </c>
      <c r="H1059" s="180" t="s">
        <v>206</v>
      </c>
      <c r="I1059" s="181" t="s">
        <v>129</v>
      </c>
      <c r="J1059" t="str">
        <f t="shared" si="16"/>
        <v>1,5PN, 2PN, 2,5PN</v>
      </c>
    </row>
    <row r="1060" spans="5:10">
      <c r="E1060" s="180">
        <v>1058</v>
      </c>
      <c r="F1060" s="181" t="s">
        <v>1210</v>
      </c>
      <c r="G1060" s="180" t="s">
        <v>1191</v>
      </c>
      <c r="H1060" s="180" t="s">
        <v>144</v>
      </c>
      <c r="I1060" s="181" t="s">
        <v>129</v>
      </c>
      <c r="J1060" t="str">
        <f t="shared" si="16"/>
        <v>1,5PN, 2PN, 2,5PN</v>
      </c>
    </row>
    <row r="1061" spans="5:10">
      <c r="E1061" s="180">
        <v>1059</v>
      </c>
      <c r="F1061" s="181" t="s">
        <v>1211</v>
      </c>
      <c r="G1061" s="180" t="s">
        <v>1191</v>
      </c>
      <c r="H1061" s="180" t="s">
        <v>209</v>
      </c>
      <c r="I1061" s="181" t="s">
        <v>136</v>
      </c>
      <c r="J1061" t="str">
        <f t="shared" si="16"/>
        <v>3PN,3,5PN</v>
      </c>
    </row>
    <row r="1062" spans="5:10">
      <c r="E1062" s="180">
        <v>1060</v>
      </c>
      <c r="F1062" s="181" t="s">
        <v>1212</v>
      </c>
      <c r="G1062" s="180" t="s">
        <v>1191</v>
      </c>
      <c r="H1062" s="180" t="s">
        <v>146</v>
      </c>
      <c r="I1062" s="181" t="s">
        <v>129</v>
      </c>
      <c r="J1062" t="str">
        <f t="shared" si="16"/>
        <v>1,5PN, 2PN, 2,5PN</v>
      </c>
    </row>
    <row r="1063" spans="5:10">
      <c r="E1063" s="180">
        <v>1061</v>
      </c>
      <c r="F1063" s="181" t="s">
        <v>1213</v>
      </c>
      <c r="G1063" s="180" t="s">
        <v>1191</v>
      </c>
      <c r="H1063" s="180" t="s">
        <v>148</v>
      </c>
      <c r="I1063" s="181" t="s">
        <v>129</v>
      </c>
      <c r="J1063" t="str">
        <f t="shared" si="16"/>
        <v>1,5PN, 2PN, 2,5PN</v>
      </c>
    </row>
    <row r="1064" spans="5:10">
      <c r="E1064" s="180">
        <v>1062</v>
      </c>
      <c r="F1064" s="181" t="s">
        <v>1214</v>
      </c>
      <c r="G1064" s="180" t="s">
        <v>1191</v>
      </c>
      <c r="H1064" s="180" t="s">
        <v>213</v>
      </c>
      <c r="I1064" s="181" t="s">
        <v>129</v>
      </c>
      <c r="J1064" t="str">
        <f t="shared" si="16"/>
        <v>1,5PN, 2PN, 2,5PN</v>
      </c>
    </row>
    <row r="1065" spans="5:10">
      <c r="E1065" s="180">
        <v>1063</v>
      </c>
      <c r="F1065" s="181" t="s">
        <v>1215</v>
      </c>
      <c r="G1065" s="180" t="s">
        <v>1191</v>
      </c>
      <c r="H1065" s="180" t="s">
        <v>150</v>
      </c>
      <c r="I1065" s="181" t="s">
        <v>129</v>
      </c>
      <c r="J1065" t="str">
        <f t="shared" si="16"/>
        <v>1,5PN, 2PN, 2,5PN</v>
      </c>
    </row>
    <row r="1066" spans="5:10">
      <c r="E1066" s="180">
        <v>1064</v>
      </c>
      <c r="F1066" s="181" t="s">
        <v>1216</v>
      </c>
      <c r="G1066" s="180" t="s">
        <v>1191</v>
      </c>
      <c r="H1066" s="180" t="s">
        <v>216</v>
      </c>
      <c r="I1066" s="181" t="s">
        <v>136</v>
      </c>
      <c r="J1066" t="str">
        <f t="shared" si="16"/>
        <v>3PN,3,5PN</v>
      </c>
    </row>
    <row r="1067" spans="5:10">
      <c r="E1067" s="180">
        <v>1065</v>
      </c>
      <c r="F1067" s="181" t="s">
        <v>1217</v>
      </c>
      <c r="G1067" s="180" t="s">
        <v>1191</v>
      </c>
      <c r="H1067" s="180" t="s">
        <v>218</v>
      </c>
      <c r="I1067" s="181" t="s">
        <v>117</v>
      </c>
      <c r="J1067" t="str">
        <f t="shared" si="16"/>
        <v>1,5PN, 2PN, 2,5PN</v>
      </c>
    </row>
    <row r="1068" spans="5:10">
      <c r="E1068" s="180">
        <v>1066</v>
      </c>
      <c r="F1068" s="181" t="s">
        <v>1218</v>
      </c>
      <c r="G1068" s="180" t="s">
        <v>1191</v>
      </c>
      <c r="H1068" s="180" t="s">
        <v>152</v>
      </c>
      <c r="I1068" s="181" t="s">
        <v>117</v>
      </c>
      <c r="J1068" t="str">
        <f t="shared" si="16"/>
        <v>1,5PN, 2PN, 2,5PN</v>
      </c>
    </row>
    <row r="1069" spans="5:10">
      <c r="E1069" s="180">
        <v>1067</v>
      </c>
      <c r="F1069" s="181" t="s">
        <v>1219</v>
      </c>
      <c r="G1069" s="180" t="s">
        <v>1191</v>
      </c>
      <c r="H1069" s="180" t="s">
        <v>154</v>
      </c>
      <c r="I1069" s="181" t="s">
        <v>114</v>
      </c>
      <c r="J1069" t="str">
        <f t="shared" si="16"/>
        <v>Studio</v>
      </c>
    </row>
    <row r="1070" spans="5:10">
      <c r="E1070" s="180">
        <v>1068</v>
      </c>
      <c r="F1070" s="181" t="s">
        <v>1220</v>
      </c>
      <c r="G1070" s="180" t="s">
        <v>1191</v>
      </c>
      <c r="H1070" s="180" t="s">
        <v>156</v>
      </c>
      <c r="I1070" s="181" t="s">
        <v>129</v>
      </c>
      <c r="J1070" t="str">
        <f t="shared" si="16"/>
        <v>1,5PN, 2PN, 2,5PN</v>
      </c>
    </row>
    <row r="1071" spans="5:10">
      <c r="E1071" s="180">
        <v>1069</v>
      </c>
      <c r="F1071" s="181" t="s">
        <v>1221</v>
      </c>
      <c r="G1071" s="180" t="s">
        <v>1191</v>
      </c>
      <c r="H1071" s="180" t="s">
        <v>158</v>
      </c>
      <c r="I1071" s="181" t="s">
        <v>114</v>
      </c>
      <c r="J1071" t="str">
        <f t="shared" si="16"/>
        <v>Studio</v>
      </c>
    </row>
    <row r="1072" spans="5:10">
      <c r="E1072" s="180">
        <v>1070</v>
      </c>
      <c r="F1072" s="181" t="s">
        <v>1222</v>
      </c>
      <c r="G1072" s="180" t="s">
        <v>1191</v>
      </c>
      <c r="H1072" s="180" t="s">
        <v>160</v>
      </c>
      <c r="I1072" s="181" t="s">
        <v>117</v>
      </c>
      <c r="J1072" t="str">
        <f t="shared" si="16"/>
        <v>1,5PN, 2PN, 2,5PN</v>
      </c>
    </row>
    <row r="1073" spans="5:10">
      <c r="E1073" s="180">
        <v>1071</v>
      </c>
      <c r="F1073" s="181" t="s">
        <v>1223</v>
      </c>
      <c r="G1073" s="180" t="s">
        <v>1191</v>
      </c>
      <c r="H1073" s="180" t="s">
        <v>162</v>
      </c>
      <c r="I1073" s="181" t="s">
        <v>117</v>
      </c>
      <c r="J1073" t="str">
        <f t="shared" si="16"/>
        <v>1,5PN, 2PN, 2,5PN</v>
      </c>
    </row>
    <row r="1074" spans="5:10">
      <c r="E1074" s="180">
        <v>1072</v>
      </c>
      <c r="F1074" s="181" t="s">
        <v>1224</v>
      </c>
      <c r="G1074" s="180" t="s">
        <v>1191</v>
      </c>
      <c r="H1074" s="180" t="s">
        <v>164</v>
      </c>
      <c r="I1074" s="181" t="s">
        <v>114</v>
      </c>
      <c r="J1074" t="str">
        <f t="shared" si="16"/>
        <v>Studio</v>
      </c>
    </row>
    <row r="1075" spans="5:10">
      <c r="E1075" s="180">
        <v>1073</v>
      </c>
      <c r="F1075" s="181" t="s">
        <v>1225</v>
      </c>
      <c r="G1075" s="180" t="s">
        <v>1191</v>
      </c>
      <c r="H1075" s="180" t="s">
        <v>166</v>
      </c>
      <c r="I1075" s="181" t="s">
        <v>129</v>
      </c>
      <c r="J1075" t="str">
        <f t="shared" si="16"/>
        <v>1,5PN, 2PN, 2,5PN</v>
      </c>
    </row>
    <row r="1076" spans="5:10">
      <c r="E1076" s="180"/>
      <c r="F1076" s="181" t="s">
        <v>1542</v>
      </c>
      <c r="G1076" s="180"/>
      <c r="H1076" s="452" t="s">
        <v>131</v>
      </c>
      <c r="I1076" s="181" t="s">
        <v>1543</v>
      </c>
      <c r="J1076" t="str">
        <f>+IF(I1076="Shopoffice","Shopoffice",IF(OR(I1076="3PN",I1076="3.5PN"),"3PN,3,5PN","1,5PN, 2PN, 2,5PN"))</f>
        <v>Shopoffice</v>
      </c>
    </row>
  </sheetData>
  <autoFilter ref="A2:J1075"/>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DDC97C1A0AD0E4F9319F5F39EE14B33" ma:contentTypeVersion="0" ma:contentTypeDescription="Create a new document." ma:contentTypeScope="" ma:versionID="68f1ae51732d0c5f42c5627d7c1cdb6c">
  <xsd:schema xmlns:xsd="http://www.w3.org/2001/XMLSchema" xmlns:xs="http://www.w3.org/2001/XMLSchema" xmlns:p="http://schemas.microsoft.com/office/2006/metadata/properties" targetNamespace="http://schemas.microsoft.com/office/2006/metadata/properties" ma:root="true" ma:fieldsID="b2384c6cc0088fcedbaf6edaf557def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EB5F6A-349A-4574-9FF6-4CC2E6E2B2EE}">
  <ds:schemaRefs>
    <ds:schemaRef ds:uri="http://schemas.microsoft.com/sharepoint/v3/contenttype/forms"/>
  </ds:schemaRefs>
</ds:datastoreItem>
</file>

<file path=customXml/itemProps2.xml><?xml version="1.0" encoding="utf-8"?>
<ds:datastoreItem xmlns:ds="http://schemas.openxmlformats.org/officeDocument/2006/customXml" ds:itemID="{B7AA85D7-CFB3-4940-89FA-A1BEEA0F13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90715FA-9D95-487B-87C7-1C84665A78EF}">
  <ds:schemaRefs>
    <ds:schemaRef ds:uri="http://purl.org/dc/elements/1.1/"/>
    <ds:schemaRef ds:uri="http://purl.org/dc/terms/"/>
    <ds:schemaRef ds:uri="http://schemas.microsoft.com/office/2006/documentManagement/types"/>
    <ds:schemaRef ds:uri="http://purl.org/dc/dcmitype/"/>
    <ds:schemaRef ds:uri="http://www.w3.org/XML/1998/namespace"/>
    <ds:schemaRef ds:uri="http://schemas.openxmlformats.org/package/2006/metadata/core-propertie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PTG</vt:lpstr>
      <vt:lpstr>Bảng hàng</vt:lpstr>
      <vt:lpstr>HTLS </vt:lpstr>
      <vt:lpstr>Loại căn</vt:lpstr>
      <vt:lpstr>PTG!Print_Area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Mạnh Hà-NHN</dc:creator>
  <cp:lastModifiedBy>Admin</cp:lastModifiedBy>
  <cp:lastPrinted>2022-09-13T03:58:32Z</cp:lastPrinted>
  <dcterms:created xsi:type="dcterms:W3CDTF">2015-02-03T03:38:29Z</dcterms:created>
  <dcterms:modified xsi:type="dcterms:W3CDTF">2022-11-07T10:46:27Z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0x0101006DDC97C1A0AD0E4F9319F5F39EE14B33</vt:lpwstr>
  </property>
</Properties>
</file>