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B3F4C19-66C1-401C-8126-AD5B388F4F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TG" sheetId="15" r:id="rId1"/>
    <sheet name="Payment schedule" sheetId="19" state="hidden" r:id="rId2"/>
  </sheets>
  <definedNames>
    <definedName name="_Fill" hidden="1">#REF!</definedName>
    <definedName name="_xlnm._FilterDatabase" localSheetId="0" hidden="1">PTG!$B$31:$G$64</definedName>
    <definedName name="LUR_fee">#REF!</definedName>
    <definedName name="Price_list">#REF!</definedName>
    <definedName name="Unit_code">#REF!</definedName>
    <definedName name="_xlnm.Print_Area" localSheetId="0">PTG!$B$1:$G$26,PTG!$B$28:$G$64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5" l="1"/>
  <c r="C24" i="15" s="1"/>
  <c r="C19" i="15" l="1"/>
  <c r="B32" i="15"/>
  <c r="G2" i="19" l="1"/>
  <c r="B62" i="15"/>
  <c r="B60" i="15"/>
  <c r="B58" i="15"/>
  <c r="B56" i="15"/>
  <c r="B54" i="15"/>
  <c r="B52" i="15"/>
  <c r="B50" i="15"/>
  <c r="B48" i="15"/>
  <c r="B46" i="15"/>
  <c r="B44" i="15"/>
  <c r="B42" i="15"/>
  <c r="B40" i="15"/>
  <c r="B38" i="15"/>
  <c r="B36" i="15"/>
  <c r="B34" i="15"/>
  <c r="C29" i="15"/>
  <c r="E29" i="15" s="1"/>
  <c r="D54" i="15" s="1"/>
  <c r="C36" i="15" l="1"/>
  <c r="C50" i="15"/>
  <c r="G44" i="15"/>
  <c r="G56" i="15"/>
  <c r="C62" i="15"/>
  <c r="D56" i="15"/>
  <c r="G46" i="15"/>
  <c r="G58" i="15"/>
  <c r="C52" i="15"/>
  <c r="D46" i="15"/>
  <c r="G34" i="15"/>
  <c r="G60" i="15"/>
  <c r="C54" i="15"/>
  <c r="D48" i="15"/>
  <c r="F44" i="15"/>
  <c r="G50" i="15"/>
  <c r="C44" i="15"/>
  <c r="D38" i="15"/>
  <c r="D62" i="15"/>
  <c r="G38" i="15"/>
  <c r="G52" i="15"/>
  <c r="C32" i="15"/>
  <c r="C46" i="15"/>
  <c r="C58" i="15"/>
  <c r="D32" i="15"/>
  <c r="D52" i="15"/>
  <c r="D44" i="15"/>
  <c r="G32" i="15"/>
  <c r="C38" i="15"/>
  <c r="D34" i="15"/>
  <c r="D58" i="15"/>
  <c r="G48" i="15"/>
  <c r="C42" i="15"/>
  <c r="D36" i="15"/>
  <c r="D60" i="15"/>
  <c r="G36" i="15"/>
  <c r="G62" i="15"/>
  <c r="C56" i="15"/>
  <c r="D50" i="15"/>
  <c r="G42" i="15"/>
  <c r="G54" i="15"/>
  <c r="C34" i="15"/>
  <c r="C48" i="15"/>
  <c r="C60" i="15"/>
  <c r="D42" i="15"/>
  <c r="C35" i="15" l="1"/>
  <c r="E32" i="15"/>
  <c r="G40" i="15" l="1"/>
  <c r="D40" i="15"/>
  <c r="C40" i="15"/>
  <c r="F41" i="15" l="1"/>
  <c r="F39" i="15"/>
  <c r="C39" i="15" l="1"/>
  <c r="C37" i="15"/>
  <c r="C59" i="15"/>
  <c r="C63" i="15"/>
  <c r="C43" i="15"/>
  <c r="C55" i="15"/>
  <c r="C51" i="15"/>
  <c r="C49" i="15"/>
  <c r="C45" i="15"/>
  <c r="C53" i="15"/>
  <c r="C61" i="15"/>
  <c r="C57" i="15"/>
  <c r="C47" i="15"/>
  <c r="C41" i="15"/>
  <c r="D23" i="15"/>
  <c r="D51" i="15" l="1"/>
  <c r="E51" i="15" s="1"/>
  <c r="D35" i="15"/>
  <c r="E35" i="15" s="1"/>
  <c r="D63" i="15"/>
  <c r="E63" i="15" s="1"/>
  <c r="D53" i="15"/>
  <c r="E53" i="15" s="1"/>
  <c r="D45" i="15"/>
  <c r="E45" i="15" s="1"/>
  <c r="D47" i="15"/>
  <c r="E47" i="15" s="1"/>
  <c r="D57" i="15"/>
  <c r="E57" i="15" s="1"/>
  <c r="D37" i="15"/>
  <c r="E37" i="15" s="1"/>
  <c r="D49" i="15"/>
  <c r="E49" i="15" s="1"/>
  <c r="D59" i="15"/>
  <c r="E59" i="15" s="1"/>
  <c r="D43" i="15"/>
  <c r="E43" i="15" s="1"/>
  <c r="D61" i="15"/>
  <c r="E61" i="15" s="1"/>
  <c r="D39" i="15"/>
  <c r="E39" i="15" s="1"/>
  <c r="D55" i="15"/>
  <c r="E55" i="15" s="1"/>
  <c r="D41" i="15"/>
  <c r="E41" i="15" s="1"/>
  <c r="C26" i="15"/>
  <c r="C25" i="15"/>
  <c r="F45" i="15" s="1"/>
  <c r="F64" i="15" s="1"/>
  <c r="E64" i="15" l="1"/>
  <c r="G64" i="15" s="1"/>
  <c r="G65" i="15" s="1"/>
</calcChain>
</file>

<file path=xl/sharedStrings.xml><?xml version="1.0" encoding="utf-8"?>
<sst xmlns="http://schemas.openxmlformats.org/spreadsheetml/2006/main" count="112" uniqueCount="63">
  <si>
    <t>Ngân hàng
Bank</t>
  </si>
  <si>
    <t>Số tiền</t>
  </si>
  <si>
    <t>Mã căn</t>
  </si>
  <si>
    <t>Unit Code</t>
  </si>
  <si>
    <t>No.</t>
  </si>
  <si>
    <t>Đợt thanh toán</t>
  </si>
  <si>
    <t>Khách hàng</t>
  </si>
  <si>
    <t>Thời hạn thanh toán</t>
  </si>
  <si>
    <t>3 tháng tiếp theo kể từ ngày đến hạn thanh toán của lần liền trước</t>
  </si>
  <si>
    <r>
      <t xml:space="preserve">Internal Line </t>
    </r>
    <r>
      <rPr>
        <i/>
        <sz val="11"/>
        <color theme="0"/>
        <rFont val="Segoe UI"/>
        <family val="2"/>
      </rPr>
      <t>(sqm)</t>
    </r>
  </si>
  <si>
    <r>
      <t xml:space="preserve">Diện tích thông thủy </t>
    </r>
    <r>
      <rPr>
        <i/>
        <sz val="11"/>
        <color theme="0"/>
        <rFont val="Segoe UI"/>
        <family val="2"/>
      </rPr>
      <t>(m</t>
    </r>
    <r>
      <rPr>
        <i/>
        <vertAlign val="superscript"/>
        <sz val="11"/>
        <color theme="0"/>
        <rFont val="Segoe UI"/>
        <family val="2"/>
      </rPr>
      <t>2</t>
    </r>
    <r>
      <rPr>
        <i/>
        <sz val="11"/>
        <color theme="0"/>
        <rFont val="Segoe UI"/>
        <family val="2"/>
      </rPr>
      <t>)</t>
    </r>
  </si>
  <si>
    <r>
      <t xml:space="preserve">Giá bán căn hộ </t>
    </r>
    <r>
      <rPr>
        <i/>
        <sz val="11"/>
        <color theme="0"/>
        <rFont val="Segoe UI"/>
        <family val="2"/>
      </rPr>
      <t>(chưa bao gồm Thuế GTGT và PBT)</t>
    </r>
  </si>
  <si>
    <r>
      <t xml:space="preserve">Nhập mã căn và các thông tin CSBH tương ứng:
</t>
    </r>
    <r>
      <rPr>
        <i/>
        <sz val="11"/>
        <color theme="0"/>
        <rFont val="Segoe UI"/>
        <family val="2"/>
      </rPr>
      <t>Input Unit code and Sale policy:</t>
    </r>
  </si>
  <si>
    <t>PAYMENT SCHEDULE</t>
  </si>
  <si>
    <t>Unit price</t>
  </si>
  <si>
    <t>VAT</t>
  </si>
  <si>
    <r>
      <t xml:space="preserve">Unit price </t>
    </r>
    <r>
      <rPr>
        <i/>
        <sz val="11"/>
        <color theme="0"/>
        <rFont val="Segoe UI"/>
        <family val="2"/>
      </rPr>
      <t>(excl. VAT &amp; MF)</t>
    </r>
  </si>
  <si>
    <r>
      <t xml:space="preserve">Nội dung
</t>
    </r>
    <r>
      <rPr>
        <b/>
        <i/>
        <sz val="12"/>
        <color theme="1"/>
        <rFont val="Segoe UI"/>
        <family val="2"/>
      </rPr>
      <t>Description</t>
    </r>
  </si>
  <si>
    <r>
      <t xml:space="preserve">Thông tin quà tặng
</t>
    </r>
    <r>
      <rPr>
        <i/>
        <sz val="12"/>
        <color theme="1"/>
        <rFont val="Segoe UI"/>
        <family val="2"/>
      </rPr>
      <t>Gift information</t>
    </r>
  </si>
  <si>
    <r>
      <t xml:space="preserve">Quà tặng 1
</t>
    </r>
    <r>
      <rPr>
        <i/>
        <sz val="12"/>
        <color theme="1"/>
        <rFont val="Segoe UI"/>
        <family val="2"/>
      </rPr>
      <t>Gift 1</t>
    </r>
  </si>
  <si>
    <r>
      <t xml:space="preserve">Quà tặng 2
</t>
    </r>
    <r>
      <rPr>
        <i/>
        <sz val="12"/>
        <color theme="1"/>
        <rFont val="Segoe UI"/>
        <family val="2"/>
      </rPr>
      <t>Gift 2</t>
    </r>
  </si>
  <si>
    <r>
      <t xml:space="preserve">Quà tặng 3
</t>
    </r>
    <r>
      <rPr>
        <i/>
        <sz val="12"/>
        <color theme="1"/>
        <rFont val="Segoe UI"/>
        <family val="2"/>
      </rPr>
      <t>Gift 3</t>
    </r>
  </si>
  <si>
    <r>
      <t xml:space="preserve">Quà tặng 4
</t>
    </r>
    <r>
      <rPr>
        <i/>
        <sz val="12"/>
        <color theme="1"/>
        <rFont val="Segoe UI"/>
        <family val="2"/>
      </rPr>
      <t>Gift 4</t>
    </r>
  </si>
  <si>
    <r>
      <t xml:space="preserve">Mức chiết khấu </t>
    </r>
    <r>
      <rPr>
        <b/>
        <i/>
        <sz val="12"/>
        <color theme="1"/>
        <rFont val="Segoe UI"/>
        <family val="2"/>
      </rPr>
      <t>(%)</t>
    </r>
    <r>
      <rPr>
        <b/>
        <sz val="12"/>
        <color theme="1"/>
        <rFont val="Segoe UI"/>
        <family val="2"/>
      </rPr>
      <t xml:space="preserve">
</t>
    </r>
    <r>
      <rPr>
        <i/>
        <sz val="12"/>
        <color theme="1"/>
        <rFont val="Segoe UI"/>
        <family val="2"/>
      </rPr>
      <t>Discount rate (%)</t>
    </r>
  </si>
  <si>
    <r>
      <t xml:space="preserve">Thông tin chương trình
</t>
    </r>
    <r>
      <rPr>
        <i/>
        <sz val="12"/>
        <color theme="1"/>
        <rFont val="Segoe UI"/>
        <family val="2"/>
      </rPr>
      <t>Gift information</t>
    </r>
  </si>
  <si>
    <r>
      <t xml:space="preserve">Chương trình 1
</t>
    </r>
    <r>
      <rPr>
        <i/>
        <sz val="12"/>
        <color theme="1"/>
        <rFont val="Segoe UI"/>
        <family val="2"/>
      </rPr>
      <t>Program 1</t>
    </r>
  </si>
  <si>
    <r>
      <t xml:space="preserve">Chương trình 2
</t>
    </r>
    <r>
      <rPr>
        <i/>
        <sz val="12"/>
        <color theme="1"/>
        <rFont val="Segoe UI"/>
        <family val="2"/>
      </rPr>
      <t>Program 2</t>
    </r>
  </si>
  <si>
    <r>
      <t xml:space="preserve">Chương trình 3
</t>
    </r>
    <r>
      <rPr>
        <i/>
        <sz val="12"/>
        <color theme="1"/>
        <rFont val="Segoe UI"/>
        <family val="2"/>
      </rPr>
      <t>Program 3</t>
    </r>
  </si>
  <si>
    <r>
      <t xml:space="preserve">Chương trình thanh toán
</t>
    </r>
    <r>
      <rPr>
        <i/>
        <sz val="12"/>
        <color theme="1"/>
        <rFont val="Segoe UI"/>
        <family val="2"/>
      </rPr>
      <t>Payment program</t>
    </r>
  </si>
  <si>
    <r>
      <t xml:space="preserve">Nội dung
</t>
    </r>
    <r>
      <rPr>
        <i/>
        <sz val="12"/>
        <color theme="1"/>
        <rFont val="Segoe UI"/>
        <family val="2"/>
      </rPr>
      <t>Description</t>
    </r>
  </si>
  <si>
    <r>
      <t xml:space="preserve">Số tiền
</t>
    </r>
    <r>
      <rPr>
        <i/>
        <sz val="12"/>
        <color theme="1"/>
        <rFont val="Segoe UI"/>
        <family val="2"/>
      </rPr>
      <t>Amount</t>
    </r>
  </si>
  <si>
    <r>
      <t xml:space="preserve">I. CHƯƠNG TRÌNH ƯU ĐÃI QUÀ TẶNG/ </t>
    </r>
    <r>
      <rPr>
        <b/>
        <i/>
        <sz val="11"/>
        <color theme="1"/>
        <rFont val="Segoe UI"/>
        <family val="2"/>
      </rPr>
      <t>GIFT PROGRAM</t>
    </r>
  </si>
  <si>
    <r>
      <t>II. CHƯƠNG TRÌNH ƯU ĐÃI CHIẾT KHẤU/</t>
    </r>
    <r>
      <rPr>
        <b/>
        <i/>
        <sz val="11"/>
        <color theme="1"/>
        <rFont val="Segoe UI"/>
        <family val="2"/>
      </rPr>
      <t xml:space="preserve"> DISCOUNT PROGRAM</t>
    </r>
  </si>
  <si>
    <r>
      <t>III. GIÁ BÁN CĂN HỘ SAU KHI ÁP DỤNG CSBH/</t>
    </r>
    <r>
      <rPr>
        <b/>
        <i/>
        <sz val="11"/>
        <color theme="1"/>
        <rFont val="Segoe UI"/>
        <family val="2"/>
      </rPr>
      <t xml:space="preserve"> SELLING PRICE AFTER APPLIED SALE POLICY</t>
    </r>
  </si>
  <si>
    <r>
      <t xml:space="preserve">Giá bán căn hộ </t>
    </r>
    <r>
      <rPr>
        <i/>
        <sz val="12"/>
        <color theme="1"/>
        <rFont val="Segoe UI"/>
        <family val="2"/>
      </rPr>
      <t>(chưa bao gồm Thuế GTGT và PBT)</t>
    </r>
    <r>
      <rPr>
        <b/>
        <sz val="12"/>
        <color theme="1"/>
        <rFont val="Segoe UI"/>
        <family val="2"/>
      </rPr>
      <t xml:space="preserve">
</t>
    </r>
    <r>
      <rPr>
        <i/>
        <sz val="12"/>
        <color theme="1"/>
        <rFont val="Segoe UI"/>
        <family val="2"/>
      </rPr>
      <t>Unit price (excl. VAT &amp; MF)</t>
    </r>
  </si>
  <si>
    <r>
      <t xml:space="preserve">Phí bảo trì
</t>
    </r>
    <r>
      <rPr>
        <i/>
        <sz val="13"/>
        <color theme="1"/>
        <rFont val="Segoe UI"/>
        <family val="2"/>
      </rPr>
      <t>Maintenance fee</t>
    </r>
  </si>
  <si>
    <r>
      <t xml:space="preserve">Giá bán căn hộ bao gồm Thuế GTGT và Phí bảo trì
</t>
    </r>
    <r>
      <rPr>
        <i/>
        <sz val="11"/>
        <color theme="1"/>
        <rFont val="Segoe UI"/>
        <family val="2"/>
      </rPr>
      <t>Unit price (incl. VAT &amp; MF)</t>
    </r>
  </si>
  <si>
    <r>
      <t xml:space="preserve">Giá bán căn hộ - </t>
    </r>
    <r>
      <rPr>
        <b/>
        <i/>
        <sz val="11"/>
        <color theme="1"/>
        <rFont val="Segoe UI"/>
        <family val="2"/>
      </rPr>
      <t xml:space="preserve">Đã bao gồm VAT và chưa bao gồm PBT
</t>
    </r>
    <r>
      <rPr>
        <i/>
        <sz val="11"/>
        <color theme="1"/>
        <rFont val="Segoe UI"/>
        <family val="2"/>
      </rPr>
      <t>Unit price (incl. VAT &amp; excl. MF)</t>
    </r>
  </si>
  <si>
    <t>Phương thức Tiêu chuẩn</t>
  </si>
  <si>
    <t>Phương thức Hỗ trợ lãi suất</t>
  </si>
  <si>
    <t>Phương thức nhanh 70%</t>
  </si>
  <si>
    <t>Phương thức nhanh 95%</t>
  </si>
  <si>
    <r>
      <t xml:space="preserve">TIẾN ĐỘ THANH TOÁN VÀ SỐ TIỀN TỪNG ĐỢT THANH TOÁN/ </t>
    </r>
    <r>
      <rPr>
        <b/>
        <i/>
        <sz val="12"/>
        <color theme="1"/>
        <rFont val="Segoe UI"/>
        <family val="2"/>
      </rPr>
      <t>PAYMENT SCHEDULE &amp; AMOUNT</t>
    </r>
  </si>
  <si>
    <t>30 ngày tiếp theo kể từ ngày đến hạn thanh toán của lần liền trước</t>
  </si>
  <si>
    <t>60 ngày tiếp theo kể từ ngày đến hạn thanh toán của lần liền trước</t>
  </si>
  <si>
    <t>Ký HĐMB</t>
  </si>
  <si>
    <r>
      <rPr>
        <b/>
        <sz val="18"/>
        <color theme="1"/>
        <rFont val="Segoe UI"/>
        <family val="2"/>
      </rPr>
      <t>GEM PARK HAI PHONG</t>
    </r>
    <r>
      <rPr>
        <b/>
        <sz val="16"/>
        <color theme="1"/>
        <rFont val="Segoe UI"/>
        <family val="2"/>
      </rPr>
      <t xml:space="preserve">
</t>
    </r>
    <r>
      <rPr>
        <b/>
        <sz val="14"/>
        <color theme="1"/>
        <rFont val="Segoe UI"/>
        <family val="2"/>
      </rPr>
      <t xml:space="preserve">PRICE &amp; PAYMENT AMOUNT
PHIẾU TÍNH GIÁ
</t>
    </r>
    <r>
      <rPr>
        <sz val="12"/>
        <color theme="1"/>
        <rFont val="Segoe UI"/>
        <family val="2"/>
      </rPr>
      <t>Issued Date:    /12/2023</t>
    </r>
  </si>
  <si>
    <t>Phương thức</t>
  </si>
  <si>
    <t>Tổng cộng</t>
  </si>
  <si>
    <t>Giá căn hộ, PBT</t>
  </si>
  <si>
    <t>Trong vòng 30 ngày kể từ ngày ký HĐMB</t>
  </si>
  <si>
    <r>
      <rPr>
        <b/>
        <sz val="13"/>
        <rFont val="Segoe UI"/>
        <family val="2"/>
      </rPr>
      <t>Khi nhận bàn giao CH theo thông báo từ Chủ Đầu Tư (CĐT), dự kiến Quý IV/2026</t>
    </r>
  </si>
  <si>
    <r>
      <t xml:space="preserve">Khi </t>
    </r>
    <r>
      <rPr>
        <b/>
        <sz val="12"/>
        <rFont val="Segoe UI"/>
        <family val="2"/>
      </rPr>
      <t>CĐT thông báo bàn giao Giấy chứng nhận quyền sử dụng đất, quyền sở hữu nhà ở và tài sản khác gắn liền với đất (GCNQSDĐ) hoặc KH tự làm thủ tục xin cấp GCNQSDĐ</t>
    </r>
  </si>
  <si>
    <r>
      <t xml:space="preserve">Chậm nhất tại thời điểm </t>
    </r>
    <r>
      <rPr>
        <sz val="13"/>
        <rFont val="Segoe UI"/>
        <family val="2"/>
      </rPr>
      <t xml:space="preserve">ký Phiếu đăng ký giữ chỗ </t>
    </r>
  </si>
  <si>
    <r>
      <t xml:space="preserve">10 ngày tiếp theo kể từ khi ký Phiếu đăng ký giữ chỗ - </t>
    </r>
    <r>
      <rPr>
        <sz val="13"/>
        <rFont val="Segoe UI"/>
        <family val="2"/>
      </rPr>
      <t>ký Thỏa thuận đảm bảo (TTĐB)</t>
    </r>
  </si>
  <si>
    <r>
      <rPr>
        <sz val="13"/>
        <rFont val="Segoe UI"/>
        <family val="2"/>
      </rPr>
      <t>Khi nhận bàn giao CH theo thông báo từ Chủ Đầu Tư (CĐT), dự kiến Quý IV/2026</t>
    </r>
  </si>
  <si>
    <r>
      <t xml:space="preserve">Khi </t>
    </r>
    <r>
      <rPr>
        <sz val="12"/>
        <rFont val="Segoe UI"/>
        <family val="2"/>
      </rPr>
      <t>CĐT thông báo bàn giao Giấy chứng nhận quyền sử dụng đất, quyền sở hữu nhà ở và tài sản khác gắn liền với đất (GCNQSDĐ) hoặc KH tự làm thủ tục xin cấp GCNQSDĐ</t>
    </r>
  </si>
  <si>
    <r>
      <t xml:space="preserve">15 ngày tiếp theo kể từ khi ký Phiếu đăng ký giữ chỗ - </t>
    </r>
    <r>
      <rPr>
        <sz val="13"/>
        <rFont val="Segoe UI"/>
        <family val="2"/>
      </rPr>
      <t>ký Thỏa thuận đảm bảo (TTĐB)</t>
    </r>
  </si>
  <si>
    <t>4A.03.01</t>
  </si>
  <si>
    <r>
      <t xml:space="preserve">Tổng cộng/ </t>
    </r>
    <r>
      <rPr>
        <b/>
        <i/>
        <sz val="11"/>
        <rFont val="Segoe UI"/>
        <family val="2"/>
      </rPr>
      <t>Total</t>
    </r>
  </si>
  <si>
    <t>* Các ô bôi vàng - bắt buộc nhập/ chọn thông tin</t>
  </si>
  <si>
    <t>Nhập thông tin</t>
  </si>
  <si>
    <t>Chọn phương án thanh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</si>
</sst>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%"/>
    <numFmt numFmtId="167" formatCode="_(* #,##0_);_(* \(#,##0\);_(* &quot;-&quot;??_);_(@_)"/>
    <numFmt numFmtId="170" formatCode="_-* #,##0_-;\-* #,##0_-;_-* &quot;-&quot;??_-;_-@_-"/>
  </numFmts>
  <fonts count="37">
    <font>
      <sz val="11"/>
      <color theme="1"/>
      <name val="Arial"/>
      <family val="2"/>
      <scheme val="minor"/>
    </font>
    <font>
      <sz val="13"/>
      <color theme="1"/>
      <name val="Segoe UI"/>
      <family val="2"/>
    </font>
    <font>
      <sz val="11"/>
      <color theme="1"/>
      <name val="Arial"/>
      <family val="2"/>
      <scheme val="minor"/>
    </font>
    <font>
      <sz val="12"/>
      <color theme="1"/>
      <name val="Segoe UI"/>
      <family val="2"/>
    </font>
    <font>
      <sz val="11"/>
      <color theme="1"/>
      <name val="Arial"/>
      <family val="2"/>
      <charset val="129"/>
      <scheme val="minor"/>
    </font>
    <font>
      <b/>
      <sz val="11"/>
      <color theme="0"/>
      <name val="Segoe UI"/>
      <family val="2"/>
    </font>
    <font>
      <sz val="11"/>
      <color theme="1"/>
      <name val="Segoe UI"/>
      <family val="2"/>
    </font>
    <font>
      <sz val="11"/>
      <color theme="1"/>
      <name val="Arial"/>
      <family val="2"/>
    </font>
    <font>
      <b/>
      <sz val="11"/>
      <color theme="1"/>
      <name val="Segoe UI"/>
      <family val="2"/>
    </font>
    <font>
      <b/>
      <i/>
      <sz val="11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sz val="11"/>
      <color rgb="FFFF0000"/>
      <name val="Segoe UI"/>
      <family val="2"/>
    </font>
    <font>
      <b/>
      <sz val="18"/>
      <color theme="1"/>
      <name val="Segoe UI"/>
      <family val="2"/>
    </font>
    <font>
      <b/>
      <sz val="16"/>
      <color theme="1"/>
      <name val="Segoe UI"/>
      <family val="2"/>
    </font>
    <font>
      <b/>
      <i/>
      <sz val="12"/>
      <color theme="1"/>
      <name val="Segoe UI"/>
      <family val="2"/>
    </font>
    <font>
      <b/>
      <sz val="14"/>
      <color theme="1"/>
      <name val="Segoe UI"/>
      <family val="2"/>
    </font>
    <font>
      <sz val="11"/>
      <color theme="0"/>
      <name val="Segoe UI"/>
      <family val="2"/>
    </font>
    <font>
      <i/>
      <sz val="11"/>
      <color theme="0"/>
      <name val="Segoe UI"/>
      <family val="2"/>
    </font>
    <font>
      <i/>
      <vertAlign val="superscript"/>
      <sz val="11"/>
      <color theme="0"/>
      <name val="Segoe UI"/>
      <family val="2"/>
    </font>
    <font>
      <i/>
      <sz val="11"/>
      <color theme="1"/>
      <name val="Segoe UI"/>
      <family val="2"/>
    </font>
    <font>
      <sz val="8"/>
      <name val="Arial"/>
      <family val="2"/>
      <scheme val="minor"/>
    </font>
    <font>
      <b/>
      <sz val="13"/>
      <name val="Segoe UI"/>
      <family val="2"/>
    </font>
    <font>
      <b/>
      <sz val="13"/>
      <color theme="1"/>
      <name val="Segoe UI"/>
      <family val="2"/>
    </font>
    <font>
      <b/>
      <sz val="12"/>
      <color theme="1"/>
      <name val="Segoe UI"/>
      <family val="2"/>
    </font>
    <font>
      <i/>
      <sz val="12"/>
      <color theme="1"/>
      <name val="Segoe UI"/>
      <family val="2"/>
    </font>
    <font>
      <b/>
      <sz val="13"/>
      <color rgb="FFFF0000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i/>
      <sz val="13"/>
      <color theme="1"/>
      <name val="Segoe UI"/>
      <family val="2"/>
    </font>
    <font>
      <sz val="12"/>
      <color rgb="FFFF0000"/>
      <name val="Segoe UI"/>
      <family val="2"/>
    </font>
    <font>
      <sz val="13"/>
      <name val="Segoe UI"/>
      <family val="2"/>
    </font>
    <font>
      <sz val="11"/>
      <color theme="0" tint="-0.14999847407452621"/>
      <name val="Segoe UI"/>
      <family val="2"/>
    </font>
    <font>
      <b/>
      <i/>
      <sz val="11"/>
      <name val="Segoe UI"/>
      <family val="2"/>
    </font>
    <font>
      <sz val="13"/>
      <color theme="0" tint="-0.14999847407452621"/>
      <name val="Segoe UI"/>
      <family val="2"/>
    </font>
    <font>
      <i/>
      <sz val="11"/>
      <name val="Segoe UI"/>
      <family val="2"/>
    </font>
    <font>
      <b/>
      <sz val="12"/>
      <color rgb="FFFF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mediumDashDot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2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7" fillId="0" borderId="0"/>
    <xf numFmtId="0" fontId="2" fillId="0" borderId="0"/>
    <xf numFmtId="0" fontId="4" fillId="0" borderId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6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0" fontId="8" fillId="0" borderId="0" xfId="5" applyFont="1" applyAlignment="1">
      <alignment horizontal="center" vertical="center" wrapText="1"/>
    </xf>
    <xf numFmtId="9" fontId="6" fillId="0" borderId="0" xfId="5" applyNumberFormat="1" applyFont="1" applyAlignment="1">
      <alignment vertical="center"/>
    </xf>
    <xf numFmtId="0" fontId="5" fillId="6" borderId="13" xfId="4" applyFont="1" applyFill="1" applyBorder="1" applyAlignment="1">
      <alignment horizontal="center" vertical="center" wrapText="1"/>
    </xf>
    <xf numFmtId="0" fontId="5" fillId="6" borderId="14" xfId="4" applyFont="1" applyFill="1" applyBorder="1" applyAlignment="1">
      <alignment horizontal="center" vertical="center" wrapText="1"/>
    </xf>
    <xf numFmtId="0" fontId="5" fillId="6" borderId="20" xfId="4" applyFont="1" applyFill="1" applyBorder="1" applyAlignment="1">
      <alignment horizontal="center" vertical="center" wrapText="1"/>
    </xf>
    <xf numFmtId="0" fontId="5" fillId="6" borderId="21" xfId="4" applyFont="1" applyFill="1" applyBorder="1" applyAlignment="1">
      <alignment horizontal="center" vertical="center" wrapText="1"/>
    </xf>
    <xf numFmtId="0" fontId="5" fillId="3" borderId="0" xfId="5" applyFont="1" applyFill="1" applyAlignment="1">
      <alignment horizontal="left" vertical="center"/>
    </xf>
    <xf numFmtId="0" fontId="17" fillId="3" borderId="0" xfId="5" applyFont="1" applyFill="1" applyAlignment="1">
      <alignment horizontal="left" vertical="center"/>
    </xf>
    <xf numFmtId="0" fontId="6" fillId="0" borderId="26" xfId="5" applyFont="1" applyBorder="1" applyAlignment="1">
      <alignment vertical="center"/>
    </xf>
    <xf numFmtId="0" fontId="12" fillId="0" borderId="7" xfId="5" applyFont="1" applyBorder="1" applyAlignment="1">
      <alignment horizontal="center" vertical="center"/>
    </xf>
    <xf numFmtId="9" fontId="12" fillId="0" borderId="8" xfId="5" applyNumberFormat="1" applyFont="1" applyBorder="1" applyAlignment="1">
      <alignment horizontal="center" vertical="center"/>
    </xf>
    <xf numFmtId="0" fontId="8" fillId="0" borderId="27" xfId="5" applyFont="1" applyBorder="1" applyAlignment="1">
      <alignment horizontal="center" vertical="center" wrapText="1"/>
    </xf>
    <xf numFmtId="3" fontId="12" fillId="0" borderId="7" xfId="11" applyNumberFormat="1" applyFont="1" applyBorder="1" applyAlignment="1">
      <alignment horizontal="center" vertical="center" wrapText="1"/>
    </xf>
    <xf numFmtId="3" fontId="12" fillId="0" borderId="29" xfId="11" applyNumberFormat="1" applyFont="1" applyBorder="1" applyAlignment="1">
      <alignment horizontal="center" vertical="center" wrapText="1"/>
    </xf>
    <xf numFmtId="3" fontId="12" fillId="0" borderId="9" xfId="11" applyNumberFormat="1" applyFont="1" applyBorder="1" applyAlignment="1">
      <alignment horizontal="center" vertical="center" wrapText="1"/>
    </xf>
    <xf numFmtId="9" fontId="12" fillId="0" borderId="7" xfId="10" applyFont="1" applyBorder="1" applyAlignment="1">
      <alignment horizontal="center" vertical="center" wrapText="1"/>
    </xf>
    <xf numFmtId="9" fontId="12" fillId="0" borderId="29" xfId="10" applyFont="1" applyBorder="1" applyAlignment="1">
      <alignment horizontal="center" vertical="center" wrapText="1"/>
    </xf>
    <xf numFmtId="9" fontId="12" fillId="0" borderId="9" xfId="10" applyFont="1" applyBorder="1" applyAlignment="1">
      <alignment horizontal="center" vertical="center" wrapText="1"/>
    </xf>
    <xf numFmtId="0" fontId="4" fillId="0" borderId="0" xfId="5"/>
    <xf numFmtId="170" fontId="6" fillId="0" borderId="0" xfId="11" applyNumberFormat="1" applyFont="1" applyAlignment="1">
      <alignment vertical="center"/>
    </xf>
    <xf numFmtId="3" fontId="6" fillId="0" borderId="0" xfId="5" applyNumberFormat="1" applyFont="1" applyAlignment="1">
      <alignment vertical="center"/>
    </xf>
    <xf numFmtId="17" fontId="1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9" fontId="24" fillId="5" borderId="31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167" fontId="1" fillId="2" borderId="0" xfId="0" applyNumberFormat="1" applyFont="1" applyFill="1" applyAlignment="1">
      <alignment horizontal="center" vertical="center"/>
    </xf>
    <xf numFmtId="0" fontId="6" fillId="0" borderId="0" xfId="0" applyFont="1"/>
    <xf numFmtId="0" fontId="24" fillId="0" borderId="33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center" vertical="center" wrapText="1"/>
    </xf>
    <xf numFmtId="165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9" fontId="24" fillId="0" borderId="23" xfId="0" applyNumberFormat="1" applyFont="1" applyBorder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/>
    </xf>
    <xf numFmtId="167" fontId="1" fillId="2" borderId="0" xfId="1" applyNumberFormat="1" applyFont="1" applyFill="1" applyAlignment="1" applyProtection="1">
      <alignment horizontal="center" vertical="center" wrapText="1"/>
    </xf>
    <xf numFmtId="167" fontId="1" fillId="2" borderId="0" xfId="1" applyNumberFormat="1" applyFont="1" applyFill="1" applyAlignment="1" applyProtection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165" fontId="1" fillId="2" borderId="0" xfId="1" applyFont="1" applyFill="1" applyAlignment="1" applyProtection="1">
      <alignment horizontal="center" vertical="center"/>
    </xf>
    <xf numFmtId="0" fontId="8" fillId="0" borderId="0" xfId="0" applyFont="1" applyAlignment="1">
      <alignment horizontal="left" vertical="center" indent="4"/>
    </xf>
    <xf numFmtId="0" fontId="24" fillId="0" borderId="0" xfId="0" applyFont="1" applyAlignment="1">
      <alignment horizontal="left" vertical="center" wrapText="1"/>
    </xf>
    <xf numFmtId="0" fontId="24" fillId="5" borderId="22" xfId="0" applyFont="1" applyFill="1" applyBorder="1" applyAlignment="1">
      <alignment horizontal="center" vertical="center" wrapText="1"/>
    </xf>
    <xf numFmtId="0" fontId="24" fillId="2" borderId="39" xfId="0" applyFont="1" applyFill="1" applyBorder="1" applyAlignment="1">
      <alignment vertical="center" wrapText="1"/>
    </xf>
    <xf numFmtId="0" fontId="23" fillId="0" borderId="40" xfId="0" applyFont="1" applyBorder="1" applyAlignment="1">
      <alignment vertical="center" wrapText="1"/>
    </xf>
    <xf numFmtId="3" fontId="23" fillId="0" borderId="41" xfId="1" applyNumberFormat="1" applyFont="1" applyFill="1" applyBorder="1" applyAlignment="1" applyProtection="1">
      <alignment horizontal="center" vertical="center"/>
      <protection hidden="1"/>
    </xf>
    <xf numFmtId="0" fontId="23" fillId="0" borderId="40" xfId="0" applyFont="1" applyBorder="1" applyAlignment="1">
      <alignment vertical="center"/>
    </xf>
    <xf numFmtId="0" fontId="8" fillId="2" borderId="40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9" fontId="26" fillId="0" borderId="18" xfId="0" applyNumberFormat="1" applyFont="1" applyBorder="1" applyAlignment="1">
      <alignment horizontal="center" vertical="center"/>
    </xf>
    <xf numFmtId="3" fontId="30" fillId="4" borderId="34" xfId="0" applyNumberFormat="1" applyFont="1" applyFill="1" applyBorder="1" applyAlignment="1">
      <alignment horizontal="center" vertical="center" wrapText="1"/>
    </xf>
    <xf numFmtId="3" fontId="30" fillId="4" borderId="23" xfId="0" applyNumberFormat="1" applyFont="1" applyFill="1" applyBorder="1" applyAlignment="1">
      <alignment horizontal="center" vertical="center" wrapText="1"/>
    </xf>
    <xf numFmtId="9" fontId="30" fillId="4" borderId="34" xfId="0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center" indent="3"/>
    </xf>
    <xf numFmtId="3" fontId="11" fillId="0" borderId="28" xfId="11" applyNumberFormat="1" applyFont="1" applyBorder="1" applyAlignment="1">
      <alignment horizontal="center" vertical="center" wrapText="1"/>
    </xf>
    <xf numFmtId="9" fontId="11" fillId="0" borderId="28" xfId="10" applyFont="1" applyBorder="1" applyAlignment="1">
      <alignment horizontal="center" vertical="center" wrapText="1"/>
    </xf>
    <xf numFmtId="9" fontId="10" fillId="0" borderId="28" xfId="10" applyFont="1" applyBorder="1" applyAlignment="1">
      <alignment horizontal="center" vertical="center" wrapText="1"/>
    </xf>
    <xf numFmtId="0" fontId="11" fillId="0" borderId="28" xfId="5" applyFont="1" applyBorder="1" applyAlignment="1">
      <alignment horizontal="center" vertical="center" wrapText="1"/>
    </xf>
    <xf numFmtId="0" fontId="8" fillId="0" borderId="39" xfId="5" applyFont="1" applyBorder="1" applyAlignment="1">
      <alignment horizontal="center" vertical="center"/>
    </xf>
    <xf numFmtId="0" fontId="20" fillId="0" borderId="24" xfId="5" applyFont="1" applyBorder="1" applyAlignment="1">
      <alignment horizontal="center" vertical="center"/>
    </xf>
    <xf numFmtId="0" fontId="8" fillId="0" borderId="48" xfId="5" applyFont="1" applyBorder="1" applyAlignment="1">
      <alignment horizontal="center" vertical="center"/>
    </xf>
    <xf numFmtId="0" fontId="8" fillId="0" borderId="49" xfId="5" applyFont="1" applyBorder="1" applyAlignment="1">
      <alignment horizontal="center" vertical="center"/>
    </xf>
    <xf numFmtId="0" fontId="20" fillId="0" borderId="39" xfId="5" applyFont="1" applyBorder="1" applyAlignment="1">
      <alignment horizontal="center" vertical="center"/>
    </xf>
    <xf numFmtId="0" fontId="6" fillId="0" borderId="50" xfId="5" applyFont="1" applyBorder="1" applyAlignment="1">
      <alignment vertical="center"/>
    </xf>
    <xf numFmtId="0" fontId="12" fillId="0" borderId="10" xfId="5" applyFont="1" applyBorder="1" applyAlignment="1">
      <alignment horizontal="center" vertical="center"/>
    </xf>
    <xf numFmtId="9" fontId="12" fillId="0" borderId="11" xfId="5" applyNumberFormat="1" applyFont="1" applyBorder="1" applyAlignment="1">
      <alignment horizontal="center" vertical="center"/>
    </xf>
    <xf numFmtId="9" fontId="8" fillId="0" borderId="0" xfId="5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8" fillId="2" borderId="0" xfId="0" applyFont="1" applyFill="1" applyAlignment="1">
      <alignment horizontal="left" vertical="center" indent="3"/>
    </xf>
    <xf numFmtId="0" fontId="32" fillId="2" borderId="0" xfId="0" applyFont="1" applyFill="1" applyAlignment="1">
      <alignment horizontal="center" vertical="center"/>
    </xf>
    <xf numFmtId="165" fontId="6" fillId="2" borderId="0" xfId="1" applyFont="1" applyFill="1" applyAlignment="1" applyProtection="1">
      <alignment horizontal="center" vertical="center"/>
    </xf>
    <xf numFmtId="9" fontId="6" fillId="2" borderId="0" xfId="0" applyNumberFormat="1" applyFont="1" applyFill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9" fontId="11" fillId="0" borderId="22" xfId="0" applyNumberFormat="1" applyFont="1" applyBorder="1" applyAlignment="1">
      <alignment horizontal="center" vertical="center"/>
    </xf>
    <xf numFmtId="9" fontId="11" fillId="0" borderId="31" xfId="0" applyNumberFormat="1" applyFont="1" applyBorder="1" applyAlignment="1">
      <alignment horizontal="center" vertical="center"/>
    </xf>
    <xf numFmtId="9" fontId="11" fillId="0" borderId="32" xfId="0" applyNumberFormat="1" applyFont="1" applyBorder="1" applyAlignment="1">
      <alignment horizontal="center" vertical="center"/>
    </xf>
    <xf numFmtId="9" fontId="11" fillId="0" borderId="46" xfId="0" applyNumberFormat="1" applyFont="1" applyBorder="1" applyAlignment="1">
      <alignment horizontal="center" vertical="center"/>
    </xf>
    <xf numFmtId="3" fontId="11" fillId="2" borderId="36" xfId="1" applyNumberFormat="1" applyFont="1" applyFill="1" applyBorder="1" applyAlignment="1" applyProtection="1">
      <alignment horizontal="center" vertical="center"/>
    </xf>
    <xf numFmtId="3" fontId="11" fillId="2" borderId="23" xfId="1" applyNumberFormat="1" applyFont="1" applyFill="1" applyBorder="1" applyAlignment="1" applyProtection="1">
      <alignment horizontal="center" vertical="center"/>
    </xf>
    <xf numFmtId="3" fontId="10" fillId="2" borderId="37" xfId="1" applyNumberFormat="1" applyFont="1" applyFill="1" applyBorder="1" applyAlignment="1" applyProtection="1">
      <alignment horizontal="center" vertical="center"/>
    </xf>
    <xf numFmtId="167" fontId="11" fillId="2" borderId="47" xfId="1" applyNumberFormat="1" applyFont="1" applyFill="1" applyBorder="1" applyAlignment="1" applyProtection="1">
      <alignment horizontal="center" vertical="center"/>
    </xf>
    <xf numFmtId="9" fontId="10" fillId="0" borderId="46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9" fontId="10" fillId="7" borderId="38" xfId="0" applyNumberFormat="1" applyFont="1" applyFill="1" applyBorder="1" applyAlignment="1">
      <alignment horizontal="center" vertical="center"/>
    </xf>
    <xf numFmtId="166" fontId="10" fillId="7" borderId="18" xfId="0" applyNumberFormat="1" applyFont="1" applyFill="1" applyBorder="1" applyAlignment="1">
      <alignment horizontal="center" vertical="center"/>
    </xf>
    <xf numFmtId="3" fontId="10" fillId="7" borderId="19" xfId="0" applyNumberFormat="1" applyFont="1" applyFill="1" applyBorder="1" applyAlignment="1">
      <alignment horizontal="center" vertical="center"/>
    </xf>
    <xf numFmtId="3" fontId="10" fillId="7" borderId="3" xfId="0" applyNumberFormat="1" applyFont="1" applyFill="1" applyBorder="1" applyAlignment="1">
      <alignment horizontal="center" vertical="center" wrapText="1"/>
    </xf>
    <xf numFmtId="9" fontId="9" fillId="2" borderId="0" xfId="0" applyNumberFormat="1" applyFont="1" applyFill="1" applyAlignment="1">
      <alignment horizontal="left" vertical="center"/>
    </xf>
    <xf numFmtId="167" fontId="26" fillId="4" borderId="36" xfId="1" applyNumberFormat="1" applyFont="1" applyFill="1" applyBorder="1" applyAlignment="1" applyProtection="1">
      <alignment horizontal="center" vertical="center"/>
      <protection locked="0"/>
    </xf>
    <xf numFmtId="0" fontId="34" fillId="2" borderId="0" xfId="0" applyFont="1" applyFill="1" applyAlignment="1">
      <alignment vertical="center"/>
    </xf>
    <xf numFmtId="0" fontId="5" fillId="6" borderId="38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9" fontId="6" fillId="2" borderId="44" xfId="0" applyNumberFormat="1" applyFont="1" applyFill="1" applyBorder="1" applyAlignment="1">
      <alignment horizontal="center" vertical="center" wrapText="1"/>
    </xf>
    <xf numFmtId="9" fontId="6" fillId="2" borderId="45" xfId="0" applyNumberFormat="1" applyFont="1" applyFill="1" applyBorder="1" applyAlignment="1">
      <alignment horizontal="center" vertical="center" wrapText="1"/>
    </xf>
    <xf numFmtId="9" fontId="8" fillId="2" borderId="44" xfId="0" applyNumberFormat="1" applyFont="1" applyFill="1" applyBorder="1" applyAlignment="1">
      <alignment horizontal="center" vertical="center" wrapText="1"/>
    </xf>
    <xf numFmtId="9" fontId="8" fillId="2" borderId="45" xfId="0" applyNumberFormat="1" applyFont="1" applyFill="1" applyBorder="1" applyAlignment="1">
      <alignment horizontal="center" vertical="center" wrapText="1"/>
    </xf>
    <xf numFmtId="3" fontId="23" fillId="0" borderId="18" xfId="1" applyNumberFormat="1" applyFont="1" applyFill="1" applyBorder="1" applyAlignment="1" applyProtection="1">
      <alignment horizontal="center" vertical="center"/>
      <protection hidden="1"/>
    </xf>
    <xf numFmtId="3" fontId="23" fillId="0" borderId="41" xfId="1" applyNumberFormat="1" applyFont="1" applyFill="1" applyBorder="1" applyAlignment="1" applyProtection="1">
      <alignment horizontal="center" vertical="center"/>
      <protection hidden="1"/>
    </xf>
    <xf numFmtId="37" fontId="22" fillId="2" borderId="18" xfId="1" applyNumberFormat="1" applyFont="1" applyFill="1" applyBorder="1" applyAlignment="1" applyProtection="1">
      <alignment horizontal="center" vertical="center"/>
      <protection hidden="1"/>
    </xf>
    <xf numFmtId="37" fontId="22" fillId="2" borderId="41" xfId="1" applyNumberFormat="1" applyFont="1" applyFill="1" applyBorder="1" applyAlignment="1" applyProtection="1">
      <alignment horizontal="center" vertical="center"/>
      <protection hidden="1"/>
    </xf>
    <xf numFmtId="37" fontId="22" fillId="7" borderId="30" xfId="1" applyNumberFormat="1" applyFont="1" applyFill="1" applyBorder="1" applyAlignment="1" applyProtection="1">
      <alignment horizontal="center" vertical="center"/>
      <protection hidden="1"/>
    </xf>
    <xf numFmtId="37" fontId="22" fillId="7" borderId="43" xfId="1" applyNumberFormat="1" applyFont="1" applyFill="1" applyBorder="1" applyAlignment="1" applyProtection="1">
      <alignment horizontal="center" vertical="center"/>
      <protection hidden="1"/>
    </xf>
    <xf numFmtId="0" fontId="14" fillId="2" borderId="0" xfId="0" applyFont="1" applyFill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9" fontId="35" fillId="0" borderId="6" xfId="0" applyNumberFormat="1" applyFont="1" applyBorder="1" applyAlignment="1" applyProtection="1">
      <alignment horizontal="left" vertical="center" wrapText="1"/>
      <protection hidden="1"/>
    </xf>
    <xf numFmtId="9" fontId="11" fillId="0" borderId="0" xfId="0" applyNumberFormat="1" applyFont="1" applyAlignment="1" applyProtection="1">
      <alignment horizontal="left" vertical="center" wrapText="1"/>
      <protection hidden="1"/>
    </xf>
    <xf numFmtId="3" fontId="23" fillId="7" borderId="24" xfId="8" applyNumberFormat="1" applyFont="1" applyFill="1" applyBorder="1" applyAlignment="1" applyProtection="1">
      <alignment horizontal="center" vertical="center"/>
    </xf>
    <xf numFmtId="3" fontId="23" fillId="7" borderId="25" xfId="8" applyNumberFormat="1" applyFont="1" applyFill="1" applyBorder="1" applyAlignment="1" applyProtection="1">
      <alignment horizontal="center" vertical="center"/>
    </xf>
    <xf numFmtId="3" fontId="11" fillId="2" borderId="22" xfId="0" applyNumberFormat="1" applyFont="1" applyFill="1" applyBorder="1" applyAlignment="1">
      <alignment horizontal="center" vertical="center"/>
    </xf>
    <xf numFmtId="3" fontId="11" fillId="2" borderId="36" xfId="0" applyNumberFormat="1" applyFont="1" applyFill="1" applyBorder="1" applyAlignment="1">
      <alignment horizontal="center" vertical="center"/>
    </xf>
    <xf numFmtId="3" fontId="11" fillId="2" borderId="31" xfId="0" applyNumberFormat="1" applyFont="1" applyFill="1" applyBorder="1" applyAlignment="1">
      <alignment horizontal="center" vertical="center"/>
    </xf>
    <xf numFmtId="3" fontId="11" fillId="2" borderId="23" xfId="0" applyNumberFormat="1" applyFont="1" applyFill="1" applyBorder="1" applyAlignment="1">
      <alignment horizontal="center" vertical="center"/>
    </xf>
    <xf numFmtId="3" fontId="10" fillId="2" borderId="32" xfId="0" applyNumberFormat="1" applyFont="1" applyFill="1" applyBorder="1" applyAlignment="1">
      <alignment horizontal="center" vertical="center"/>
    </xf>
    <xf numFmtId="3" fontId="10" fillId="2" borderId="37" xfId="0" applyNumberFormat="1" applyFont="1" applyFill="1" applyBorder="1" applyAlignment="1">
      <alignment horizontal="center" vertical="center"/>
    </xf>
    <xf numFmtId="3" fontId="11" fillId="2" borderId="46" xfId="0" applyNumberFormat="1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167" fontId="23" fillId="4" borderId="23" xfId="1" applyNumberFormat="1" applyFont="1" applyFill="1" applyBorder="1" applyAlignment="1" applyProtection="1">
      <alignment horizontal="center" vertical="center" wrapText="1"/>
      <protection hidden="1"/>
    </xf>
    <xf numFmtId="0" fontId="23" fillId="4" borderId="12" xfId="0" applyFont="1" applyFill="1" applyBorder="1" applyAlignment="1" applyProtection="1">
      <alignment horizontal="center" vertical="center"/>
      <protection hidden="1"/>
    </xf>
    <xf numFmtId="0" fontId="36" fillId="4" borderId="37" xfId="0" applyFont="1" applyFill="1" applyBorder="1" applyAlignment="1">
      <alignment horizontal="center" vertical="center" wrapText="1"/>
    </xf>
    <xf numFmtId="170" fontId="17" fillId="0" borderId="0" xfId="5" applyNumberFormat="1" applyFont="1" applyAlignment="1">
      <alignment vertical="center"/>
    </xf>
    <xf numFmtId="0" fontId="29" fillId="2" borderId="0" xfId="0" applyFont="1" applyFill="1" applyAlignment="1">
      <alignment vertical="center"/>
    </xf>
    <xf numFmtId="167" fontId="29" fillId="2" borderId="0" xfId="0" applyNumberFormat="1" applyFont="1" applyFill="1" applyAlignment="1">
      <alignment horizontal="center" vertical="center"/>
    </xf>
  </cellXfs>
  <cellStyles count="12">
    <cellStyle name="Bình thường" xfId="0" builtinId="0"/>
    <cellStyle name="Comma 2" xfId="11" xr:uid="{261AB379-D111-431E-BE12-E6C9DC69DEEE}"/>
    <cellStyle name="Comma 2 2" xfId="6" xr:uid="{00000000-0005-0000-0000-000001000000}"/>
    <cellStyle name="Comma 3 2" xfId="2" xr:uid="{00000000-0005-0000-0000-000002000000}"/>
    <cellStyle name="Dấu phẩy" xfId="1" builtinId="3"/>
    <cellStyle name="Normal 2" xfId="3" xr:uid="{00000000-0005-0000-0000-000005000000}"/>
    <cellStyle name="Normal 2 2" xfId="4" xr:uid="{00000000-0005-0000-0000-000006000000}"/>
    <cellStyle name="Normal 2 2 2 2" xfId="9" xr:uid="{00000000-0005-0000-0000-000007000000}"/>
    <cellStyle name="Normal 2 2 3" xfId="7" xr:uid="{00000000-0005-0000-0000-000008000000}"/>
    <cellStyle name="Normal 3" xfId="5" xr:uid="{00000000-0005-0000-0000-000009000000}"/>
    <cellStyle name="Percent 2" xfId="10" xr:uid="{A2AE8921-E3C8-4923-AD3B-87C99C6B8CD5}"/>
    <cellStyle name="Tiền tệ" xfId="8" builtinId="4"/>
  </cellStyles>
  <dxfs count="1">
    <dxf>
      <font>
        <b/>
        <i/>
        <color theme="8" tint="-0.499984740745262"/>
      </font>
      <fill>
        <gradientFill type="path" left="0.5" right="0.5" top="0.5" bottom="0.5">
          <stop position="0">
            <color theme="4" tint="0.80001220740379042"/>
          </stop>
          <stop position="1">
            <color theme="4" tint="-0.49803155613879818"/>
          </stop>
        </gradientFill>
      </fill>
    </dxf>
  </dxfs>
  <tableStyles count="0" defaultTableStyle="TableStyleMedium2" defaultPivotStyle="PivotStyleLight16"/>
  <colors>
    <mruColors>
      <color rgb="FFFF0000"/>
      <color rgb="FF4F81BD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62063</xdr:colOff>
      <xdr:row>0</xdr:row>
      <xdr:rowOff>0</xdr:rowOff>
    </xdr:from>
    <xdr:ext cx="1295400" cy="1370617"/>
    <xdr:pic>
      <xdr:nvPicPr>
        <xdr:cNvPr id="2" name="Picture 1" descr="NHO Logo_2_201906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2" t="5623" r="4940" b="8833"/>
        <a:stretch/>
      </xdr:blipFill>
      <xdr:spPr bwMode="auto">
        <a:xfrm>
          <a:off x="169893" y="0"/>
          <a:ext cx="1295400" cy="137061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179717</xdr:colOff>
      <xdr:row>0</xdr:row>
      <xdr:rowOff>137558</xdr:rowOff>
    </xdr:from>
    <xdr:to>
      <xdr:col>7</xdr:col>
      <xdr:colOff>57712</xdr:colOff>
      <xdr:row>0</xdr:row>
      <xdr:rowOff>1088366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731E9A-A989-4EDA-8C47-39BA028E9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0238" b="29129"/>
        <a:stretch/>
      </xdr:blipFill>
      <xdr:spPr>
        <a:xfrm>
          <a:off x="8734245" y="137558"/>
          <a:ext cx="2453938" cy="950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Y85"/>
  <sheetViews>
    <sheetView showGridLines="0" tabSelected="1" zoomScale="53" zoomScaleNormal="53" zoomScaleSheetLayoutView="85" workbookViewId="0">
      <selection activeCell="C23" sqref="C23"/>
    </sheetView>
  </sheetViews>
  <sheetFormatPr defaultColWidth="9.1640625" defaultRowHeight="20"/>
  <cols>
    <col min="1" max="1" width="1.4140625" style="1" customWidth="1"/>
    <col min="2" max="2" width="29.4140625" style="1" customWidth="1"/>
    <col min="3" max="3" width="27.9140625" style="1" customWidth="1"/>
    <col min="4" max="4" width="25" style="1" customWidth="1"/>
    <col min="5" max="6" width="17.58203125" style="1" customWidth="1"/>
    <col min="7" max="7" width="33.83203125" style="1" customWidth="1"/>
    <col min="8" max="8" width="6.83203125" style="2" customWidth="1"/>
    <col min="9" max="25" width="9.1640625" style="2"/>
    <col min="26" max="16384" width="9.1640625" style="1"/>
  </cols>
  <sheetData>
    <row r="1" spans="1:8" ht="100" customHeight="1">
      <c r="A1" s="2"/>
      <c r="B1" s="120" t="s">
        <v>46</v>
      </c>
      <c r="C1" s="120"/>
      <c r="D1" s="120"/>
      <c r="E1" s="120"/>
      <c r="F1" s="120"/>
      <c r="G1" s="120"/>
    </row>
    <row r="2" spans="1:8" ht="53.25" customHeight="1">
      <c r="A2" s="2"/>
      <c r="B2" s="121" t="s">
        <v>12</v>
      </c>
      <c r="C2" s="122"/>
      <c r="D2" s="123"/>
      <c r="E2" s="124" t="s">
        <v>60</v>
      </c>
      <c r="F2" s="125"/>
      <c r="G2" s="125"/>
    </row>
    <row r="3" spans="1:8" ht="33" customHeight="1">
      <c r="A3" s="2"/>
      <c r="B3" s="7" t="s">
        <v>3</v>
      </c>
      <c r="C3" s="8" t="s">
        <v>16</v>
      </c>
      <c r="D3" s="8" t="s">
        <v>9</v>
      </c>
      <c r="E3" s="2"/>
      <c r="F3" s="2"/>
      <c r="G3" s="2"/>
    </row>
    <row r="4" spans="1:8" ht="49.5">
      <c r="A4" s="2"/>
      <c r="B4" s="9" t="s">
        <v>2</v>
      </c>
      <c r="C4" s="10" t="s">
        <v>11</v>
      </c>
      <c r="D4" s="10" t="s">
        <v>10</v>
      </c>
      <c r="E4" s="2"/>
      <c r="F4" s="2"/>
      <c r="G4" s="2"/>
    </row>
    <row r="5" spans="1:8" ht="36" customHeight="1">
      <c r="A5" s="2"/>
      <c r="B5" s="103" t="s">
        <v>58</v>
      </c>
      <c r="C5" s="140">
        <v>1960503122.9109092</v>
      </c>
      <c r="D5" s="141">
        <v>43.54</v>
      </c>
      <c r="E5" s="144" t="s">
        <v>61</v>
      </c>
      <c r="F5" s="2"/>
      <c r="G5" s="2"/>
    </row>
    <row r="6" spans="1:8" ht="15" customHeight="1">
      <c r="A6" s="2"/>
      <c r="B6" s="31"/>
      <c r="C6" s="31"/>
      <c r="D6" s="31"/>
      <c r="E6" s="31"/>
      <c r="F6" s="31"/>
      <c r="G6" s="31"/>
      <c r="H6" s="31"/>
    </row>
    <row r="7" spans="1:8" ht="22.5" hidden="1" customHeight="1">
      <c r="A7" s="2"/>
      <c r="B7" s="48" t="s">
        <v>31</v>
      </c>
      <c r="C7" s="31"/>
      <c r="D7" s="31"/>
      <c r="E7" s="31"/>
      <c r="F7" s="31"/>
      <c r="G7" s="31"/>
      <c r="H7" s="31"/>
    </row>
    <row r="8" spans="1:8" ht="35" hidden="1">
      <c r="A8" s="2"/>
      <c r="B8" s="50" t="s">
        <v>29</v>
      </c>
      <c r="C8" s="32" t="s">
        <v>30</v>
      </c>
      <c r="D8" s="33" t="s">
        <v>18</v>
      </c>
      <c r="E8" s="2"/>
      <c r="F8" s="34"/>
      <c r="G8" s="35"/>
    </row>
    <row r="9" spans="1:8" ht="35" hidden="1">
      <c r="A9" s="2"/>
      <c r="B9" s="36" t="s">
        <v>19</v>
      </c>
      <c r="C9" s="58">
        <v>20000000</v>
      </c>
      <c r="D9" s="37"/>
      <c r="E9" s="2"/>
      <c r="F9" s="34"/>
      <c r="G9" s="34"/>
    </row>
    <row r="10" spans="1:8" ht="35" hidden="1">
      <c r="A10" s="2"/>
      <c r="B10" s="36" t="s">
        <v>20</v>
      </c>
      <c r="C10" s="58"/>
      <c r="D10" s="37"/>
      <c r="E10" s="2"/>
      <c r="F10" s="34"/>
      <c r="G10" s="34"/>
    </row>
    <row r="11" spans="1:8" ht="35" hidden="1">
      <c r="A11" s="2"/>
      <c r="B11" s="36" t="s">
        <v>21</v>
      </c>
      <c r="C11" s="58"/>
      <c r="D11" s="37"/>
      <c r="E11" s="2"/>
      <c r="F11" s="34"/>
      <c r="G11" s="34"/>
    </row>
    <row r="12" spans="1:8" ht="35" hidden="1">
      <c r="A12" s="2"/>
      <c r="B12" s="38" t="s">
        <v>22</v>
      </c>
      <c r="C12" s="59"/>
      <c r="D12" s="39"/>
      <c r="E12" s="2"/>
      <c r="F12" s="34"/>
      <c r="G12" s="34"/>
    </row>
    <row r="13" spans="1:8" ht="15" hidden="1" customHeight="1">
      <c r="A13" s="2"/>
      <c r="B13"/>
      <c r="C13"/>
      <c r="D13"/>
      <c r="E13"/>
      <c r="F13" s="34"/>
      <c r="G13" s="34"/>
    </row>
    <row r="14" spans="1:8" ht="22.5" hidden="1" customHeight="1">
      <c r="A14" s="2"/>
      <c r="B14" s="48" t="s">
        <v>32</v>
      </c>
      <c r="C14" s="31"/>
      <c r="D14" s="31"/>
      <c r="E14" s="2"/>
      <c r="F14" s="34"/>
      <c r="G14" s="34"/>
    </row>
    <row r="15" spans="1:8" ht="35" hidden="1">
      <c r="A15" s="2"/>
      <c r="B15" s="50" t="s">
        <v>17</v>
      </c>
      <c r="C15" s="32" t="s">
        <v>23</v>
      </c>
      <c r="D15" s="33" t="s">
        <v>24</v>
      </c>
      <c r="E15" s="2"/>
      <c r="F15" s="34"/>
      <c r="G15" s="34"/>
    </row>
    <row r="16" spans="1:8" ht="35" hidden="1">
      <c r="A16" s="2"/>
      <c r="B16" s="36" t="s">
        <v>25</v>
      </c>
      <c r="C16" s="60">
        <v>0.01</v>
      </c>
      <c r="D16" s="37"/>
      <c r="E16" s="40"/>
      <c r="F16" s="41"/>
      <c r="G16" s="34"/>
    </row>
    <row r="17" spans="1:25" ht="35" hidden="1">
      <c r="A17" s="2"/>
      <c r="B17" s="36" t="s">
        <v>26</v>
      </c>
      <c r="C17" s="60"/>
      <c r="D17" s="37"/>
      <c r="E17" s="40"/>
      <c r="F17" s="41"/>
      <c r="G17" s="34"/>
    </row>
    <row r="18" spans="1:25" ht="35" hidden="1">
      <c r="A18" s="2"/>
      <c r="B18" s="36" t="s">
        <v>27</v>
      </c>
      <c r="C18" s="60"/>
      <c r="D18" s="37"/>
      <c r="E18" s="40"/>
      <c r="F18" s="41"/>
      <c r="G18" s="34"/>
    </row>
    <row r="19" spans="1:25" ht="35">
      <c r="A19" s="2"/>
      <c r="B19" s="38" t="s">
        <v>28</v>
      </c>
      <c r="C19" s="42">
        <f>VLOOKUP(D19,'Payment schedule'!$B$4:$D$13,3,0)</f>
        <v>0.06</v>
      </c>
      <c r="D19" s="142" t="s">
        <v>38</v>
      </c>
      <c r="E19" s="145" t="s">
        <v>62</v>
      </c>
      <c r="F19" s="41"/>
      <c r="G19" s="34"/>
    </row>
    <row r="20" spans="1:25" ht="15" customHeight="1">
      <c r="A20" s="2"/>
      <c r="B20" s="49"/>
      <c r="C20"/>
      <c r="D20"/>
      <c r="E20"/>
      <c r="F20" s="41"/>
      <c r="G20" s="34"/>
    </row>
    <row r="21" spans="1:25" ht="22.5" customHeight="1" thickBot="1">
      <c r="A21" s="2"/>
      <c r="B21" s="48" t="s">
        <v>33</v>
      </c>
      <c r="C21" s="35"/>
      <c r="D21" s="35"/>
      <c r="E21" s="35"/>
      <c r="F21" s="35"/>
      <c r="G21" s="35"/>
    </row>
    <row r="22" spans="1:25" ht="52.5">
      <c r="A22" s="2"/>
      <c r="B22" s="51" t="s">
        <v>34</v>
      </c>
      <c r="C22" s="126">
        <f>C5</f>
        <v>1960503122.9109092</v>
      </c>
      <c r="D22" s="127"/>
      <c r="E22" s="43"/>
      <c r="F22" s="34"/>
      <c r="G22" s="34"/>
    </row>
    <row r="23" spans="1:25" ht="40">
      <c r="A23" s="2"/>
      <c r="B23" s="52" t="s">
        <v>35</v>
      </c>
      <c r="C23" s="57">
        <v>0.02</v>
      </c>
      <c r="D23" s="53">
        <f>ROUND(C22*C23,0)</f>
        <v>39210062</v>
      </c>
      <c r="E23" s="44"/>
      <c r="F23" s="34"/>
      <c r="G23" s="34"/>
    </row>
    <row r="24" spans="1:25" ht="37.5" customHeight="1">
      <c r="A24" s="2"/>
      <c r="B24" s="54" t="s">
        <v>15</v>
      </c>
      <c r="C24" s="114">
        <f>ROUND((C22-D5*'Payment schedule'!$B$3)*10%,0)</f>
        <v>176496877</v>
      </c>
      <c r="D24" s="115"/>
      <c r="E24" s="45"/>
      <c r="F24" s="45"/>
      <c r="G24" s="34"/>
      <c r="H24" s="26"/>
    </row>
    <row r="25" spans="1:25" ht="56.25" customHeight="1">
      <c r="A25" s="2"/>
      <c r="B25" s="55" t="s">
        <v>37</v>
      </c>
      <c r="C25" s="116">
        <f>C22+C24</f>
        <v>2136999999.9109092</v>
      </c>
      <c r="D25" s="117"/>
      <c r="E25" s="45"/>
      <c r="F25" s="45"/>
      <c r="G25" s="43"/>
      <c r="H25" s="26"/>
    </row>
    <row r="26" spans="1:25" ht="56.25" customHeight="1" thickBot="1">
      <c r="A26" s="2"/>
      <c r="B26" s="56" t="s">
        <v>36</v>
      </c>
      <c r="C26" s="118">
        <f>C22+D23+C24</f>
        <v>2176210061.9109092</v>
      </c>
      <c r="D26" s="119"/>
      <c r="E26" s="43"/>
      <c r="F26" s="45"/>
      <c r="G26" s="43"/>
    </row>
    <row r="27" spans="1:25" ht="15" customHeight="1">
      <c r="A27" s="2"/>
      <c r="B27"/>
      <c r="C27"/>
      <c r="D27"/>
      <c r="E27"/>
      <c r="F27"/>
      <c r="G27"/>
    </row>
    <row r="28" spans="1:25" ht="31.5" customHeight="1">
      <c r="A28" s="2"/>
      <c r="B28" s="61" t="s">
        <v>42</v>
      </c>
      <c r="C28" s="46"/>
      <c r="D28" s="46"/>
      <c r="E28" s="45"/>
      <c r="F28" s="47"/>
      <c r="G28" s="43"/>
    </row>
    <row r="29" spans="1:25" ht="25.5" customHeight="1">
      <c r="A29" s="2"/>
      <c r="B29" s="76" t="s">
        <v>47</v>
      </c>
      <c r="C29" s="102" t="str">
        <f>D19</f>
        <v>Phương thức Tiêu chuẩn</v>
      </c>
      <c r="E29" s="77">
        <f>VLOOKUP(C29,'Payment schedule'!$B$4:$D$13,2,0)</f>
        <v>1</v>
      </c>
      <c r="F29" s="78"/>
      <c r="G29" s="79"/>
    </row>
    <row r="30" spans="1:25">
      <c r="A30" s="2"/>
      <c r="B30" s="108" t="s">
        <v>5</v>
      </c>
      <c r="C30" s="105" t="s">
        <v>6</v>
      </c>
      <c r="D30" s="106"/>
      <c r="E30" s="107"/>
      <c r="F30" s="108" t="s">
        <v>0</v>
      </c>
      <c r="G30" s="80" t="s">
        <v>7</v>
      </c>
      <c r="W30" s="1"/>
      <c r="X30" s="1"/>
      <c r="Y30" s="1"/>
    </row>
    <row r="31" spans="1:25">
      <c r="B31" s="109"/>
      <c r="C31" s="81" t="s">
        <v>49</v>
      </c>
      <c r="D31" s="82" t="s">
        <v>15</v>
      </c>
      <c r="E31" s="83" t="s">
        <v>48</v>
      </c>
      <c r="F31" s="109"/>
      <c r="G31" s="84"/>
      <c r="W31" s="1"/>
      <c r="X31" s="1"/>
      <c r="Y31" s="1"/>
    </row>
    <row r="32" spans="1:25" ht="30.5" customHeight="1">
      <c r="B32" s="85" t="str">
        <f>"Đợt "&amp;H32&amp;" - Đặt chỗ"</f>
        <v>Đợt 1 - Đặt chỗ</v>
      </c>
      <c r="C32" s="128">
        <f ca="1">OFFSET(OFFSET('Payment schedule'!$G$5,0,MATCH($E$29,'Payment schedule'!$G$3:$R$3,0)-1),MATCH($H32,'Payment schedule'!$F$5:$F$20,0)-1,0)</f>
        <v>100000000</v>
      </c>
      <c r="D32" s="130">
        <f ca="1">OFFSET(OFFSET('Payment schedule'!$G$5,0,MATCH($E$29,'Payment schedule'!$G$3:$R$3,0)-1),MATCH($H32,'Payment schedule'!$F$5:$F$20,0)-1,1)</f>
        <v>0</v>
      </c>
      <c r="E32" s="132">
        <f ca="1">C32+D32</f>
        <v>100000000</v>
      </c>
      <c r="F32" s="134"/>
      <c r="G32" s="136" t="str">
        <f ca="1">OFFSET(OFFSET('Payment schedule'!$G$5,0,MATCH($E$29,'Payment schedule'!$G$3:$R$3,0)-1),MATCH($H32,'Payment schedule'!$F$5:$F$20,0)-1,2)</f>
        <v xml:space="preserve">Chậm nhất tại thời điểm ký Phiếu đăng ký giữ chỗ </v>
      </c>
      <c r="H32" s="104">
        <v>1</v>
      </c>
      <c r="W32" s="1"/>
      <c r="X32" s="1"/>
      <c r="Y32" s="1"/>
    </row>
    <row r="33" spans="2:25" ht="30.5" customHeight="1">
      <c r="B33" s="86" t="s">
        <v>1</v>
      </c>
      <c r="C33" s="129"/>
      <c r="D33" s="131"/>
      <c r="E33" s="133"/>
      <c r="F33" s="135"/>
      <c r="G33" s="137"/>
      <c r="H33" s="104"/>
      <c r="W33" s="1"/>
      <c r="X33" s="1"/>
      <c r="Y33" s="1"/>
    </row>
    <row r="34" spans="2:25" ht="30.5" customHeight="1">
      <c r="B34" s="87" t="str">
        <f>"Đợt "&amp;H34</f>
        <v>Đợt 2</v>
      </c>
      <c r="C34" s="88">
        <f ca="1">OFFSET(OFFSET('Payment schedule'!$G$5,0,MATCH($E$29,'Payment schedule'!$G$3:$R$3,0)-1),MATCH($H34,'Payment schedule'!$F$5:$F$20,0)-1,0)</f>
        <v>0.1</v>
      </c>
      <c r="D34" s="89">
        <f ca="1">OFFSET(OFFSET('Payment schedule'!$G$5,0,MATCH($E$29,'Payment schedule'!$G$3:$R$3,0)-1),MATCH($H34,'Payment schedule'!$F$5:$F$20,0)-1,1)</f>
        <v>0</v>
      </c>
      <c r="E34" s="90"/>
      <c r="F34" s="91"/>
      <c r="G34" s="136" t="str">
        <f ca="1">OFFSET(OFFSET('Payment schedule'!$G$5,0,MATCH($E$29,'Payment schedule'!$G$3:$R$3,0)-1),MATCH($H34,'Payment schedule'!$F$5:$F$20,0)-1,2)</f>
        <v>10 ngày tiếp theo kể từ khi ký Phiếu đăng ký giữ chỗ - ký Thỏa thuận đảm bảo (TTĐB)</v>
      </c>
      <c r="H34" s="104">
        <v>2</v>
      </c>
      <c r="W34" s="1"/>
      <c r="X34" s="1"/>
      <c r="Y34" s="1"/>
    </row>
    <row r="35" spans="2:25" ht="30.5" customHeight="1">
      <c r="B35" s="86" t="s">
        <v>1</v>
      </c>
      <c r="C35" s="92">
        <f ca="1">$C$22*C34-C32</f>
        <v>96050312.291090935</v>
      </c>
      <c r="D35" s="93">
        <f ca="1">$C$24*D34</f>
        <v>0</v>
      </c>
      <c r="E35" s="94">
        <f ca="1">C35+D35</f>
        <v>96050312.291090935</v>
      </c>
      <c r="F35" s="95"/>
      <c r="G35" s="137"/>
      <c r="H35" s="104"/>
      <c r="W35" s="1"/>
      <c r="X35" s="1"/>
      <c r="Y35" s="1"/>
    </row>
    <row r="36" spans="2:25" ht="30.5" customHeight="1">
      <c r="B36" s="87" t="str">
        <f>"Đợt "&amp;H36</f>
        <v>Đợt 3</v>
      </c>
      <c r="C36" s="88">
        <f ca="1">OFFSET(OFFSET('Payment schedule'!$G$5,0,MATCH($E$29,'Payment schedule'!$G$3:$R$3,0)-1),MATCH($H36,'Payment schedule'!$F$5:$F$20,0)-1,0)</f>
        <v>0.1</v>
      </c>
      <c r="D36" s="89">
        <f ca="1">OFFSET(OFFSET('Payment schedule'!$G$5,0,MATCH($E$29,'Payment schedule'!$G$3:$R$3,0)-1),MATCH($H36,'Payment schedule'!$F$5:$F$20,0)-1,1)</f>
        <v>0</v>
      </c>
      <c r="E36" s="90"/>
      <c r="F36" s="91"/>
      <c r="G36" s="138" t="str">
        <f ca="1">OFFSET(OFFSET('Payment schedule'!$G$5,0,MATCH($E$29,'Payment schedule'!$G$3:$R$3,0)-1),MATCH($H36,'Payment schedule'!$F$5:$F$20,0)-1,2)</f>
        <v>30 ngày tiếp theo kể từ ngày đến hạn thanh toán của lần liền trước</v>
      </c>
      <c r="H36" s="104">
        <v>3</v>
      </c>
      <c r="W36" s="1"/>
      <c r="X36" s="1"/>
      <c r="Y36" s="1"/>
    </row>
    <row r="37" spans="2:25" ht="30.5" customHeight="1">
      <c r="B37" s="86" t="s">
        <v>1</v>
      </c>
      <c r="C37" s="92">
        <f ca="1">$C$22*C36</f>
        <v>196050312.29109094</v>
      </c>
      <c r="D37" s="93">
        <f ca="1">$C$24*D36</f>
        <v>0</v>
      </c>
      <c r="E37" s="94">
        <f ca="1">C37+D37</f>
        <v>196050312.29109094</v>
      </c>
      <c r="F37" s="95"/>
      <c r="G37" s="139"/>
      <c r="H37" s="104"/>
      <c r="W37" s="1"/>
      <c r="X37" s="1"/>
      <c r="Y37" s="1"/>
    </row>
    <row r="38" spans="2:25" ht="30.5" customHeight="1">
      <c r="B38" s="87" t="str">
        <f>"Đợt "&amp;H38</f>
        <v>Đợt 4</v>
      </c>
      <c r="C38" s="88">
        <f ca="1">OFFSET(OFFSET('Payment schedule'!$G$5,0,MATCH($E$29,'Payment schedule'!$G$3:$R$3,0)-1),MATCH($H38,'Payment schedule'!$F$5:$F$20,0)-1,0)</f>
        <v>0.05</v>
      </c>
      <c r="D38" s="89">
        <f ca="1">OFFSET(OFFSET('Payment schedule'!$G$5,0,MATCH($E$29,'Payment schedule'!$G$3:$R$3,0)-1),MATCH($H38,'Payment schedule'!$F$5:$F$20,0)-1,1)</f>
        <v>0</v>
      </c>
      <c r="E38" s="90"/>
      <c r="F38" s="91"/>
      <c r="G38" s="110" t="str">
        <f ca="1">OFFSET(OFFSET('Payment schedule'!$G$5,0,MATCH($E$29,'Payment schedule'!$G$3:$R$3,0)-1),MATCH($H38,'Payment schedule'!$F$5:$F$20,0)-1,2)</f>
        <v>30 ngày tiếp theo kể từ ngày đến hạn thanh toán của lần liền trước</v>
      </c>
      <c r="H38" s="104">
        <v>4</v>
      </c>
      <c r="W38" s="1"/>
      <c r="X38" s="1"/>
      <c r="Y38" s="1"/>
    </row>
    <row r="39" spans="2:25" ht="30.5" customHeight="1">
      <c r="B39" s="86" t="s">
        <v>1</v>
      </c>
      <c r="C39" s="92">
        <f ca="1">$C$22*C38</f>
        <v>98025156.145545468</v>
      </c>
      <c r="D39" s="93">
        <f ca="1">$C$24*D38</f>
        <v>0</v>
      </c>
      <c r="E39" s="94">
        <f ca="1">C39+D39</f>
        <v>98025156.145545468</v>
      </c>
      <c r="F39" s="95">
        <f>IF($C$16="Vay ngân hàng",$F$38*$C$25,0)</f>
        <v>0</v>
      </c>
      <c r="G39" s="111"/>
      <c r="H39" s="104"/>
      <c r="W39" s="1"/>
      <c r="X39" s="1"/>
      <c r="Y39" s="1"/>
    </row>
    <row r="40" spans="2:25" ht="30.5" customHeight="1">
      <c r="B40" s="87" t="str">
        <f>"Đợt "&amp;H40</f>
        <v>Đợt 5</v>
      </c>
      <c r="C40" s="88">
        <f ca="1">OFFSET(OFFSET('Payment schedule'!$G$5,0,MATCH($E$29,'Payment schedule'!$G$3:$R$3,0)-1),MATCH($H40,'Payment schedule'!$F$5:$F$20,0)-1,0)</f>
        <v>0.05</v>
      </c>
      <c r="D40" s="89">
        <f ca="1">OFFSET(OFFSET('Payment schedule'!$G$5,0,MATCH($E$29,'Payment schedule'!$G$3:$R$3,0)-1),MATCH($H40,'Payment schedule'!$F$5:$F$20,0)-1,1)</f>
        <v>0</v>
      </c>
      <c r="E40" s="90"/>
      <c r="F40" s="91"/>
      <c r="G40" s="110" t="str">
        <f ca="1">OFFSET(OFFSET('Payment schedule'!$G$5,0,MATCH($E$29,'Payment schedule'!$G$3:$R$3,0)-1),MATCH($H40,'Payment schedule'!$F$5:$F$20,0)-1,2)</f>
        <v>60 ngày tiếp theo kể từ ngày đến hạn thanh toán của lần liền trước</v>
      </c>
      <c r="H40" s="104">
        <v>5</v>
      </c>
      <c r="W40" s="1"/>
      <c r="X40" s="1"/>
      <c r="Y40" s="1"/>
    </row>
    <row r="41" spans="2:25" ht="30.5" customHeight="1">
      <c r="B41" s="86" t="s">
        <v>1</v>
      </c>
      <c r="C41" s="92">
        <f ca="1">$C$22*C40</f>
        <v>98025156.145545468</v>
      </c>
      <c r="D41" s="93">
        <f ca="1">$C$24*D40</f>
        <v>0</v>
      </c>
      <c r="E41" s="94">
        <f ca="1">C41+D41</f>
        <v>98025156.145545468</v>
      </c>
      <c r="F41" s="95">
        <f>IF($C$16="Vay ngân hàng",$F$40*$C$22,0)</f>
        <v>0</v>
      </c>
      <c r="G41" s="111"/>
      <c r="H41" s="104"/>
      <c r="W41" s="1"/>
      <c r="X41" s="1"/>
      <c r="Y41" s="1"/>
    </row>
    <row r="42" spans="2:25" ht="30.5" customHeight="1">
      <c r="B42" s="87" t="str">
        <f>"Đợt "&amp;H42</f>
        <v>Đợt 6</v>
      </c>
      <c r="C42" s="88">
        <f ca="1">OFFSET(OFFSET('Payment schedule'!$G$5,0,MATCH($E$29,'Payment schedule'!$G$3:$R$3,0)-1),MATCH($H42,'Payment schedule'!$F$5:$F$20,0)-1,0)</f>
        <v>0</v>
      </c>
      <c r="D42" s="89">
        <f ca="1">OFFSET(OFFSET('Payment schedule'!$G$5,0,MATCH($E$29,'Payment schedule'!$G$3:$R$3,0)-1),MATCH($H42,'Payment schedule'!$F$5:$F$20,0)-1,1)</f>
        <v>0.3</v>
      </c>
      <c r="E42" s="90"/>
      <c r="F42" s="91"/>
      <c r="G42" s="112" t="str">
        <f ca="1">OFFSET(OFFSET('Payment schedule'!$G$5,0,MATCH($E$29,'Payment schedule'!$G$3:$R$3,0)-1),MATCH($H42,'Payment schedule'!$F$5:$F$20,0)-1,2)</f>
        <v>Ký HĐMB</v>
      </c>
      <c r="H42" s="104">
        <v>6</v>
      </c>
      <c r="W42" s="1"/>
      <c r="X42" s="1"/>
      <c r="Y42" s="1"/>
    </row>
    <row r="43" spans="2:25" ht="30.5" customHeight="1">
      <c r="B43" s="86" t="s">
        <v>1</v>
      </c>
      <c r="C43" s="92">
        <f ca="1">$C$22*C42</f>
        <v>0</v>
      </c>
      <c r="D43" s="93">
        <f ca="1">$C$24*D42</f>
        <v>52949063.100000001</v>
      </c>
      <c r="E43" s="94">
        <f ca="1">C43+D43</f>
        <v>52949063.100000001</v>
      </c>
      <c r="F43" s="95"/>
      <c r="G43" s="113"/>
      <c r="H43" s="104"/>
      <c r="W43" s="1"/>
      <c r="X43" s="1"/>
      <c r="Y43" s="1"/>
    </row>
    <row r="44" spans="2:25" ht="30.5" customHeight="1">
      <c r="B44" s="87" t="str">
        <f>"Đợt "&amp;H44</f>
        <v>Đợt 7</v>
      </c>
      <c r="C44" s="88">
        <f ca="1">OFFSET(OFFSET('Payment schedule'!$G$5,0,MATCH($E$29,'Payment schedule'!$G$3:$R$3,0)-1),MATCH($H44,'Payment schedule'!$F$5:$F$20,0)-1,0)</f>
        <v>0.05</v>
      </c>
      <c r="D44" s="89">
        <f ca="1">OFFSET(OFFSET('Payment schedule'!$G$5,0,MATCH($E$29,'Payment schedule'!$G$3:$R$3,0)-1),MATCH($H44,'Payment schedule'!$F$5:$F$20,0)-1,1)</f>
        <v>0.05</v>
      </c>
      <c r="E44" s="90"/>
      <c r="F44" s="96">
        <f>IF(E29=2,65%,0)</f>
        <v>0</v>
      </c>
      <c r="G44" s="110" t="str">
        <f ca="1">OFFSET(OFFSET('Payment schedule'!$G$5,0,MATCH($E$29,'Payment schedule'!$G$3:$R$3,0)-1),MATCH($H44,'Payment schedule'!$F$5:$F$20,0)-1,2)</f>
        <v>3 tháng tiếp theo kể từ ngày đến hạn thanh toán của lần liền trước</v>
      </c>
      <c r="H44" s="104">
        <v>7</v>
      </c>
      <c r="W44" s="1"/>
      <c r="X44" s="1"/>
      <c r="Y44" s="1"/>
    </row>
    <row r="45" spans="2:25" ht="30.5" customHeight="1">
      <c r="B45" s="86" t="s">
        <v>1</v>
      </c>
      <c r="C45" s="92">
        <f ca="1">$C$22*C44</f>
        <v>98025156.145545468</v>
      </c>
      <c r="D45" s="93">
        <f ca="1">$C$24*D44</f>
        <v>8824843.8499999996</v>
      </c>
      <c r="E45" s="94">
        <f ca="1">C45+D45</f>
        <v>106849999.99554546</v>
      </c>
      <c r="F45" s="94">
        <f>IF(F44=0,0,C25*F44)</f>
        <v>0</v>
      </c>
      <c r="G45" s="111"/>
      <c r="H45" s="104"/>
      <c r="W45" s="1"/>
      <c r="X45" s="1"/>
      <c r="Y45" s="1"/>
    </row>
    <row r="46" spans="2:25" ht="30.5" customHeight="1">
      <c r="B46" s="87" t="str">
        <f>"Đợt "&amp;H46</f>
        <v>Đợt 8</v>
      </c>
      <c r="C46" s="88">
        <f ca="1">OFFSET(OFFSET('Payment schedule'!$G$5,0,MATCH($E$29,'Payment schedule'!$G$3:$R$3,0)-1),MATCH($H46,'Payment schedule'!$F$5:$F$20,0)-1,0)</f>
        <v>0.05</v>
      </c>
      <c r="D46" s="89">
        <f ca="1">OFFSET(OFFSET('Payment schedule'!$G$5,0,MATCH($E$29,'Payment schedule'!$G$3:$R$3,0)-1),MATCH($H46,'Payment schedule'!$F$5:$F$20,0)-1,1)</f>
        <v>0.05</v>
      </c>
      <c r="E46" s="90"/>
      <c r="F46" s="91"/>
      <c r="G46" s="110" t="str">
        <f ca="1">OFFSET(OFFSET('Payment schedule'!$G$5,0,MATCH($E$29,'Payment schedule'!$G$3:$R$3,0)-1),MATCH($H46,'Payment schedule'!$F$5:$F$20,0)-1,2)</f>
        <v>3 tháng tiếp theo kể từ ngày đến hạn thanh toán của lần liền trước</v>
      </c>
      <c r="H46" s="104">
        <v>8</v>
      </c>
      <c r="W46" s="1"/>
      <c r="X46" s="1"/>
      <c r="Y46" s="1"/>
    </row>
    <row r="47" spans="2:25" ht="30.5" customHeight="1">
      <c r="B47" s="86" t="s">
        <v>1</v>
      </c>
      <c r="C47" s="92">
        <f ca="1">$C$22*C46</f>
        <v>98025156.145545468</v>
      </c>
      <c r="D47" s="93">
        <f ca="1">$C$24*D46</f>
        <v>8824843.8499999996</v>
      </c>
      <c r="E47" s="94">
        <f ca="1">C47+D47</f>
        <v>106849999.99554546</v>
      </c>
      <c r="F47" s="95"/>
      <c r="G47" s="111"/>
      <c r="H47" s="104"/>
      <c r="W47" s="1"/>
      <c r="X47" s="1"/>
      <c r="Y47" s="1"/>
    </row>
    <row r="48" spans="2:25" ht="30.5" customHeight="1">
      <c r="B48" s="87" t="str">
        <f>"Đợt "&amp;H48</f>
        <v>Đợt 9</v>
      </c>
      <c r="C48" s="88">
        <f ca="1">OFFSET(OFFSET('Payment schedule'!$G$5,0,MATCH($E$29,'Payment schedule'!$G$3:$R$3,0)-1),MATCH($H48,'Payment schedule'!$F$5:$F$20,0)-1,0)</f>
        <v>0.05</v>
      </c>
      <c r="D48" s="89">
        <f ca="1">OFFSET(OFFSET('Payment schedule'!$G$5,0,MATCH($E$29,'Payment schedule'!$G$3:$R$3,0)-1),MATCH($H48,'Payment schedule'!$F$5:$F$20,0)-1,1)</f>
        <v>0.05</v>
      </c>
      <c r="E48" s="90"/>
      <c r="F48" s="91"/>
      <c r="G48" s="110" t="str">
        <f ca="1">OFFSET(OFFSET('Payment schedule'!$G$5,0,MATCH($E$29,'Payment schedule'!$G$3:$R$3,0)-1),MATCH($H48,'Payment schedule'!$F$5:$F$20,0)-1,2)</f>
        <v>3 tháng tiếp theo kể từ ngày đến hạn thanh toán của lần liền trước</v>
      </c>
      <c r="H48" s="104">
        <v>9</v>
      </c>
      <c r="W48" s="1"/>
      <c r="X48" s="1"/>
      <c r="Y48" s="1"/>
    </row>
    <row r="49" spans="2:25" ht="30.5" customHeight="1">
      <c r="B49" s="86" t="s">
        <v>1</v>
      </c>
      <c r="C49" s="92">
        <f ca="1">$C$22*C48</f>
        <v>98025156.145545468</v>
      </c>
      <c r="D49" s="93">
        <f ca="1">$C$24*D48</f>
        <v>8824843.8499999996</v>
      </c>
      <c r="E49" s="94">
        <f ca="1">C49+D49</f>
        <v>106849999.99554546</v>
      </c>
      <c r="F49" s="95"/>
      <c r="G49" s="111"/>
      <c r="H49" s="104"/>
      <c r="W49" s="1"/>
      <c r="X49" s="1"/>
      <c r="Y49" s="1"/>
    </row>
    <row r="50" spans="2:25" ht="30.5" customHeight="1">
      <c r="B50" s="87" t="str">
        <f>"Đợt "&amp;H50</f>
        <v>Đợt 10</v>
      </c>
      <c r="C50" s="88">
        <f ca="1">OFFSET(OFFSET('Payment schedule'!$G$5,0,MATCH($E$29,'Payment schedule'!$G$3:$R$3,0)-1),MATCH($H50,'Payment schedule'!$F$5:$F$20,0)-1,0)</f>
        <v>0.05</v>
      </c>
      <c r="D50" s="89">
        <f ca="1">OFFSET(OFFSET('Payment schedule'!$G$5,0,MATCH($E$29,'Payment schedule'!$G$3:$R$3,0)-1),MATCH($H50,'Payment schedule'!$F$5:$F$20,0)-1,1)</f>
        <v>0.05</v>
      </c>
      <c r="E50" s="90"/>
      <c r="F50" s="91"/>
      <c r="G50" s="110" t="str">
        <f ca="1">OFFSET(OFFSET('Payment schedule'!$G$5,0,MATCH($E$29,'Payment schedule'!$G$3:$R$3,0)-1),MATCH($H50,'Payment schedule'!$F$5:$F$20,0)-1,2)</f>
        <v>3 tháng tiếp theo kể từ ngày đến hạn thanh toán của lần liền trước</v>
      </c>
      <c r="H50" s="104">
        <v>10</v>
      </c>
      <c r="W50" s="1"/>
      <c r="X50" s="1"/>
      <c r="Y50" s="1"/>
    </row>
    <row r="51" spans="2:25" ht="30.5" customHeight="1">
      <c r="B51" s="86" t="s">
        <v>1</v>
      </c>
      <c r="C51" s="92">
        <f ca="1">$C$22*C50</f>
        <v>98025156.145545468</v>
      </c>
      <c r="D51" s="93">
        <f ca="1">$C$24*D50</f>
        <v>8824843.8499999996</v>
      </c>
      <c r="E51" s="94">
        <f ca="1">C51+D51</f>
        <v>106849999.99554546</v>
      </c>
      <c r="F51" s="95"/>
      <c r="G51" s="111"/>
      <c r="H51" s="104"/>
      <c r="W51" s="1"/>
      <c r="X51" s="1"/>
      <c r="Y51" s="1"/>
    </row>
    <row r="52" spans="2:25" ht="30.5" customHeight="1">
      <c r="B52" s="87" t="str">
        <f>"Đợt "&amp;H52</f>
        <v>Đợt 11</v>
      </c>
      <c r="C52" s="88">
        <f ca="1">OFFSET(OFFSET('Payment schedule'!$G$5,0,MATCH($E$29,'Payment schedule'!$G$3:$R$3,0)-1),MATCH($H52,'Payment schedule'!$F$5:$F$20,0)-1,0)</f>
        <v>0.05</v>
      </c>
      <c r="D52" s="89">
        <f ca="1">OFFSET(OFFSET('Payment schedule'!$G$5,0,MATCH($E$29,'Payment schedule'!$G$3:$R$3,0)-1),MATCH($H52,'Payment schedule'!$F$5:$F$20,0)-1,1)</f>
        <v>0.05</v>
      </c>
      <c r="E52" s="90"/>
      <c r="F52" s="91"/>
      <c r="G52" s="110" t="str">
        <f ca="1">OFFSET(OFFSET('Payment schedule'!$G$5,0,MATCH($E$29,'Payment schedule'!$G$3:$R$3,0)-1),MATCH($H52,'Payment schedule'!$F$5:$F$20,0)-1,2)</f>
        <v>3 tháng tiếp theo kể từ ngày đến hạn thanh toán của lần liền trước</v>
      </c>
      <c r="H52" s="104">
        <v>11</v>
      </c>
      <c r="W52" s="1"/>
      <c r="X52" s="1"/>
      <c r="Y52" s="1"/>
    </row>
    <row r="53" spans="2:25" ht="30.5" customHeight="1">
      <c r="B53" s="86" t="s">
        <v>1</v>
      </c>
      <c r="C53" s="92">
        <f ca="1">$C$22*C52</f>
        <v>98025156.145545468</v>
      </c>
      <c r="D53" s="93">
        <f ca="1">$C$24*D52</f>
        <v>8824843.8499999996</v>
      </c>
      <c r="E53" s="94">
        <f ca="1">C53+D53</f>
        <v>106849999.99554546</v>
      </c>
      <c r="F53" s="95"/>
      <c r="G53" s="111"/>
      <c r="H53" s="104"/>
      <c r="W53" s="1"/>
      <c r="X53" s="1"/>
      <c r="Y53" s="1"/>
    </row>
    <row r="54" spans="2:25" ht="30.5" customHeight="1">
      <c r="B54" s="87" t="str">
        <f>"Đợt "&amp;H54</f>
        <v>Đợt 12</v>
      </c>
      <c r="C54" s="88">
        <f ca="1">OFFSET(OFFSET('Payment schedule'!$G$5,0,MATCH($E$29,'Payment schedule'!$G$3:$R$3,0)-1),MATCH($H54,'Payment schedule'!$F$5:$F$20,0)-1,0)</f>
        <v>0.05</v>
      </c>
      <c r="D54" s="89">
        <f ca="1">OFFSET(OFFSET('Payment schedule'!$G$5,0,MATCH($E$29,'Payment schedule'!$G$3:$R$3,0)-1),MATCH($H54,'Payment schedule'!$F$5:$F$20,0)-1,1)</f>
        <v>0.05</v>
      </c>
      <c r="E54" s="90"/>
      <c r="F54" s="91"/>
      <c r="G54" s="110" t="str">
        <f ca="1">OFFSET(OFFSET('Payment schedule'!$G$5,0,MATCH($E$29,'Payment schedule'!$G$3:$R$3,0)-1),MATCH($H54,'Payment schedule'!$F$5:$F$20,0)-1,2)</f>
        <v>3 tháng tiếp theo kể từ ngày đến hạn thanh toán của lần liền trước</v>
      </c>
      <c r="H54" s="104">
        <v>12</v>
      </c>
      <c r="W54" s="1"/>
      <c r="X54" s="1"/>
      <c r="Y54" s="1"/>
    </row>
    <row r="55" spans="2:25" ht="30.5" customHeight="1">
      <c r="B55" s="86" t="s">
        <v>1</v>
      </c>
      <c r="C55" s="92">
        <f ca="1">$C$22*C54</f>
        <v>98025156.145545468</v>
      </c>
      <c r="D55" s="93">
        <f ca="1">$C$24*D54</f>
        <v>8824843.8499999996</v>
      </c>
      <c r="E55" s="94">
        <f ca="1">C55+D55</f>
        <v>106849999.99554546</v>
      </c>
      <c r="F55" s="95"/>
      <c r="G55" s="111"/>
      <c r="H55" s="104"/>
      <c r="W55" s="1"/>
      <c r="X55" s="1"/>
      <c r="Y55" s="1"/>
    </row>
    <row r="56" spans="2:25" ht="30.5" customHeight="1">
      <c r="B56" s="87" t="str">
        <f>"Đợt "&amp;H56</f>
        <v>Đợt 13</v>
      </c>
      <c r="C56" s="88">
        <f ca="1">OFFSET(OFFSET('Payment schedule'!$G$5,0,MATCH($E$29,'Payment schedule'!$G$3:$R$3,0)-1),MATCH($H56,'Payment schedule'!$F$5:$F$20,0)-1,0)</f>
        <v>0.05</v>
      </c>
      <c r="D56" s="89">
        <f ca="1">OFFSET(OFFSET('Payment schedule'!$G$5,0,MATCH($E$29,'Payment schedule'!$G$3:$R$3,0)-1),MATCH($H56,'Payment schedule'!$F$5:$F$20,0)-1,1)</f>
        <v>0.05</v>
      </c>
      <c r="E56" s="90"/>
      <c r="F56" s="91"/>
      <c r="G56" s="110" t="str">
        <f ca="1">OFFSET(OFFSET('Payment schedule'!$G$5,0,MATCH($E$29,'Payment schedule'!$G$3:$R$3,0)-1),MATCH($H56,'Payment schedule'!$F$5:$F$20,0)-1,2)</f>
        <v>3 tháng tiếp theo kể từ ngày đến hạn thanh toán của lần liền trước</v>
      </c>
      <c r="H56" s="104">
        <v>13</v>
      </c>
      <c r="W56" s="1"/>
      <c r="X56" s="1"/>
      <c r="Y56" s="1"/>
    </row>
    <row r="57" spans="2:25" ht="30.5" customHeight="1">
      <c r="B57" s="86" t="s">
        <v>1</v>
      </c>
      <c r="C57" s="92">
        <f ca="1">$C$22*C56</f>
        <v>98025156.145545468</v>
      </c>
      <c r="D57" s="93">
        <f ca="1">$C$24*D56</f>
        <v>8824843.8499999996</v>
      </c>
      <c r="E57" s="94">
        <f ca="1">C57+D57</f>
        <v>106849999.99554546</v>
      </c>
      <c r="F57" s="95"/>
      <c r="G57" s="111"/>
      <c r="H57" s="104"/>
      <c r="W57" s="1"/>
      <c r="X57" s="1"/>
      <c r="Y57" s="1"/>
    </row>
    <row r="58" spans="2:25" ht="30.5" customHeight="1">
      <c r="B58" s="87" t="str">
        <f>"Đợt "&amp;H58</f>
        <v>Đợt 14</v>
      </c>
      <c r="C58" s="88">
        <f ca="1">OFFSET(OFFSET('Payment schedule'!$G$5,0,MATCH($E$29,'Payment schedule'!$G$3:$R$3,0)-1),MATCH($H58,'Payment schedule'!$F$5:$F$20,0)-1,0)</f>
        <v>0.05</v>
      </c>
      <c r="D58" s="89">
        <f ca="1">OFFSET(OFFSET('Payment schedule'!$G$5,0,MATCH($E$29,'Payment schedule'!$G$3:$R$3,0)-1),MATCH($H58,'Payment schedule'!$F$5:$F$20,0)-1,1)</f>
        <v>0.05</v>
      </c>
      <c r="E58" s="90"/>
      <c r="F58" s="91"/>
      <c r="G58" s="110" t="str">
        <f ca="1">OFFSET(OFFSET('Payment schedule'!$G$5,0,MATCH($E$29,'Payment schedule'!$G$3:$R$3,0)-1),MATCH($H58,'Payment schedule'!$F$5:$F$20,0)-1,2)</f>
        <v>3 tháng tiếp theo kể từ ngày đến hạn thanh toán của lần liền trước</v>
      </c>
      <c r="H58" s="104">
        <v>14</v>
      </c>
      <c r="W58" s="1"/>
      <c r="X58" s="1"/>
      <c r="Y58" s="1"/>
    </row>
    <row r="59" spans="2:25" ht="30.5" customHeight="1">
      <c r="B59" s="86" t="s">
        <v>1</v>
      </c>
      <c r="C59" s="92">
        <f ca="1">$C$22*C58</f>
        <v>98025156.145545468</v>
      </c>
      <c r="D59" s="93">
        <f ca="1">$C$24*D58</f>
        <v>8824843.8499999996</v>
      </c>
      <c r="E59" s="94">
        <f ca="1">C59+D59</f>
        <v>106849999.99554546</v>
      </c>
      <c r="F59" s="95"/>
      <c r="G59" s="111"/>
      <c r="H59" s="104"/>
      <c r="W59" s="1"/>
      <c r="X59" s="1"/>
      <c r="Y59" s="1"/>
    </row>
    <row r="60" spans="2:25" ht="30.5" customHeight="1">
      <c r="B60" s="87" t="str">
        <f>"Đợt "&amp;H60</f>
        <v>Đợt 15</v>
      </c>
      <c r="C60" s="88">
        <f ca="1">OFFSET(OFFSET('Payment schedule'!$G$5,0,MATCH($E$29,'Payment schedule'!$G$3:$R$3,0)-1),MATCH($H60,'Payment schedule'!$F$5:$F$20,0)-1,0)</f>
        <v>0.27</v>
      </c>
      <c r="D60" s="89">
        <f ca="1">OFFSET(OFFSET('Payment schedule'!$G$5,0,MATCH($E$29,'Payment schedule'!$G$3:$R$3,0)-1),MATCH($H60,'Payment schedule'!$F$5:$F$20,0)-1,1)</f>
        <v>0.3</v>
      </c>
      <c r="E60" s="90"/>
      <c r="F60" s="91"/>
      <c r="G60" s="110" t="str">
        <f ca="1">OFFSET(OFFSET('Payment schedule'!$G$5,0,MATCH($E$29,'Payment schedule'!$G$3:$R$3,0)-1),MATCH($H60,'Payment schedule'!$F$5:$F$20,0)-1,2)</f>
        <v>Khi nhận bàn giao CH theo thông báo từ Chủ Đầu Tư (CĐT), dự kiến Quý IV/2026</v>
      </c>
      <c r="H60" s="104">
        <v>15</v>
      </c>
      <c r="W60" s="1"/>
      <c r="X60" s="1"/>
      <c r="Y60" s="1"/>
    </row>
    <row r="61" spans="2:25" ht="30.5" customHeight="1">
      <c r="B61" s="86" t="s">
        <v>1</v>
      </c>
      <c r="C61" s="92">
        <f ca="1">$C$22*C60</f>
        <v>529335843.18594551</v>
      </c>
      <c r="D61" s="93">
        <f ca="1">$C$24*D60</f>
        <v>52949063.100000001</v>
      </c>
      <c r="E61" s="94">
        <f ca="1">C61+D61</f>
        <v>582284906.28594553</v>
      </c>
      <c r="F61" s="95"/>
      <c r="G61" s="111"/>
      <c r="H61" s="104"/>
      <c r="W61" s="1"/>
      <c r="X61" s="1"/>
      <c r="Y61" s="1"/>
    </row>
    <row r="62" spans="2:25" ht="30.5" customHeight="1">
      <c r="B62" s="87" t="str">
        <f>"Đợt "&amp;H62</f>
        <v>Đợt 16</v>
      </c>
      <c r="C62" s="88">
        <f ca="1">OFFSET(OFFSET('Payment schedule'!$G$5,0,MATCH($E$29,'Payment schedule'!$G$3:$R$3,0)-1),MATCH($H62,'Payment schedule'!$F$5:$F$20,0)-1,0)</f>
        <v>0.05</v>
      </c>
      <c r="D62" s="89">
        <f ca="1">OFFSET(OFFSET('Payment schedule'!$G$5,0,MATCH($E$29,'Payment schedule'!$G$3:$R$3,0)-1),MATCH($H62,'Payment schedule'!$F$5:$F$20,0)-1,1)</f>
        <v>0</v>
      </c>
      <c r="E62" s="90"/>
      <c r="F62" s="91"/>
      <c r="G62" s="110" t="str">
        <f ca="1">OFFSET(OFFSET('Payment schedule'!$G$5,0,MATCH($E$29,'Payment schedule'!$G$3:$R$3,0)-1),MATCH($H62,'Payment schedule'!$F$5:$F$20,0)-1,2)</f>
        <v>Khi CĐT thông báo bàn giao Giấy chứng nhận quyền sử dụng đất, quyền sở hữu nhà ở và tài sản khác gắn liền với đất (GCNQSDĐ) hoặc KH tự làm thủ tục xin cấp GCNQSDĐ</v>
      </c>
      <c r="H62" s="104">
        <v>16</v>
      </c>
      <c r="W62" s="1"/>
      <c r="X62" s="1"/>
      <c r="Y62" s="1"/>
    </row>
    <row r="63" spans="2:25" ht="30.5" customHeight="1">
      <c r="B63" s="86" t="s">
        <v>1</v>
      </c>
      <c r="C63" s="92">
        <f ca="1">$C$22*C62</f>
        <v>98025156.145545468</v>
      </c>
      <c r="D63" s="93">
        <f ca="1">$C$24*D62</f>
        <v>0</v>
      </c>
      <c r="E63" s="94">
        <f ca="1">C63+D63</f>
        <v>98025156.145545468</v>
      </c>
      <c r="F63" s="95"/>
      <c r="G63" s="111"/>
      <c r="H63" s="104"/>
      <c r="W63" s="1"/>
      <c r="X63" s="1"/>
      <c r="Y63" s="1"/>
    </row>
    <row r="64" spans="2:25" ht="30.5" customHeight="1">
      <c r="B64" s="97" t="s">
        <v>59</v>
      </c>
      <c r="C64" s="98"/>
      <c r="D64" s="99"/>
      <c r="E64" s="100">
        <f ca="1">SUBTOTAL(9,E32:E63)</f>
        <v>2176210062.3691273</v>
      </c>
      <c r="F64" s="100">
        <f>SUBTOTAL(9,F32:F63)</f>
        <v>0</v>
      </c>
      <c r="G64" s="101">
        <f ca="1">E64+F64</f>
        <v>2176210062.3691273</v>
      </c>
      <c r="H64" s="104"/>
      <c r="W64" s="1"/>
      <c r="X64" s="1"/>
      <c r="Y64" s="1"/>
    </row>
    <row r="65" spans="2:25" ht="38.25" customHeight="1">
      <c r="B65" s="27"/>
      <c r="C65" s="27"/>
      <c r="D65" s="28"/>
      <c r="E65" s="27"/>
      <c r="F65" s="27"/>
      <c r="G65" s="75">
        <f ca="1">G64-C26</f>
        <v>0.45821809768676758</v>
      </c>
    </row>
    <row r="66" spans="2:25" s="29" customFormat="1" ht="11.25" customHeight="1">
      <c r="B66" s="2"/>
      <c r="C66" s="2"/>
      <c r="D66" s="2"/>
      <c r="E66" s="2"/>
      <c r="F66" s="2"/>
      <c r="G66" s="2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2:25">
      <c r="B67" s="2"/>
      <c r="C67" s="2"/>
      <c r="D67" s="2"/>
      <c r="E67" s="2"/>
      <c r="F67" s="2"/>
      <c r="G67" s="2"/>
    </row>
    <row r="68" spans="2:25">
      <c r="B68" s="2"/>
      <c r="C68" s="2"/>
      <c r="D68" s="2"/>
      <c r="E68" s="2"/>
      <c r="F68" s="2"/>
      <c r="G68" s="2"/>
    </row>
    <row r="69" spans="2:25">
      <c r="B69" s="2"/>
      <c r="C69" s="2"/>
      <c r="D69" s="2"/>
      <c r="E69" s="2"/>
      <c r="F69" s="2"/>
      <c r="G69" s="2"/>
    </row>
    <row r="70" spans="2:25">
      <c r="B70" s="2"/>
      <c r="C70" s="2"/>
      <c r="D70" s="2"/>
      <c r="E70" s="2"/>
      <c r="F70" s="2"/>
      <c r="G70" s="2"/>
    </row>
    <row r="71" spans="2:25">
      <c r="B71" s="2"/>
      <c r="C71" s="2"/>
      <c r="D71" s="2"/>
      <c r="E71" s="2"/>
      <c r="F71" s="2"/>
      <c r="G71" s="2"/>
    </row>
    <row r="72" spans="2:25">
      <c r="B72" s="2"/>
      <c r="C72" s="2"/>
      <c r="D72" s="2"/>
      <c r="E72" s="2"/>
      <c r="F72" s="2"/>
      <c r="G72" s="2"/>
    </row>
    <row r="73" spans="2:25">
      <c r="B73" s="2"/>
      <c r="C73" s="2"/>
      <c r="D73" s="2"/>
      <c r="E73" s="2"/>
      <c r="F73" s="2"/>
      <c r="G73" s="2"/>
    </row>
    <row r="74" spans="2:25">
      <c r="B74" s="2"/>
      <c r="C74" s="2"/>
      <c r="D74" s="2"/>
      <c r="E74" s="2"/>
      <c r="F74" s="2"/>
      <c r="G74" s="2"/>
    </row>
    <row r="75" spans="2:25">
      <c r="B75" s="2"/>
      <c r="C75" s="2"/>
      <c r="D75" s="2"/>
      <c r="E75" s="2"/>
      <c r="F75" s="2"/>
      <c r="G75" s="2"/>
    </row>
    <row r="76" spans="2:25">
      <c r="B76" s="2"/>
      <c r="C76" s="2"/>
      <c r="D76" s="2"/>
      <c r="E76" s="2"/>
      <c r="F76" s="2"/>
      <c r="G76" s="2"/>
    </row>
    <row r="77" spans="2:25">
      <c r="B77" s="2"/>
      <c r="C77" s="2"/>
      <c r="D77" s="2"/>
      <c r="E77" s="2"/>
      <c r="F77" s="2"/>
      <c r="G77" s="2"/>
    </row>
    <row r="78" spans="2:25">
      <c r="B78" s="2"/>
      <c r="C78" s="2"/>
      <c r="D78" s="2"/>
      <c r="E78" s="2"/>
      <c r="F78" s="2"/>
      <c r="G78" s="2"/>
    </row>
    <row r="79" spans="2:25">
      <c r="B79" s="2"/>
      <c r="C79" s="2"/>
      <c r="D79" s="2"/>
      <c r="E79" s="2"/>
      <c r="F79" s="2"/>
      <c r="G79" s="2"/>
    </row>
    <row r="80" spans="2:25">
      <c r="B80" s="2"/>
      <c r="C80" s="2"/>
      <c r="D80" s="2"/>
      <c r="E80" s="2"/>
      <c r="F80" s="2"/>
      <c r="G80" s="2"/>
    </row>
    <row r="81" spans="1:7">
      <c r="B81" s="2"/>
      <c r="C81" s="2"/>
      <c r="D81" s="2"/>
      <c r="E81" s="2"/>
      <c r="F81" s="2"/>
      <c r="G81" s="2"/>
    </row>
    <row r="82" spans="1:7" s="2" customFormat="1">
      <c r="A82" s="1"/>
    </row>
    <row r="83" spans="1:7" s="2" customFormat="1">
      <c r="A83" s="1"/>
    </row>
    <row r="84" spans="1:7" s="2" customFormat="1">
      <c r="A84" s="1"/>
    </row>
    <row r="85" spans="1:7" s="2" customFormat="1">
      <c r="A85" s="1"/>
    </row>
  </sheetData>
  <protectedRanges>
    <protectedRange sqref="B5:B7 B14 B21" name="Range1"/>
    <protectedRange sqref="C16:C18" name="Range2_1"/>
  </protectedRanges>
  <autoFilter ref="B31:G64" xr:uid="{00000000-0001-0000-0100-000000000000}"/>
  <mergeCells count="30">
    <mergeCell ref="G60:G61"/>
    <mergeCell ref="G62:G63"/>
    <mergeCell ref="B1:G1"/>
    <mergeCell ref="B2:D2"/>
    <mergeCell ref="E2:G2"/>
    <mergeCell ref="C22:D22"/>
    <mergeCell ref="C32:C33"/>
    <mergeCell ref="D32:D33"/>
    <mergeCell ref="E32:E33"/>
    <mergeCell ref="F32:F33"/>
    <mergeCell ref="G32:G33"/>
    <mergeCell ref="G58:G59"/>
    <mergeCell ref="G56:G57"/>
    <mergeCell ref="G54:G55"/>
    <mergeCell ref="C24:D24"/>
    <mergeCell ref="C25:D25"/>
    <mergeCell ref="C26:D26"/>
    <mergeCell ref="G34:G35"/>
    <mergeCell ref="G36:G37"/>
    <mergeCell ref="G38:G39"/>
    <mergeCell ref="G52:G53"/>
    <mergeCell ref="G40:G41"/>
    <mergeCell ref="G42:G43"/>
    <mergeCell ref="G44:G45"/>
    <mergeCell ref="G46:G47"/>
    <mergeCell ref="C30:E30"/>
    <mergeCell ref="B30:B31"/>
    <mergeCell ref="F30:F31"/>
    <mergeCell ref="G48:G49"/>
    <mergeCell ref="G50:G51"/>
  </mergeCells>
  <phoneticPr fontId="21" type="noConversion"/>
  <conditionalFormatting sqref="E2">
    <cfRule type="expression" dxfId="0" priority="2">
      <formula>$E2="KHÁCH HÀNG ĐƯỢC NHẬN QUÀ TẶNG THÁNG NGÂU 10.000.000"</formula>
    </cfRule>
  </conditionalFormatting>
  <dataValidations count="1">
    <dataValidation type="list" allowBlank="1" showInputMessage="1" showErrorMessage="1" sqref="B5" xr:uid="{9D81033A-D9D2-431B-B4D5-0040BE59D687}">
      <formula1>Unit_code</formula1>
    </dataValidation>
  </dataValidations>
  <printOptions horizontalCentered="1"/>
  <pageMargins left="0.39370078740157483" right="0.19685039370078741" top="0.19685039370078741" bottom="0.19685039370078741" header="0" footer="0"/>
  <pageSetup paperSize="9" scale="67" orientation="portrait" r:id="rId1"/>
  <rowBreaks count="1" manualBreakCount="1">
    <brk id="26" max="16383" man="1"/>
  </rowBreaks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407972-D8DF-44BD-939E-DC0B3BEB1345}">
          <x14:formula1>
            <xm:f>'Payment schedule'!$B$4:$B$7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C5C5-76FC-421E-8B2E-0B74FECDA3BD}">
  <dimension ref="B1:R31"/>
  <sheetViews>
    <sheetView workbookViewId="0">
      <selection activeCell="A3" sqref="A3:XFD3"/>
    </sheetView>
  </sheetViews>
  <sheetFormatPr defaultColWidth="9.1640625" defaultRowHeight="16.5"/>
  <cols>
    <col min="1" max="1" width="5.25" style="3" customWidth="1"/>
    <col min="2" max="2" width="27.58203125" style="3" bestFit="1" customWidth="1"/>
    <col min="3" max="4" width="8.75" style="3" customWidth="1"/>
    <col min="5" max="5" width="3.25" style="3" customWidth="1"/>
    <col min="6" max="6" width="13.25" style="3" customWidth="1"/>
    <col min="7" max="7" width="14.25" style="3" bestFit="1" customWidth="1"/>
    <col min="8" max="8" width="16.75" style="3" bestFit="1" customWidth="1"/>
    <col min="9" max="9" width="29.83203125" style="3" customWidth="1"/>
    <col min="10" max="11" width="12.4140625" style="3" customWidth="1"/>
    <col min="12" max="12" width="18.25" style="3" customWidth="1"/>
    <col min="13" max="14" width="12.4140625" style="3" customWidth="1"/>
    <col min="15" max="15" width="23.83203125" style="3" customWidth="1"/>
    <col min="16" max="17" width="12.4140625" style="3" customWidth="1"/>
    <col min="18" max="18" width="11" style="3" bestFit="1" customWidth="1"/>
    <col min="19" max="16384" width="9.1640625" style="3"/>
  </cols>
  <sheetData>
    <row r="1" spans="2:18">
      <c r="G1" s="5"/>
      <c r="H1" s="5"/>
      <c r="I1" s="5"/>
    </row>
    <row r="2" spans="2:18" ht="17" thickBot="1">
      <c r="B2" s="11" t="s">
        <v>13</v>
      </c>
      <c r="C2" s="12"/>
      <c r="G2" s="74">
        <f>SUM(G6:G20)</f>
        <v>1.02</v>
      </c>
      <c r="H2" s="5"/>
      <c r="I2" s="5"/>
    </row>
    <row r="3" spans="2:18" ht="17" hidden="1" thickBot="1">
      <c r="B3" s="143">
        <v>4490913</v>
      </c>
      <c r="G3" s="4">
        <v>1</v>
      </c>
      <c r="H3" s="4"/>
      <c r="I3" s="4"/>
      <c r="J3" s="4">
        <v>2</v>
      </c>
      <c r="K3" s="4"/>
      <c r="M3" s="4">
        <v>3</v>
      </c>
      <c r="N3" s="4"/>
      <c r="P3" s="4">
        <v>4</v>
      </c>
      <c r="Q3" s="4"/>
    </row>
    <row r="4" spans="2:18">
      <c r="B4" s="71" t="s">
        <v>38</v>
      </c>
      <c r="C4" s="72">
        <v>1</v>
      </c>
      <c r="D4" s="73">
        <v>0.06</v>
      </c>
      <c r="F4" s="66" t="s">
        <v>4</v>
      </c>
      <c r="G4" s="67" t="s">
        <v>14</v>
      </c>
      <c r="H4" s="67" t="s">
        <v>15</v>
      </c>
      <c r="I4" s="69" t="s">
        <v>7</v>
      </c>
      <c r="J4" s="70" t="s">
        <v>14</v>
      </c>
      <c r="K4" s="67" t="s">
        <v>15</v>
      </c>
      <c r="L4" s="69" t="s">
        <v>7</v>
      </c>
      <c r="M4" s="70" t="s">
        <v>14</v>
      </c>
      <c r="N4" s="67" t="s">
        <v>15</v>
      </c>
      <c r="O4" s="69" t="s">
        <v>7</v>
      </c>
      <c r="P4" s="70" t="s">
        <v>14</v>
      </c>
      <c r="Q4" s="67" t="s">
        <v>15</v>
      </c>
      <c r="R4" s="68" t="s">
        <v>7</v>
      </c>
    </row>
    <row r="5" spans="2:18" ht="16.5" customHeight="1">
      <c r="B5" s="13" t="s">
        <v>39</v>
      </c>
      <c r="C5" s="14">
        <v>2</v>
      </c>
      <c r="D5" s="15">
        <v>0</v>
      </c>
      <c r="F5" s="16">
        <v>1</v>
      </c>
      <c r="G5" s="18">
        <v>100000000</v>
      </c>
      <c r="H5" s="19"/>
      <c r="I5" s="62" t="s">
        <v>53</v>
      </c>
      <c r="J5" s="18">
        <v>100000000</v>
      </c>
      <c r="K5" s="19"/>
      <c r="L5" s="62" t="s">
        <v>53</v>
      </c>
      <c r="M5" s="17">
        <v>100000000</v>
      </c>
      <c r="N5" s="19"/>
      <c r="O5" s="65" t="s">
        <v>53</v>
      </c>
      <c r="P5" s="17">
        <v>100000000</v>
      </c>
      <c r="Q5" s="19"/>
      <c r="R5" s="65" t="s">
        <v>53</v>
      </c>
    </row>
    <row r="6" spans="2:18" ht="16.5" customHeight="1">
      <c r="B6" s="13" t="s">
        <v>40</v>
      </c>
      <c r="C6" s="14">
        <v>3</v>
      </c>
      <c r="D6" s="15">
        <v>0.11</v>
      </c>
      <c r="F6" s="16">
        <v>2</v>
      </c>
      <c r="G6" s="21">
        <v>0.1</v>
      </c>
      <c r="H6" s="22"/>
      <c r="I6" s="63" t="s">
        <v>54</v>
      </c>
      <c r="J6" s="21">
        <v>0.1</v>
      </c>
      <c r="K6" s="22"/>
      <c r="L6" s="63" t="s">
        <v>54</v>
      </c>
      <c r="M6" s="20">
        <v>0.7</v>
      </c>
      <c r="N6" s="22">
        <v>0.7</v>
      </c>
      <c r="O6" s="63" t="s">
        <v>57</v>
      </c>
      <c r="P6" s="20">
        <v>0.95</v>
      </c>
      <c r="Q6" s="22">
        <v>0.95</v>
      </c>
      <c r="R6" s="63" t="s">
        <v>57</v>
      </c>
    </row>
    <row r="7" spans="2:18" ht="16.5" customHeight="1">
      <c r="B7" s="13" t="s">
        <v>41</v>
      </c>
      <c r="C7" s="14">
        <v>4</v>
      </c>
      <c r="D7" s="15">
        <v>0.2</v>
      </c>
      <c r="F7" s="16">
        <v>3</v>
      </c>
      <c r="G7" s="21">
        <v>0.1</v>
      </c>
      <c r="H7" s="22"/>
      <c r="I7" s="63" t="s">
        <v>43</v>
      </c>
      <c r="J7" s="21">
        <v>0.1</v>
      </c>
      <c r="K7" s="22"/>
      <c r="L7" s="63" t="s">
        <v>43</v>
      </c>
      <c r="M7" s="20">
        <v>0.27</v>
      </c>
      <c r="N7" s="22">
        <v>0.3</v>
      </c>
      <c r="O7" s="63" t="s">
        <v>55</v>
      </c>
      <c r="P7" s="20">
        <v>0.02</v>
      </c>
      <c r="Q7" s="22">
        <v>0.05</v>
      </c>
      <c r="R7" s="63" t="s">
        <v>55</v>
      </c>
    </row>
    <row r="8" spans="2:18" ht="16.5" customHeight="1">
      <c r="B8" s="13"/>
      <c r="C8" s="14"/>
      <c r="D8" s="15"/>
      <c r="F8" s="16">
        <v>4</v>
      </c>
      <c r="G8" s="21">
        <v>0.05</v>
      </c>
      <c r="H8" s="22"/>
      <c r="I8" s="63" t="s">
        <v>43</v>
      </c>
      <c r="J8" s="21">
        <v>0.05</v>
      </c>
      <c r="K8" s="22"/>
      <c r="L8" s="63" t="s">
        <v>43</v>
      </c>
      <c r="M8" s="20">
        <v>0.05</v>
      </c>
      <c r="N8" s="22"/>
      <c r="O8" s="63" t="s">
        <v>56</v>
      </c>
      <c r="P8" s="20">
        <v>0.05</v>
      </c>
      <c r="Q8" s="22"/>
      <c r="R8" s="63" t="s">
        <v>56</v>
      </c>
    </row>
    <row r="9" spans="2:18" ht="16.5" customHeight="1">
      <c r="B9" s="13"/>
      <c r="C9" s="14"/>
      <c r="D9" s="15"/>
      <c r="F9" s="16">
        <v>5</v>
      </c>
      <c r="G9" s="21">
        <v>0.05</v>
      </c>
      <c r="H9" s="22"/>
      <c r="I9" s="63" t="s">
        <v>44</v>
      </c>
      <c r="J9" s="21">
        <v>0.05</v>
      </c>
      <c r="K9" s="22"/>
      <c r="L9" s="63" t="s">
        <v>44</v>
      </c>
      <c r="M9"/>
      <c r="N9"/>
      <c r="O9"/>
      <c r="P9"/>
      <c r="Q9"/>
      <c r="R9"/>
    </row>
    <row r="10" spans="2:18" ht="16.5" customHeight="1">
      <c r="B10" s="13"/>
      <c r="C10" s="14"/>
      <c r="D10" s="15"/>
      <c r="F10" s="16">
        <v>6</v>
      </c>
      <c r="G10" s="21"/>
      <c r="H10" s="22">
        <v>0.3</v>
      </c>
      <c r="I10" s="63" t="s">
        <v>45</v>
      </c>
      <c r="J10" s="21"/>
      <c r="K10" s="22">
        <v>0.3</v>
      </c>
      <c r="L10" s="65" t="s">
        <v>45</v>
      </c>
    </row>
    <row r="11" spans="2:18" ht="16.5" customHeight="1">
      <c r="B11" s="13"/>
      <c r="C11" s="14"/>
      <c r="D11" s="15"/>
      <c r="F11" s="16">
        <v>7</v>
      </c>
      <c r="G11" s="21">
        <v>0.05</v>
      </c>
      <c r="H11" s="22">
        <v>0.05</v>
      </c>
      <c r="I11" s="63" t="s">
        <v>8</v>
      </c>
      <c r="J11" s="21"/>
      <c r="K11" s="22"/>
      <c r="L11" s="63" t="s">
        <v>50</v>
      </c>
    </row>
    <row r="12" spans="2:18" ht="16.5" customHeight="1">
      <c r="B12" s="13"/>
      <c r="C12" s="14"/>
      <c r="D12" s="15"/>
      <c r="F12" s="16">
        <v>8</v>
      </c>
      <c r="G12" s="21">
        <v>0.05</v>
      </c>
      <c r="H12" s="22">
        <v>0.05</v>
      </c>
      <c r="I12" s="63" t="s">
        <v>8</v>
      </c>
      <c r="J12" s="21">
        <v>0.02</v>
      </c>
      <c r="K12" s="22">
        <v>0.05</v>
      </c>
      <c r="L12" s="63" t="s">
        <v>55</v>
      </c>
    </row>
    <row r="13" spans="2:18" ht="16.5" customHeight="1">
      <c r="B13" s="13"/>
      <c r="C13" s="14"/>
      <c r="D13" s="15"/>
      <c r="F13" s="16">
        <v>9</v>
      </c>
      <c r="G13" s="21">
        <v>0.05</v>
      </c>
      <c r="H13" s="22">
        <v>0.05</v>
      </c>
      <c r="I13" s="63" t="s">
        <v>8</v>
      </c>
      <c r="J13" s="21">
        <v>0.05</v>
      </c>
      <c r="K13" s="22"/>
      <c r="L13" s="63" t="s">
        <v>56</v>
      </c>
    </row>
    <row r="14" spans="2:18" ht="16.5" customHeight="1">
      <c r="F14" s="16">
        <v>10</v>
      </c>
      <c r="G14" s="21">
        <v>0.05</v>
      </c>
      <c r="H14" s="22">
        <v>0.05</v>
      </c>
      <c r="I14" s="63" t="s">
        <v>8</v>
      </c>
      <c r="J14"/>
      <c r="K14"/>
      <c r="L14"/>
    </row>
    <row r="15" spans="2:18" ht="16.5" customHeight="1">
      <c r="F15" s="16">
        <v>11</v>
      </c>
      <c r="G15" s="21">
        <v>0.05</v>
      </c>
      <c r="H15" s="22">
        <v>0.05</v>
      </c>
      <c r="I15" s="63" t="s">
        <v>8</v>
      </c>
    </row>
    <row r="16" spans="2:18" ht="16.5" customHeight="1">
      <c r="F16" s="16">
        <v>12</v>
      </c>
      <c r="G16" s="21">
        <v>0.05</v>
      </c>
      <c r="H16" s="22">
        <v>0.05</v>
      </c>
      <c r="I16" s="63" t="s">
        <v>8</v>
      </c>
    </row>
    <row r="17" spans="6:9" ht="16.5" customHeight="1">
      <c r="F17" s="16">
        <v>13</v>
      </c>
      <c r="G17" s="21">
        <v>0.05</v>
      </c>
      <c r="H17" s="22">
        <v>0.05</v>
      </c>
      <c r="I17" s="63" t="s">
        <v>8</v>
      </c>
    </row>
    <row r="18" spans="6:9" ht="16.5" customHeight="1">
      <c r="F18" s="16">
        <v>14</v>
      </c>
      <c r="G18" s="21">
        <v>0.05</v>
      </c>
      <c r="H18" s="22">
        <v>0.05</v>
      </c>
      <c r="I18" s="63" t="s">
        <v>8</v>
      </c>
    </row>
    <row r="19" spans="6:9" ht="16.5" customHeight="1">
      <c r="F19" s="16">
        <v>15</v>
      </c>
      <c r="G19" s="21">
        <v>0.27</v>
      </c>
      <c r="H19" s="22">
        <v>0.3</v>
      </c>
      <c r="I19" s="64" t="s">
        <v>51</v>
      </c>
    </row>
    <row r="20" spans="6:9" ht="16.5" customHeight="1">
      <c r="F20" s="16">
        <v>16</v>
      </c>
      <c r="G20" s="21">
        <v>0.05</v>
      </c>
      <c r="H20" s="22"/>
      <c r="I20" s="64" t="s">
        <v>52</v>
      </c>
    </row>
    <row r="21" spans="6:9" ht="16.5" customHeight="1">
      <c r="G21" s="6"/>
    </row>
    <row r="22" spans="6:9" ht="16.5" customHeight="1">
      <c r="G22" s="23"/>
      <c r="H22" s="23"/>
    </row>
    <row r="23" spans="6:9" ht="16.5" customHeight="1">
      <c r="G23" s="6"/>
    </row>
    <row r="24" spans="6:9" ht="16.5" customHeight="1">
      <c r="H24" s="24"/>
    </row>
    <row r="25" spans="6:9" ht="16.5" customHeight="1">
      <c r="H25" s="25"/>
    </row>
    <row r="26" spans="6:9" ht="16.5" customHeight="1"/>
    <row r="27" spans="6:9" ht="16.5" customHeight="1"/>
    <row r="28" spans="6:9" ht="16.5" customHeight="1"/>
    <row r="29" spans="6:9" ht="16.5" customHeight="1"/>
    <row r="30" spans="6:9" ht="16.5" customHeight="1"/>
    <row r="31" spans="6:9" ht="16.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PTG</vt:lpstr>
      <vt:lpstr>Payment schedule</vt:lpstr>
      <vt:lpstr>PTG!Vùng_In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Phuc Le Huy</dc:creator>
  <cp:lastModifiedBy>Nguyen Thi Cam Nhung</cp:lastModifiedBy>
  <cp:lastPrinted>2023-12-14T11:09:36Z</cp:lastPrinted>
  <dcterms:created xsi:type="dcterms:W3CDTF">2020-07-27T07:01:37Z</dcterms:created>
  <dcterms:modified xsi:type="dcterms:W3CDTF">2023-12-14T11:50:04Z</dcterms:modified>
</cp:coreProperties>
</file>