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Desktop\DU LIEU MAN HINH 10.2.23\HH Commerce\Tiến độ dòng tiền\"/>
    </mc:Choice>
  </mc:AlternateContent>
  <xr:revisionPtr revIDLastSave="0" documentId="13_ncr:1_{239A44D9-95C8-4CFB-9F99-EFF357EB34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T vay ck7%" sheetId="1" r:id="rId1"/>
    <sheet name="LT chậm 26M" sheetId="2" r:id="rId2"/>
    <sheet name="LT k vay ck13%" sheetId="3" r:id="rId3"/>
    <sheet name="LT trả hế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ZWXrc7BUo6Zu57Ut7f3xxqlYvq3gZ88UVeo1PlGdgTc="/>
    </ext>
  </extLst>
</workbook>
</file>

<file path=xl/calcChain.xml><?xml version="1.0" encoding="utf-8"?>
<calcChain xmlns="http://schemas.openxmlformats.org/spreadsheetml/2006/main">
  <c r="E18" i="4" l="1"/>
  <c r="E26" i="3"/>
  <c r="E45" i="2"/>
  <c r="D8" i="4"/>
  <c r="D10" i="4" s="1"/>
  <c r="D5" i="4"/>
  <c r="D5" i="3"/>
  <c r="D8" i="3"/>
  <c r="D10" i="3" s="1"/>
  <c r="D11" i="3" s="1"/>
  <c r="D12" i="3" s="1"/>
  <c r="D5" i="2"/>
  <c r="D8" i="2"/>
  <c r="D10" i="2" s="1"/>
  <c r="B20" i="4"/>
  <c r="B28" i="3"/>
  <c r="B47" i="2"/>
  <c r="B28" i="1"/>
  <c r="D10" i="1"/>
  <c r="C20" i="3" l="1"/>
  <c r="C27" i="3"/>
  <c r="C26" i="3"/>
  <c r="C25" i="3"/>
  <c r="C24" i="3"/>
  <c r="C19" i="3"/>
  <c r="C23" i="3"/>
  <c r="C22" i="3"/>
  <c r="C21" i="3"/>
  <c r="D11" i="2"/>
  <c r="D12" i="2" s="1"/>
  <c r="D11" i="4"/>
  <c r="D12" i="4" s="1"/>
  <c r="D11" i="1"/>
  <c r="D12" i="1" s="1"/>
  <c r="E26" i="1" s="1"/>
  <c r="E47" i="2" l="1"/>
  <c r="E20" i="4"/>
  <c r="E28" i="3"/>
  <c r="E28" i="1"/>
  <c r="C28" i="3"/>
  <c r="C21" i="1"/>
  <c r="C27" i="1"/>
  <c r="C26" i="1"/>
  <c r="C25" i="1"/>
  <c r="C24" i="1"/>
  <c r="C23" i="1"/>
  <c r="C22" i="1"/>
  <c r="C20" i="1"/>
  <c r="C19" i="1"/>
  <c r="C46" i="2"/>
  <c r="C38" i="2"/>
  <c r="C30" i="2"/>
  <c r="C22" i="2"/>
  <c r="C36" i="2"/>
  <c r="C29" i="2"/>
  <c r="C43" i="2"/>
  <c r="C35" i="2"/>
  <c r="C27" i="2"/>
  <c r="C19" i="2"/>
  <c r="C42" i="2"/>
  <c r="C34" i="2"/>
  <c r="C26" i="2"/>
  <c r="C24" i="2"/>
  <c r="C41" i="2"/>
  <c r="C33" i="2"/>
  <c r="C25" i="2"/>
  <c r="C45" i="2"/>
  <c r="C20" i="2"/>
  <c r="C40" i="2"/>
  <c r="C32" i="2"/>
  <c r="C37" i="2"/>
  <c r="C44" i="2"/>
  <c r="C39" i="2"/>
  <c r="C31" i="2"/>
  <c r="C23" i="2"/>
  <c r="C21" i="2"/>
  <c r="C28" i="2"/>
  <c r="C19" i="4"/>
  <c r="C18" i="4"/>
  <c r="C20" i="4" s="1"/>
  <c r="C28" i="1" l="1"/>
  <c r="C47" i="2"/>
</calcChain>
</file>

<file path=xl/sharedStrings.xml><?xml version="1.0" encoding="utf-8"?>
<sst xmlns="http://schemas.openxmlformats.org/spreadsheetml/2006/main" count="237" uniqueCount="108">
  <si>
    <t>TIẾN ĐỘ THANH TOÁN HOÀNG HUY COMMERCE ÁP DỤNG TỪ 11.09.2023</t>
  </si>
  <si>
    <t>GÓI HỖ TRỢ 0% TRONG 16 THÁNG, CHIẾT KHẤU 7%</t>
  </si>
  <si>
    <t>Tên khách hàng:</t>
  </si>
  <si>
    <t>Căn hộ:</t>
  </si>
  <si>
    <t>Căn hộ hạng Queen được CK 400tr
1. TL là 3,4,5,6,7,14
2. CML là 14,21,22,23
3. Lotus: 14,16,17
Những căn còn lại CK 250tr</t>
  </si>
  <si>
    <t>Diện tích CH sử dụng (m2):</t>
  </si>
  <si>
    <t>Diện tích CH tim tường (m2):</t>
  </si>
  <si>
    <t>Giá trị CH dự kiến (VNĐ) (bao gồm VAT):</t>
  </si>
  <si>
    <t>Sau khi chiết khấu gói hạng Queen + 60tr xe SH Mode</t>
  </si>
  <si>
    <t>Giá trị căn hộ sau khi trừ quà tặng:</t>
  </si>
  <si>
    <t>Gói chiết khấu chiết khấu nếu vay CK 7%:</t>
  </si>
  <si>
    <t>Giá trị căn hộ cuối cùng sau khi chiết khấu 
(bao gồm vat):</t>
  </si>
  <si>
    <t>TIẾN ĐỘ THANH TOÁN TÒA LOTUS</t>
  </si>
  <si>
    <t>Đợt thanh toán</t>
  </si>
  <si>
    <t>Tỷ lệ thanh toán</t>
  </si>
  <si>
    <t>Số tiền (VNĐ)</t>
  </si>
  <si>
    <t>Thanh toán</t>
  </si>
  <si>
    <t xml:space="preserve">Phí bảo trì căn hộ </t>
  </si>
  <si>
    <t>Thời điểm thanh toán</t>
  </si>
  <si>
    <t>Booking</t>
  </si>
  <si>
    <t>Đặt cọc</t>
  </si>
  <si>
    <t>Khi ký bản tự nguyện đặt cọc</t>
  </si>
  <si>
    <t>Đợt 1</t>
  </si>
  <si>
    <t>10% tổng GTCH (gồm VAT) sau khi đã trừ chiết khấu chính sách</t>
  </si>
  <si>
    <t>Đợt 2</t>
  </si>
  <si>
    <t>10% tổng GTCH (gồm VAT)</t>
  </si>
  <si>
    <t>Sau 1 tháng kể từ ngày kí HĐMB</t>
  </si>
  <si>
    <t>Đợt 3</t>
  </si>
  <si>
    <t>Sau 2 tháng kể từ ngày kí HĐMB</t>
  </si>
  <si>
    <t>Đợt 4 (Ngân hàng giải ngân)</t>
  </si>
  <si>
    <t>Sau 3 tháng kể từ ngày kí HĐMB</t>
  </si>
  <si>
    <t>Đợt 5 (Ngân hàng giải ngân)</t>
  </si>
  <si>
    <t>Sau 4 tháng kể từ ngày kí HĐMB</t>
  </si>
  <si>
    <t>Đợt 6 (Ngân hàng giải ngân)</t>
  </si>
  <si>
    <t>Sau 5 tháng kể từ ngày kí HĐMB</t>
  </si>
  <si>
    <t>Đợt 7 (Ngân hàng giải ngân)</t>
  </si>
  <si>
    <t>Sau 6 tháng kể từ ngày kí HĐMB</t>
  </si>
  <si>
    <t>Đợt 8 (Ngân hàng giải ngân)</t>
  </si>
  <si>
    <t>25% tổng GTCH (gồm VAT) + PBT 2% trước VAT (đóng 1 lần duy nhất)</t>
  </si>
  <si>
    <t>Sau 7 tháng kể từ ngày kí HĐMB dự kiến nhận nhà</t>
  </si>
  <si>
    <t>Đợt 9</t>
  </si>
  <si>
    <t>5% tổng GTCH (bao gồm VAT)</t>
  </si>
  <si>
    <t xml:space="preserve">Ngay khi có thông báo nhận giấy chứng nhận quyền sở hữu nhà ở. </t>
  </si>
  <si>
    <t>Tổng giá trị căn hộ (bao gồm vat):</t>
  </si>
  <si>
    <t>GÓI HỖ TRỢ THANH TOÁN CHẬM 26 THÁNG, CHIẾT KHẤU 5%</t>
  </si>
  <si>
    <t>Gói chiết khấu nếu chọn CS hỗ trợ 26M, CK 5%:</t>
  </si>
  <si>
    <t>15% tổng GTCH (gồm VAT) sau khi đã trừ chiết khấu chính sách</t>
  </si>
  <si>
    <t>Trong vòng 7 - 10 ngày từ ngày đặt cọc khách hàng sẽ ký HĐMB, sẽ đóng 15% giá trị căn hộ bao gồm 100 triệu cọc ban đầu</t>
  </si>
  <si>
    <t>1% tổng GTCH gồm VAT</t>
  </si>
  <si>
    <t>Đợt 4</t>
  </si>
  <si>
    <t>Đợt 5</t>
  </si>
  <si>
    <t>Đợt 6</t>
  </si>
  <si>
    <t>Đợt 7</t>
  </si>
  <si>
    <t>Đợt 8</t>
  </si>
  <si>
    <t>Sau 7 tháng kể từ ngày kí HĐMB</t>
  </si>
  <si>
    <t>Sau 8 tháng kể từ ngày kí HĐMB</t>
  </si>
  <si>
    <t>Đợt 10</t>
  </si>
  <si>
    <t>Sau 9 tháng kể từ ngày kí HĐMB</t>
  </si>
  <si>
    <t>Đợt 11</t>
  </si>
  <si>
    <t>Sau 10 tháng kể từ ngày kí HĐMB</t>
  </si>
  <si>
    <t>Đợt 12</t>
  </si>
  <si>
    <t>Sau 11 tháng kể từ ngày kí HĐMB</t>
  </si>
  <si>
    <t>Đợt 13</t>
  </si>
  <si>
    <t>Sau 12 tháng kể từ ngày kí HĐMB</t>
  </si>
  <si>
    <t>Đợt 14</t>
  </si>
  <si>
    <t>Sau 13 tháng kể từ ngày kí HĐMB</t>
  </si>
  <si>
    <t>Đợt 15</t>
  </si>
  <si>
    <t>Sau 14 tháng kể từ ngày kí HĐMB</t>
  </si>
  <si>
    <t>Đợt 16</t>
  </si>
  <si>
    <t>Sau 15 tháng kể từ ngày kí HĐMB</t>
  </si>
  <si>
    <t>Đợt 17</t>
  </si>
  <si>
    <t>Sau 16 tháng kể từ ngày kí HĐMB</t>
  </si>
  <si>
    <t>Đợt 18</t>
  </si>
  <si>
    <t>Sau 17 tháng kể từ ngày kí HĐMB</t>
  </si>
  <si>
    <t>Đợt 19</t>
  </si>
  <si>
    <t>Sau 18 tháng kể từ ngày kí HĐMB</t>
  </si>
  <si>
    <t>Đợt 20</t>
  </si>
  <si>
    <t>Sau 19 tháng kể từ ngày kí HĐMB</t>
  </si>
  <si>
    <t>Đợt 21</t>
  </si>
  <si>
    <t>Sau 20 tháng kể từ ngày kí HĐMB</t>
  </si>
  <si>
    <t>Đợt 22</t>
  </si>
  <si>
    <t>Sau 21 tháng kể từ ngày kí HĐMB</t>
  </si>
  <si>
    <t>Đợt 23</t>
  </si>
  <si>
    <t>Sau 22 tháng kể từ ngày kí HĐMB</t>
  </si>
  <si>
    <t>Đợt 24</t>
  </si>
  <si>
    <t>Sau 23 tháng kể từ ngày kí HĐMB</t>
  </si>
  <si>
    <t>Đợt 25</t>
  </si>
  <si>
    <t>Sau 24 tháng kể từ ngày kí HĐMB</t>
  </si>
  <si>
    <t>Đợt 26</t>
  </si>
  <si>
    <t>Sau 25 tháng kể từ ngày kí HĐMB</t>
  </si>
  <si>
    <t>Đợt 27</t>
  </si>
  <si>
    <t>55% tổng GTCH gồm VAT + PBT</t>
  </si>
  <si>
    <t>Sau 26 tháng kể từ ngày kí HĐMB và KH được nhận bàn giao HĐMB</t>
  </si>
  <si>
    <t>Đợt 28</t>
  </si>
  <si>
    <t xml:space="preserve">Ngay khi có thông báo nhận giấy chứng nhận quyền sở hữu nhà ở. CĐT sẽ thông báo </t>
  </si>
  <si>
    <t>GÓI CHIẾT KHẤU NẾU KHÔNG VAY THANH TOÁN THEO TIẾN ĐỘ, CHIẾT KHẤU 13%</t>
  </si>
  <si>
    <t>CK Áp dụng cho căn hộ hạng Queen:</t>
  </si>
  <si>
    <t>Sau khi chiết khấu gói hạng Queen:</t>
  </si>
  <si>
    <t>Gói chiết khấu chiết khấu không vay CK 13%:</t>
  </si>
  <si>
    <t>Khi ký bản tự nguyện đặt cọc (25/06/2023)</t>
  </si>
  <si>
    <t>Trong vòng 7 - 10 ngày từ ngày đặt cọc khách hàng sẽ ký HĐMB, sẽ đóng 10% giá trị căn hộ bao gồm 100 triệu cọc ban đầu</t>
  </si>
  <si>
    <t>GÓI CHIẾT KHẤU NẾU KHÔNG VAY THANH TOÁN THEO TIẾN ĐỘ, CHIẾT KHẤU 15%</t>
  </si>
  <si>
    <t xml:space="preserve">CK Áp dụng cho căn hộ hạng Queen </t>
  </si>
  <si>
    <t>Gói chiết khấu chiết khấu thanh toán sớm ck 15%:</t>
  </si>
  <si>
    <t xml:space="preserve">Khi ký bản tự nguyện đặt cọc </t>
  </si>
  <si>
    <t>Trong vòng 7 - 10 ngày từ ngày đặt cọc khách hàng sẽ ký HĐMB, sẽ đóng 95% giá trị căn hộ bao gồm 100 triệu cọc ban đầu</t>
  </si>
  <si>
    <t>95% tổng GTCH (gồm VAT) sau khi đã trừ chiết khấu chính sách + Phí bảo trì căn hộ</t>
  </si>
  <si>
    <t>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</si>
</sst>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d/m/yyyy"/>
    <numFmt numFmtId="166" formatCode="_(* #,##0_);_(* \(#,##0\);_(* &quot;-&quot;??_);_(@_)"/>
  </numFmts>
  <fonts count="13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Calibri"/>
      <family val="2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Calibri"/>
      <family val="2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9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4" fontId="1" fillId="2" borderId="4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 wrapText="1"/>
    </xf>
    <xf numFmtId="3" fontId="1" fillId="4" borderId="5" xfId="0" applyNumberFormat="1" applyFont="1" applyFill="1" applyBorder="1" applyAlignment="1">
      <alignment horizontal="center" vertical="center" wrapText="1"/>
    </xf>
    <xf numFmtId="3" fontId="1" fillId="4" borderId="4" xfId="0" applyNumberFormat="1" applyFont="1" applyFill="1" applyBorder="1" applyAlignment="1">
      <alignment horizontal="center" vertical="center"/>
    </xf>
    <xf numFmtId="3" fontId="1" fillId="4" borderId="5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3" fontId="6" fillId="5" borderId="4" xfId="0" applyNumberFormat="1" applyFont="1" applyFill="1" applyBorder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10" fontId="6" fillId="4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9" fontId="1" fillId="4" borderId="4" xfId="0" applyNumberFormat="1" applyFont="1" applyFill="1" applyBorder="1" applyAlignment="1">
      <alignment horizontal="center" vertical="center"/>
    </xf>
    <xf numFmtId="3" fontId="1" fillId="4" borderId="4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10" fontId="6" fillId="4" borderId="6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10" fillId="6" borderId="4" xfId="0" applyFont="1" applyFill="1" applyBorder="1" applyAlignment="1">
      <alignment horizontal="center"/>
    </xf>
    <xf numFmtId="164" fontId="10" fillId="7" borderId="4" xfId="1" applyFont="1" applyFill="1" applyBorder="1" applyAlignment="1">
      <alignment horizontal="center" vertical="center" wrapText="1"/>
    </xf>
    <xf numFmtId="166" fontId="12" fillId="6" borderId="4" xfId="0" applyNumberFormat="1" applyFont="1" applyFill="1" applyBorder="1" applyAlignment="1">
      <alignment horizontal="center" vertical="center" wrapText="1"/>
    </xf>
    <xf numFmtId="3" fontId="12" fillId="8" borderId="4" xfId="0" applyNumberFormat="1" applyFont="1" applyFill="1" applyBorder="1" applyAlignment="1">
      <alignment horizontal="center" vertical="center" wrapText="1"/>
    </xf>
    <xf numFmtId="0" fontId="10" fillId="6" borderId="4" xfId="0" quotePrefix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 vertical="center" wrapText="1"/>
    </xf>
    <xf numFmtId="3" fontId="5" fillId="6" borderId="4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7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2" borderId="7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1" fillId="6" borderId="2" xfId="0" applyFont="1" applyFill="1" applyBorder="1"/>
    <xf numFmtId="0" fontId="11" fillId="6" borderId="3" xfId="0" applyFont="1" applyFill="1" applyBorder="1"/>
    <xf numFmtId="0" fontId="5" fillId="2" borderId="0" xfId="0" applyFont="1" applyFill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13" xfId="0" applyFont="1" applyBorder="1"/>
    <xf numFmtId="14" fontId="1" fillId="2" borderId="7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3"/>
  <sheetViews>
    <sheetView tabSelected="1" topLeftCell="A24" workbookViewId="0">
      <selection activeCell="E32" sqref="E32"/>
    </sheetView>
  </sheetViews>
  <sheetFormatPr defaultColWidth="14.42578125" defaultRowHeight="15" customHeight="1" x14ac:dyDescent="0.25"/>
  <cols>
    <col min="1" max="1" width="23" customWidth="1"/>
    <col min="2" max="2" width="13.85546875" customWidth="1"/>
    <col min="3" max="3" width="14" customWidth="1"/>
    <col min="4" max="4" width="26.7109375" customWidth="1"/>
    <col min="5" max="5" width="14.28515625" customWidth="1"/>
    <col min="6" max="6" width="9.85546875" customWidth="1"/>
    <col min="7" max="7" width="18.7109375" customWidth="1"/>
    <col min="8" max="8" width="8.7109375" customWidth="1"/>
    <col min="9" max="9" width="20.42578125" customWidth="1"/>
    <col min="10" max="10" width="16.7109375" customWidth="1"/>
    <col min="11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25">
      <c r="A2" s="80" t="s">
        <v>0</v>
      </c>
      <c r="B2" s="71"/>
      <c r="C2" s="71"/>
      <c r="D2" s="71"/>
      <c r="E2" s="71"/>
      <c r="F2" s="71"/>
      <c r="G2" s="71"/>
      <c r="H2" s="71"/>
      <c r="I2" s="71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72" t="s">
        <v>1</v>
      </c>
      <c r="B3" s="71"/>
      <c r="C3" s="71"/>
      <c r="D3" s="71"/>
      <c r="E3" s="71"/>
      <c r="F3" s="71"/>
      <c r="G3" s="71"/>
      <c r="H3" s="71"/>
      <c r="I3" s="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0" t="s">
        <v>2</v>
      </c>
      <c r="B4" s="71"/>
      <c r="C4" s="7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81" t="s">
        <v>3</v>
      </c>
      <c r="B5" s="82"/>
      <c r="C5" s="83"/>
      <c r="D5" s="61" t="s">
        <v>107</v>
      </c>
      <c r="E5" s="84" t="s">
        <v>4</v>
      </c>
      <c r="F5" s="71"/>
      <c r="G5" s="7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5" t="s">
        <v>5</v>
      </c>
      <c r="B6" s="68"/>
      <c r="C6" s="69"/>
      <c r="D6" s="3"/>
      <c r="E6" s="71"/>
      <c r="F6" s="71"/>
      <c r="G6" s="7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75" t="s">
        <v>6</v>
      </c>
      <c r="B7" s="68"/>
      <c r="C7" s="69"/>
      <c r="D7" s="4"/>
      <c r="E7" s="71"/>
      <c r="F7" s="71"/>
      <c r="G7" s="7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85" t="s">
        <v>7</v>
      </c>
      <c r="B8" s="82"/>
      <c r="C8" s="83"/>
      <c r="D8" s="58">
        <v>3067149802</v>
      </c>
      <c r="E8" s="71"/>
      <c r="F8" s="71"/>
      <c r="G8" s="71"/>
      <c r="H8" s="6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4" t="s">
        <v>8</v>
      </c>
      <c r="B9" s="68"/>
      <c r="C9" s="69"/>
      <c r="D9" s="7">
        <v>460000000</v>
      </c>
      <c r="E9" s="71"/>
      <c r="F9" s="71"/>
      <c r="G9" s="71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74" t="s">
        <v>9</v>
      </c>
      <c r="B10" s="68"/>
      <c r="C10" s="69"/>
      <c r="D10" s="7">
        <f>D8-D9</f>
        <v>2607149802</v>
      </c>
      <c r="E10" s="9"/>
      <c r="F10" s="9"/>
      <c r="G10" s="10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74" t="s">
        <v>10</v>
      </c>
      <c r="B11" s="68"/>
      <c r="C11" s="69"/>
      <c r="D11" s="7">
        <f>D10*7%</f>
        <v>182500486.14000002</v>
      </c>
      <c r="E11" s="11"/>
      <c r="F11" s="11"/>
      <c r="G11" s="8"/>
      <c r="H11" s="8"/>
      <c r="I11" s="8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78" t="s">
        <v>11</v>
      </c>
      <c r="B12" s="68"/>
      <c r="C12" s="69"/>
      <c r="D12" s="12">
        <f>D10-D11</f>
        <v>2424649315.8600001</v>
      </c>
      <c r="E12" s="13"/>
      <c r="F12" s="14"/>
      <c r="G12" s="13"/>
      <c r="H12" s="13"/>
      <c r="I12" s="1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8.75" x14ac:dyDescent="0.25">
      <c r="A13" s="79"/>
      <c r="B13" s="71"/>
      <c r="C13" s="71"/>
      <c r="D13" s="17"/>
      <c r="E13" s="18"/>
      <c r="F13" s="18"/>
      <c r="G13" s="18"/>
      <c r="H13" s="18"/>
      <c r="I13" s="1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25">
      <c r="A14" s="19"/>
      <c r="B14" s="70"/>
      <c r="C14" s="71"/>
      <c r="D14" s="17"/>
      <c r="E14" s="17"/>
      <c r="F14" s="18"/>
      <c r="G14" s="18"/>
      <c r="H14" s="18"/>
      <c r="I14" s="1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25">
      <c r="A15" s="70"/>
      <c r="B15" s="71"/>
      <c r="C15" s="71"/>
      <c r="D15" s="17"/>
      <c r="E15" s="18"/>
      <c r="F15" s="18"/>
      <c r="G15" s="18"/>
      <c r="H15" s="18"/>
      <c r="I15" s="1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25">
      <c r="A16" s="72" t="s">
        <v>12</v>
      </c>
      <c r="B16" s="71"/>
      <c r="C16" s="71"/>
      <c r="D16" s="71"/>
      <c r="E16" s="71"/>
      <c r="F16" s="71"/>
      <c r="G16" s="71"/>
      <c r="H16" s="71"/>
      <c r="I16" s="7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0" customHeight="1" x14ac:dyDescent="0.25">
      <c r="A17" s="20" t="s">
        <v>13</v>
      </c>
      <c r="B17" s="20" t="s">
        <v>14</v>
      </c>
      <c r="C17" s="20" t="s">
        <v>15</v>
      </c>
      <c r="D17" s="20" t="s">
        <v>16</v>
      </c>
      <c r="E17" s="20" t="s">
        <v>17</v>
      </c>
      <c r="F17" s="73" t="s">
        <v>18</v>
      </c>
      <c r="G17" s="68"/>
      <c r="H17" s="68"/>
      <c r="I17" s="6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25">
      <c r="A18" s="21" t="s">
        <v>19</v>
      </c>
      <c r="B18" s="22"/>
      <c r="C18" s="7">
        <v>100000000</v>
      </c>
      <c r="D18" s="23" t="s">
        <v>20</v>
      </c>
      <c r="E18" s="5"/>
      <c r="F18" s="74" t="s">
        <v>21</v>
      </c>
      <c r="G18" s="68"/>
      <c r="H18" s="68"/>
      <c r="I18" s="69"/>
      <c r="J18" s="24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45.75" customHeight="1" x14ac:dyDescent="0.25">
      <c r="A19" s="25" t="s">
        <v>22</v>
      </c>
      <c r="B19" s="26">
        <v>0.1</v>
      </c>
      <c r="C19" s="27">
        <f>(D12*B19)-C18</f>
        <v>142464931.58600003</v>
      </c>
      <c r="D19" s="28" t="s">
        <v>23</v>
      </c>
      <c r="E19" s="29"/>
      <c r="F19" s="75" t="s">
        <v>100</v>
      </c>
      <c r="G19" s="68"/>
      <c r="H19" s="68"/>
      <c r="I19" s="69"/>
      <c r="J19" s="3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" customHeight="1" x14ac:dyDescent="0.25">
      <c r="A20" s="25" t="s">
        <v>24</v>
      </c>
      <c r="B20" s="22">
        <v>0.1</v>
      </c>
      <c r="C20" s="7">
        <f>B20*D12</f>
        <v>242464931.58600003</v>
      </c>
      <c r="D20" s="28" t="s">
        <v>25</v>
      </c>
      <c r="E20" s="5"/>
      <c r="F20" s="74" t="s">
        <v>26</v>
      </c>
      <c r="G20" s="68"/>
      <c r="H20" s="68"/>
      <c r="I20" s="6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customHeight="1" x14ac:dyDescent="0.25">
      <c r="A21" s="25" t="s">
        <v>27</v>
      </c>
      <c r="B21" s="22">
        <v>0.1</v>
      </c>
      <c r="C21" s="27">
        <f>B21*D12</f>
        <v>242464931.58600003</v>
      </c>
      <c r="D21" s="28" t="s">
        <v>25</v>
      </c>
      <c r="E21" s="29"/>
      <c r="F21" s="74" t="s">
        <v>28</v>
      </c>
      <c r="G21" s="68"/>
      <c r="H21" s="68"/>
      <c r="I21" s="6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9" customHeight="1" x14ac:dyDescent="0.25">
      <c r="A22" s="31" t="s">
        <v>29</v>
      </c>
      <c r="B22" s="22">
        <v>0.1</v>
      </c>
      <c r="C22" s="27">
        <f>B22*D12</f>
        <v>242464931.58600003</v>
      </c>
      <c r="D22" s="28" t="s">
        <v>25</v>
      </c>
      <c r="E22" s="29"/>
      <c r="F22" s="74" t="s">
        <v>30</v>
      </c>
      <c r="G22" s="68"/>
      <c r="H22" s="68"/>
      <c r="I22" s="6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25">
      <c r="A23" s="31" t="s">
        <v>31</v>
      </c>
      <c r="B23" s="22">
        <v>0.1</v>
      </c>
      <c r="C23" s="27">
        <f>B23*D12</f>
        <v>242464931.58600003</v>
      </c>
      <c r="D23" s="28" t="s">
        <v>25</v>
      </c>
      <c r="E23" s="29"/>
      <c r="F23" s="74" t="s">
        <v>32</v>
      </c>
      <c r="G23" s="68"/>
      <c r="H23" s="68"/>
      <c r="I23" s="6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25">
      <c r="A24" s="31" t="s">
        <v>33</v>
      </c>
      <c r="B24" s="22">
        <v>0.1</v>
      </c>
      <c r="C24" s="27">
        <f>B24*D12</f>
        <v>242464931.58600003</v>
      </c>
      <c r="D24" s="28" t="s">
        <v>25</v>
      </c>
      <c r="E24" s="29"/>
      <c r="F24" s="74" t="s">
        <v>34</v>
      </c>
      <c r="G24" s="68"/>
      <c r="H24" s="68"/>
      <c r="I24" s="6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" customHeight="1" x14ac:dyDescent="0.25">
      <c r="A25" s="31" t="s">
        <v>35</v>
      </c>
      <c r="B25" s="22">
        <v>0.1</v>
      </c>
      <c r="C25" s="27">
        <f>B25*D12</f>
        <v>242464931.58600003</v>
      </c>
      <c r="D25" s="28" t="s">
        <v>25</v>
      </c>
      <c r="E25" s="29"/>
      <c r="F25" s="76" t="s">
        <v>36</v>
      </c>
      <c r="G25" s="65"/>
      <c r="H25" s="65"/>
      <c r="I25" s="6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3.25" customHeight="1" x14ac:dyDescent="0.25">
      <c r="A26" s="31" t="s">
        <v>37</v>
      </c>
      <c r="B26" s="22">
        <v>0.25</v>
      </c>
      <c r="C26" s="27">
        <f>B26*D12</f>
        <v>606162328.96500003</v>
      </c>
      <c r="D26" s="28" t="s">
        <v>38</v>
      </c>
      <c r="E26" s="28">
        <f>(D12/1.1)*2%</f>
        <v>44084533.015636362</v>
      </c>
      <c r="F26" s="77" t="s">
        <v>39</v>
      </c>
      <c r="G26" s="65"/>
      <c r="H26" s="65"/>
      <c r="I26" s="66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36" customHeight="1" x14ac:dyDescent="0.25">
      <c r="A27" s="25" t="s">
        <v>40</v>
      </c>
      <c r="B27" s="26">
        <v>0.05</v>
      </c>
      <c r="C27" s="27">
        <f>B27*D12</f>
        <v>121232465.79300001</v>
      </c>
      <c r="D27" s="28" t="s">
        <v>41</v>
      </c>
      <c r="E27" s="33"/>
      <c r="F27" s="64" t="s">
        <v>42</v>
      </c>
      <c r="G27" s="65"/>
      <c r="H27" s="65"/>
      <c r="I27" s="6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7.1" customHeight="1" x14ac:dyDescent="0.25">
      <c r="A28" s="62" t="s">
        <v>43</v>
      </c>
      <c r="B28" s="34">
        <f>SUM(B19:B27)</f>
        <v>1</v>
      </c>
      <c r="C28" s="63">
        <f>SUM(C18:C27)</f>
        <v>2424649315.8600001</v>
      </c>
      <c r="D28" s="36"/>
      <c r="E28" s="35">
        <f>E26</f>
        <v>44084533.015636362</v>
      </c>
      <c r="F28" s="67"/>
      <c r="G28" s="68"/>
      <c r="H28" s="68"/>
      <c r="I28" s="6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28">
    <mergeCell ref="A2:I2"/>
    <mergeCell ref="A3:I3"/>
    <mergeCell ref="A4:C4"/>
    <mergeCell ref="A5:C5"/>
    <mergeCell ref="E5:G9"/>
    <mergeCell ref="A6:C6"/>
    <mergeCell ref="A7:C7"/>
    <mergeCell ref="A8:C8"/>
    <mergeCell ref="A9:C9"/>
    <mergeCell ref="A10:C10"/>
    <mergeCell ref="A11:C11"/>
    <mergeCell ref="A12:C12"/>
    <mergeCell ref="A13:C13"/>
    <mergeCell ref="B14:C14"/>
    <mergeCell ref="F27:I27"/>
    <mergeCell ref="F28:I28"/>
    <mergeCell ref="A15:C15"/>
    <mergeCell ref="A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</mergeCells>
  <printOptions horizontalCentered="1" gridLines="1"/>
  <pageMargins left="0.7" right="0.7" top="0.75" bottom="0.75" header="0" footer="0"/>
  <pageSetup paperSize="9" pageOrder="overThenDown" orientation="portrait" cellComments="atEnd"/>
  <colBreaks count="1" manualBreakCount="1">
    <brk id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24"/>
  <sheetViews>
    <sheetView topLeftCell="A40" workbookViewId="0">
      <selection activeCell="E45" sqref="E45"/>
    </sheetView>
  </sheetViews>
  <sheetFormatPr defaultColWidth="14.42578125" defaultRowHeight="15" customHeight="1" x14ac:dyDescent="0.25"/>
  <cols>
    <col min="1" max="1" width="23" customWidth="1"/>
    <col min="2" max="2" width="13.85546875" customWidth="1"/>
    <col min="3" max="3" width="17.140625" customWidth="1"/>
    <col min="4" max="4" width="21.42578125" customWidth="1"/>
    <col min="5" max="5" width="14.28515625" customWidth="1"/>
    <col min="6" max="6" width="9.85546875" customWidth="1"/>
    <col min="7" max="7" width="18.7109375" customWidth="1"/>
    <col min="8" max="8" width="8.7109375" customWidth="1"/>
    <col min="9" max="9" width="20.42578125" customWidth="1"/>
    <col min="10" max="10" width="3.85546875" customWidth="1"/>
    <col min="11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25">
      <c r="A2" s="80" t="s">
        <v>0</v>
      </c>
      <c r="B2" s="71"/>
      <c r="C2" s="71"/>
      <c r="D2" s="71"/>
      <c r="E2" s="71"/>
      <c r="F2" s="71"/>
      <c r="G2" s="71"/>
      <c r="H2" s="71"/>
      <c r="I2" s="71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72" t="s">
        <v>44</v>
      </c>
      <c r="B3" s="71"/>
      <c r="C3" s="71"/>
      <c r="D3" s="71"/>
      <c r="E3" s="71"/>
      <c r="F3" s="71"/>
      <c r="G3" s="71"/>
      <c r="H3" s="71"/>
      <c r="I3" s="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0" t="s">
        <v>2</v>
      </c>
      <c r="B4" s="71"/>
      <c r="C4" s="7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81" t="s">
        <v>3</v>
      </c>
      <c r="B5" s="82"/>
      <c r="C5" s="83"/>
      <c r="D5" s="57" t="str">
        <f>'LT vay ck7%'!D5</f>
        <v>0101</v>
      </c>
      <c r="E5" s="84" t="s">
        <v>4</v>
      </c>
      <c r="F5" s="71"/>
      <c r="G5" s="7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5" t="s">
        <v>5</v>
      </c>
      <c r="B6" s="68"/>
      <c r="C6" s="69"/>
      <c r="D6" s="3"/>
      <c r="E6" s="71"/>
      <c r="F6" s="71"/>
      <c r="G6" s="7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75" t="s">
        <v>6</v>
      </c>
      <c r="B7" s="68"/>
      <c r="C7" s="69"/>
      <c r="D7" s="4"/>
      <c r="E7" s="71"/>
      <c r="F7" s="71"/>
      <c r="G7" s="7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85" t="s">
        <v>7</v>
      </c>
      <c r="B8" s="82"/>
      <c r="C8" s="83"/>
      <c r="D8" s="59">
        <f>'LT vay ck7%'!D8</f>
        <v>3067149802</v>
      </c>
      <c r="E8" s="71"/>
      <c r="F8" s="71"/>
      <c r="G8" s="71"/>
      <c r="H8" s="6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4" t="s">
        <v>8</v>
      </c>
      <c r="B9" s="68"/>
      <c r="C9" s="69"/>
      <c r="D9" s="7">
        <v>460000000</v>
      </c>
      <c r="E9" s="71"/>
      <c r="F9" s="71"/>
      <c r="G9" s="71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74" t="s">
        <v>9</v>
      </c>
      <c r="B10" s="68"/>
      <c r="C10" s="69"/>
      <c r="D10" s="7">
        <f>D8-D9</f>
        <v>2607149802</v>
      </c>
      <c r="E10" s="9"/>
      <c r="F10" s="9"/>
      <c r="G10" s="10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74" t="s">
        <v>45</v>
      </c>
      <c r="B11" s="68"/>
      <c r="C11" s="69"/>
      <c r="D11" s="7">
        <f>D10*5%</f>
        <v>130357490.10000001</v>
      </c>
      <c r="E11" s="11"/>
      <c r="F11" s="11"/>
      <c r="G11" s="8"/>
      <c r="H11" s="8"/>
      <c r="I11" s="8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78" t="s">
        <v>11</v>
      </c>
      <c r="B12" s="68"/>
      <c r="C12" s="69"/>
      <c r="D12" s="12">
        <f>D10-D11</f>
        <v>2476792311.9000001</v>
      </c>
      <c r="E12" s="15"/>
      <c r="F12" s="14"/>
      <c r="G12" s="13"/>
      <c r="H12" s="13"/>
      <c r="I12" s="1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8.75" x14ac:dyDescent="0.25">
      <c r="A13" s="37"/>
      <c r="B13" s="38"/>
      <c r="C13" s="38"/>
      <c r="D13" s="17"/>
      <c r="E13" s="18"/>
      <c r="F13" s="18"/>
      <c r="G13" s="18"/>
      <c r="H13" s="18"/>
      <c r="I13" s="1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25">
      <c r="A14" s="19"/>
      <c r="B14" s="70"/>
      <c r="C14" s="71"/>
      <c r="D14" s="17"/>
      <c r="E14" s="18"/>
      <c r="F14" s="18"/>
      <c r="G14" s="39"/>
      <c r="H14" s="18"/>
      <c r="I14" s="3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25">
      <c r="A15" s="70"/>
      <c r="B15" s="71"/>
      <c r="C15" s="71"/>
      <c r="D15" s="17"/>
      <c r="E15" s="18"/>
      <c r="F15" s="18"/>
      <c r="G15" s="18"/>
      <c r="H15" s="18"/>
      <c r="I15" s="1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25">
      <c r="A16" s="72" t="s">
        <v>12</v>
      </c>
      <c r="B16" s="71"/>
      <c r="C16" s="71"/>
      <c r="D16" s="71"/>
      <c r="E16" s="71"/>
      <c r="F16" s="71"/>
      <c r="G16" s="71"/>
      <c r="H16" s="71"/>
      <c r="I16" s="7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0" customHeight="1" x14ac:dyDescent="0.25">
      <c r="A17" s="20" t="s">
        <v>13</v>
      </c>
      <c r="B17" s="20" t="s">
        <v>14</v>
      </c>
      <c r="C17" s="20" t="s">
        <v>15</v>
      </c>
      <c r="D17" s="20" t="s">
        <v>16</v>
      </c>
      <c r="E17" s="20" t="s">
        <v>17</v>
      </c>
      <c r="F17" s="73" t="s">
        <v>18</v>
      </c>
      <c r="G17" s="68"/>
      <c r="H17" s="68"/>
      <c r="I17" s="6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25">
      <c r="A18" s="21" t="s">
        <v>19</v>
      </c>
      <c r="B18" s="22"/>
      <c r="C18" s="7">
        <v>100000000</v>
      </c>
      <c r="D18" s="23" t="s">
        <v>20</v>
      </c>
      <c r="E18" s="5"/>
      <c r="F18" s="74" t="s">
        <v>21</v>
      </c>
      <c r="G18" s="68"/>
      <c r="H18" s="68"/>
      <c r="I18" s="69"/>
      <c r="J18" s="40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48.75" customHeight="1" x14ac:dyDescent="0.25">
      <c r="A19" s="25" t="s">
        <v>22</v>
      </c>
      <c r="B19" s="26">
        <v>0.15</v>
      </c>
      <c r="C19" s="27">
        <f>D12*B19-C18</f>
        <v>271518846.78500003</v>
      </c>
      <c r="D19" s="28" t="s">
        <v>46</v>
      </c>
      <c r="E19" s="29"/>
      <c r="F19" s="75" t="s">
        <v>47</v>
      </c>
      <c r="G19" s="68"/>
      <c r="H19" s="68"/>
      <c r="I19" s="69"/>
      <c r="J19" s="3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.75" customHeight="1" x14ac:dyDescent="0.25">
      <c r="A20" s="25" t="s">
        <v>24</v>
      </c>
      <c r="B20" s="22">
        <v>0.01</v>
      </c>
      <c r="C20" s="7">
        <f>B20*D12</f>
        <v>24767923.119000003</v>
      </c>
      <c r="D20" s="28" t="s">
        <v>48</v>
      </c>
      <c r="E20" s="5"/>
      <c r="F20" s="74" t="s">
        <v>26</v>
      </c>
      <c r="G20" s="68"/>
      <c r="H20" s="68"/>
      <c r="I20" s="6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.75" customHeight="1" x14ac:dyDescent="0.25">
      <c r="A21" s="25" t="s">
        <v>27</v>
      </c>
      <c r="B21" s="22">
        <v>0.01</v>
      </c>
      <c r="C21" s="7">
        <f>B21*D12</f>
        <v>24767923.119000003</v>
      </c>
      <c r="D21" s="28" t="s">
        <v>48</v>
      </c>
      <c r="E21" s="5"/>
      <c r="F21" s="74" t="s">
        <v>28</v>
      </c>
      <c r="G21" s="68"/>
      <c r="H21" s="68"/>
      <c r="I21" s="6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.75" customHeight="1" x14ac:dyDescent="0.25">
      <c r="A22" s="25" t="s">
        <v>49</v>
      </c>
      <c r="B22" s="22">
        <v>0.01</v>
      </c>
      <c r="C22" s="7">
        <f>B22*D12</f>
        <v>24767923.119000003</v>
      </c>
      <c r="D22" s="28" t="s">
        <v>48</v>
      </c>
      <c r="E22" s="5"/>
      <c r="F22" s="74" t="s">
        <v>30</v>
      </c>
      <c r="G22" s="68"/>
      <c r="H22" s="68"/>
      <c r="I22" s="6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.75" customHeight="1" x14ac:dyDescent="0.25">
      <c r="A23" s="25" t="s">
        <v>50</v>
      </c>
      <c r="B23" s="22">
        <v>0.01</v>
      </c>
      <c r="C23" s="7">
        <f>B23*D12</f>
        <v>24767923.119000003</v>
      </c>
      <c r="D23" s="28" t="s">
        <v>48</v>
      </c>
      <c r="E23" s="5"/>
      <c r="F23" s="74" t="s">
        <v>32</v>
      </c>
      <c r="G23" s="68"/>
      <c r="H23" s="68"/>
      <c r="I23" s="6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.75" customHeight="1" x14ac:dyDescent="0.25">
      <c r="A24" s="25" t="s">
        <v>51</v>
      </c>
      <c r="B24" s="22">
        <v>0.01</v>
      </c>
      <c r="C24" s="7">
        <f>B24*D12</f>
        <v>24767923.119000003</v>
      </c>
      <c r="D24" s="28" t="s">
        <v>48</v>
      </c>
      <c r="E24" s="5"/>
      <c r="F24" s="74" t="s">
        <v>34</v>
      </c>
      <c r="G24" s="68"/>
      <c r="H24" s="68"/>
      <c r="I24" s="6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.75" customHeight="1" x14ac:dyDescent="0.25">
      <c r="A25" s="25" t="s">
        <v>52</v>
      </c>
      <c r="B25" s="22">
        <v>0.01</v>
      </c>
      <c r="C25" s="7">
        <f>B25*D12</f>
        <v>24767923.119000003</v>
      </c>
      <c r="D25" s="28" t="s">
        <v>48</v>
      </c>
      <c r="E25" s="5"/>
      <c r="F25" s="74" t="s">
        <v>36</v>
      </c>
      <c r="G25" s="68"/>
      <c r="H25" s="68"/>
      <c r="I25" s="6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.75" customHeight="1" x14ac:dyDescent="0.25">
      <c r="A26" s="25" t="s">
        <v>53</v>
      </c>
      <c r="B26" s="22">
        <v>0.01</v>
      </c>
      <c r="C26" s="7">
        <f>B26*D12</f>
        <v>24767923.119000003</v>
      </c>
      <c r="D26" s="28" t="s">
        <v>48</v>
      </c>
      <c r="E26" s="5"/>
      <c r="F26" s="74" t="s">
        <v>54</v>
      </c>
      <c r="G26" s="68"/>
      <c r="H26" s="68"/>
      <c r="I26" s="6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.75" customHeight="1" x14ac:dyDescent="0.25">
      <c r="A27" s="25" t="s">
        <v>40</v>
      </c>
      <c r="B27" s="22">
        <v>0.01</v>
      </c>
      <c r="C27" s="7">
        <f>B27*D12</f>
        <v>24767923.119000003</v>
      </c>
      <c r="D27" s="28" t="s">
        <v>48</v>
      </c>
      <c r="E27" s="5"/>
      <c r="F27" s="74" t="s">
        <v>55</v>
      </c>
      <c r="G27" s="68"/>
      <c r="H27" s="68"/>
      <c r="I27" s="6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.75" customHeight="1" x14ac:dyDescent="0.25">
      <c r="A28" s="25" t="s">
        <v>56</v>
      </c>
      <c r="B28" s="22">
        <v>0.01</v>
      </c>
      <c r="C28" s="7">
        <f>B28*D12</f>
        <v>24767923.119000003</v>
      </c>
      <c r="D28" s="28" t="s">
        <v>48</v>
      </c>
      <c r="E28" s="5"/>
      <c r="F28" s="74" t="s">
        <v>57</v>
      </c>
      <c r="G28" s="68"/>
      <c r="H28" s="68"/>
      <c r="I28" s="6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.75" customHeight="1" x14ac:dyDescent="0.25">
      <c r="A29" s="25" t="s">
        <v>58</v>
      </c>
      <c r="B29" s="22">
        <v>0.01</v>
      </c>
      <c r="C29" s="7">
        <f>B29*D12</f>
        <v>24767923.119000003</v>
      </c>
      <c r="D29" s="28" t="s">
        <v>48</v>
      </c>
      <c r="E29" s="5"/>
      <c r="F29" s="74" t="s">
        <v>59</v>
      </c>
      <c r="G29" s="68"/>
      <c r="H29" s="68"/>
      <c r="I29" s="6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.75" customHeight="1" x14ac:dyDescent="0.25">
      <c r="A30" s="25" t="s">
        <v>60</v>
      </c>
      <c r="B30" s="22">
        <v>0.01</v>
      </c>
      <c r="C30" s="7">
        <f>B30*D12</f>
        <v>24767923.119000003</v>
      </c>
      <c r="D30" s="28" t="s">
        <v>48</v>
      </c>
      <c r="E30" s="5"/>
      <c r="F30" s="74" t="s">
        <v>61</v>
      </c>
      <c r="G30" s="68"/>
      <c r="H30" s="68"/>
      <c r="I30" s="6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.75" customHeight="1" x14ac:dyDescent="0.25">
      <c r="A31" s="25" t="s">
        <v>62</v>
      </c>
      <c r="B31" s="22">
        <v>0.01</v>
      </c>
      <c r="C31" s="7">
        <f>B31*D12</f>
        <v>24767923.119000003</v>
      </c>
      <c r="D31" s="28" t="s">
        <v>48</v>
      </c>
      <c r="E31" s="5"/>
      <c r="F31" s="74" t="s">
        <v>63</v>
      </c>
      <c r="G31" s="68"/>
      <c r="H31" s="68"/>
      <c r="I31" s="6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3.75" customHeight="1" x14ac:dyDescent="0.25">
      <c r="A32" s="25" t="s">
        <v>64</v>
      </c>
      <c r="B32" s="22">
        <v>0.01</v>
      </c>
      <c r="C32" s="7">
        <f>B32*D12</f>
        <v>24767923.119000003</v>
      </c>
      <c r="D32" s="28" t="s">
        <v>48</v>
      </c>
      <c r="E32" s="5"/>
      <c r="F32" s="74" t="s">
        <v>65</v>
      </c>
      <c r="G32" s="68"/>
      <c r="H32" s="68"/>
      <c r="I32" s="6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.75" customHeight="1" x14ac:dyDescent="0.25">
      <c r="A33" s="25" t="s">
        <v>66</v>
      </c>
      <c r="B33" s="22">
        <v>0.01</v>
      </c>
      <c r="C33" s="7">
        <f>B33*D12</f>
        <v>24767923.119000003</v>
      </c>
      <c r="D33" s="28" t="s">
        <v>48</v>
      </c>
      <c r="E33" s="5"/>
      <c r="F33" s="74" t="s">
        <v>67</v>
      </c>
      <c r="G33" s="68"/>
      <c r="H33" s="68"/>
      <c r="I33" s="6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.75" customHeight="1" x14ac:dyDescent="0.25">
      <c r="A34" s="25" t="s">
        <v>68</v>
      </c>
      <c r="B34" s="22">
        <v>0.01</v>
      </c>
      <c r="C34" s="7">
        <f>B34*D12</f>
        <v>24767923.119000003</v>
      </c>
      <c r="D34" s="28" t="s">
        <v>48</v>
      </c>
      <c r="E34" s="5"/>
      <c r="F34" s="74" t="s">
        <v>69</v>
      </c>
      <c r="G34" s="68"/>
      <c r="H34" s="68"/>
      <c r="I34" s="69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.75" customHeight="1" x14ac:dyDescent="0.25">
      <c r="A35" s="25" t="s">
        <v>70</v>
      </c>
      <c r="B35" s="22">
        <v>0.01</v>
      </c>
      <c r="C35" s="7">
        <f>B35*D12</f>
        <v>24767923.119000003</v>
      </c>
      <c r="D35" s="28" t="s">
        <v>48</v>
      </c>
      <c r="E35" s="5"/>
      <c r="F35" s="74" t="s">
        <v>71</v>
      </c>
      <c r="G35" s="68"/>
      <c r="H35" s="68"/>
      <c r="I35" s="6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.75" customHeight="1" x14ac:dyDescent="0.25">
      <c r="A36" s="25" t="s">
        <v>72</v>
      </c>
      <c r="B36" s="22">
        <v>0.01</v>
      </c>
      <c r="C36" s="7">
        <f>B36*D12</f>
        <v>24767923.119000003</v>
      </c>
      <c r="D36" s="28" t="s">
        <v>48</v>
      </c>
      <c r="E36" s="5"/>
      <c r="F36" s="74" t="s">
        <v>73</v>
      </c>
      <c r="G36" s="68"/>
      <c r="H36" s="68"/>
      <c r="I36" s="6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.75" customHeight="1" x14ac:dyDescent="0.25">
      <c r="A37" s="25" t="s">
        <v>74</v>
      </c>
      <c r="B37" s="22">
        <v>0.01</v>
      </c>
      <c r="C37" s="7">
        <f>B37*D12</f>
        <v>24767923.119000003</v>
      </c>
      <c r="D37" s="28" t="s">
        <v>48</v>
      </c>
      <c r="E37" s="5"/>
      <c r="F37" s="74" t="s">
        <v>75</v>
      </c>
      <c r="G37" s="68"/>
      <c r="H37" s="68"/>
      <c r="I37" s="6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.75" customHeight="1" x14ac:dyDescent="0.25">
      <c r="A38" s="25" t="s">
        <v>76</v>
      </c>
      <c r="B38" s="22">
        <v>0.01</v>
      </c>
      <c r="C38" s="7">
        <f>B38*D12</f>
        <v>24767923.119000003</v>
      </c>
      <c r="D38" s="28" t="s">
        <v>48</v>
      </c>
      <c r="E38" s="5"/>
      <c r="F38" s="74" t="s">
        <v>77</v>
      </c>
      <c r="G38" s="68"/>
      <c r="H38" s="68"/>
      <c r="I38" s="6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 x14ac:dyDescent="0.25">
      <c r="A39" s="25" t="s">
        <v>78</v>
      </c>
      <c r="B39" s="22">
        <v>0.01</v>
      </c>
      <c r="C39" s="7">
        <f>B39*D12</f>
        <v>24767923.119000003</v>
      </c>
      <c r="D39" s="28" t="s">
        <v>48</v>
      </c>
      <c r="E39" s="5"/>
      <c r="F39" s="74" t="s">
        <v>79</v>
      </c>
      <c r="G39" s="68"/>
      <c r="H39" s="68"/>
      <c r="I39" s="6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.75" customHeight="1" x14ac:dyDescent="0.25">
      <c r="A40" s="25" t="s">
        <v>80</v>
      </c>
      <c r="B40" s="22">
        <v>0.01</v>
      </c>
      <c r="C40" s="7">
        <f>B40*D12</f>
        <v>24767923.119000003</v>
      </c>
      <c r="D40" s="28" t="s">
        <v>48</v>
      </c>
      <c r="E40" s="5"/>
      <c r="F40" s="74" t="s">
        <v>81</v>
      </c>
      <c r="G40" s="68"/>
      <c r="H40" s="68"/>
      <c r="I40" s="6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.75" customHeight="1" x14ac:dyDescent="0.25">
      <c r="A41" s="25" t="s">
        <v>82</v>
      </c>
      <c r="B41" s="22">
        <v>0.01</v>
      </c>
      <c r="C41" s="7">
        <f>B41*D12</f>
        <v>24767923.119000003</v>
      </c>
      <c r="D41" s="28" t="s">
        <v>48</v>
      </c>
      <c r="E41" s="5"/>
      <c r="F41" s="74" t="s">
        <v>83</v>
      </c>
      <c r="G41" s="68"/>
      <c r="H41" s="68"/>
      <c r="I41" s="6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.75" customHeight="1" x14ac:dyDescent="0.25">
      <c r="A42" s="25" t="s">
        <v>84</v>
      </c>
      <c r="B42" s="22">
        <v>0.01</v>
      </c>
      <c r="C42" s="7">
        <f>B42*D12</f>
        <v>24767923.119000003</v>
      </c>
      <c r="D42" s="28" t="s">
        <v>48</v>
      </c>
      <c r="E42" s="5"/>
      <c r="F42" s="74" t="s">
        <v>85</v>
      </c>
      <c r="G42" s="68"/>
      <c r="H42" s="68"/>
      <c r="I42" s="6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3.75" customHeight="1" x14ac:dyDescent="0.25">
      <c r="A43" s="25" t="s">
        <v>86</v>
      </c>
      <c r="B43" s="22">
        <v>0.01</v>
      </c>
      <c r="C43" s="7">
        <f>B43*D12</f>
        <v>24767923.119000003</v>
      </c>
      <c r="D43" s="28" t="s">
        <v>48</v>
      </c>
      <c r="E43" s="5"/>
      <c r="F43" s="74" t="s">
        <v>87</v>
      </c>
      <c r="G43" s="68"/>
      <c r="H43" s="68"/>
      <c r="I43" s="6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.75" customHeight="1" x14ac:dyDescent="0.25">
      <c r="A44" s="25" t="s">
        <v>88</v>
      </c>
      <c r="B44" s="22">
        <v>0.01</v>
      </c>
      <c r="C44" s="7">
        <f>B44*D12</f>
        <v>24767923.119000003</v>
      </c>
      <c r="D44" s="28" t="s">
        <v>48</v>
      </c>
      <c r="E44" s="5"/>
      <c r="F44" s="74" t="s">
        <v>89</v>
      </c>
      <c r="G44" s="68"/>
      <c r="H44" s="68"/>
      <c r="I44" s="6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.75" customHeight="1" x14ac:dyDescent="0.25">
      <c r="A45" s="25" t="s">
        <v>90</v>
      </c>
      <c r="B45" s="22">
        <v>0.55000000000000004</v>
      </c>
      <c r="C45" s="7">
        <f>B45*D12</f>
        <v>1362235771.5450001</v>
      </c>
      <c r="D45" s="28" t="s">
        <v>91</v>
      </c>
      <c r="E45" s="28">
        <f>(D12/1.1)*2%</f>
        <v>45032587.489090912</v>
      </c>
      <c r="F45" s="74" t="s">
        <v>92</v>
      </c>
      <c r="G45" s="68"/>
      <c r="H45" s="68"/>
      <c r="I45" s="6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" customHeight="1" x14ac:dyDescent="0.25">
      <c r="A46" s="25" t="s">
        <v>93</v>
      </c>
      <c r="B46" s="26">
        <v>0.05</v>
      </c>
      <c r="C46" s="27">
        <f>B46*D12</f>
        <v>123839615.59500001</v>
      </c>
      <c r="D46" s="28" t="s">
        <v>41</v>
      </c>
      <c r="E46" s="41"/>
      <c r="F46" s="86" t="s">
        <v>94</v>
      </c>
      <c r="G46" s="87"/>
      <c r="H46" s="87"/>
      <c r="I46" s="8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2" customHeight="1" x14ac:dyDescent="0.25">
      <c r="A47" s="62" t="s">
        <v>43</v>
      </c>
      <c r="B47" s="34">
        <f>SUM(B19:B46)</f>
        <v>1.0000000000000002</v>
      </c>
      <c r="C47" s="63">
        <f>SUM(C18:C46)</f>
        <v>2476792311.8999991</v>
      </c>
      <c r="D47" s="36"/>
      <c r="E47" s="35">
        <f>E45</f>
        <v>45032587.489090912</v>
      </c>
      <c r="F47" s="67"/>
      <c r="G47" s="68"/>
      <c r="H47" s="68"/>
      <c r="I47" s="69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5.75" customHeight="1" x14ac:dyDescent="0.25">
      <c r="A48" s="1"/>
      <c r="B48" s="19"/>
      <c r="C48" s="17"/>
      <c r="D48" s="1"/>
      <c r="E48" s="3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</sheetData>
  <mergeCells count="46">
    <mergeCell ref="A2:I2"/>
    <mergeCell ref="A3:I3"/>
    <mergeCell ref="A4:C4"/>
    <mergeCell ref="A5:C5"/>
    <mergeCell ref="E5:G9"/>
    <mergeCell ref="A6:C6"/>
    <mergeCell ref="A7:C7"/>
    <mergeCell ref="A8:C8"/>
    <mergeCell ref="A9:C9"/>
    <mergeCell ref="A10:C10"/>
    <mergeCell ref="A11:C11"/>
    <mergeCell ref="A12:C12"/>
    <mergeCell ref="B14:C14"/>
    <mergeCell ref="A15:C15"/>
    <mergeCell ref="A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F44:I44"/>
    <mergeCell ref="F45:I45"/>
    <mergeCell ref="F46:I46"/>
    <mergeCell ref="F47:I47"/>
    <mergeCell ref="F37:I37"/>
    <mergeCell ref="F38:I38"/>
    <mergeCell ref="F39:I39"/>
    <mergeCell ref="F40:I40"/>
    <mergeCell ref="F41:I41"/>
    <mergeCell ref="F42:I42"/>
    <mergeCell ref="F43:I43"/>
  </mergeCells>
  <printOptions horizontalCentered="1" gridLines="1"/>
  <pageMargins left="0.7" right="0.7" top="0.75" bottom="0.75" header="0" footer="0"/>
  <pageSetup paperSize="9" pageOrder="overThenDown" orientation="portrait" cellComments="atEnd"/>
  <colBreaks count="1" manualBreakCount="1">
    <brk id="1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4"/>
  <sheetViews>
    <sheetView topLeftCell="A25" workbookViewId="0">
      <selection activeCell="E26" sqref="E26"/>
    </sheetView>
  </sheetViews>
  <sheetFormatPr defaultColWidth="14.42578125" defaultRowHeight="15" customHeight="1" x14ac:dyDescent="0.25"/>
  <cols>
    <col min="1" max="1" width="23" customWidth="1"/>
    <col min="2" max="2" width="13.85546875" customWidth="1"/>
    <col min="3" max="3" width="16.85546875" customWidth="1"/>
    <col min="4" max="4" width="21.42578125" customWidth="1"/>
    <col min="5" max="5" width="17" customWidth="1"/>
    <col min="6" max="6" width="9.85546875" customWidth="1"/>
    <col min="7" max="7" width="18.7109375" customWidth="1"/>
    <col min="8" max="8" width="15.7109375" customWidth="1"/>
    <col min="9" max="9" width="20.42578125" customWidth="1"/>
    <col min="10" max="10" width="16.7109375" customWidth="1"/>
    <col min="11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25">
      <c r="A2" s="80" t="s">
        <v>0</v>
      </c>
      <c r="B2" s="71"/>
      <c r="C2" s="71"/>
      <c r="D2" s="71"/>
      <c r="E2" s="71"/>
      <c r="F2" s="71"/>
      <c r="G2" s="71"/>
      <c r="H2" s="71"/>
      <c r="I2" s="71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72" t="s">
        <v>95</v>
      </c>
      <c r="B3" s="71"/>
      <c r="C3" s="71"/>
      <c r="D3" s="71"/>
      <c r="E3" s="71"/>
      <c r="F3" s="71"/>
      <c r="G3" s="71"/>
      <c r="H3" s="71"/>
      <c r="I3" s="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0" t="s">
        <v>2</v>
      </c>
      <c r="B4" s="71"/>
      <c r="C4" s="7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81" t="s">
        <v>3</v>
      </c>
      <c r="B5" s="82"/>
      <c r="C5" s="83"/>
      <c r="D5" s="57" t="str">
        <f>'LT vay ck7%'!D5</f>
        <v>0101</v>
      </c>
      <c r="E5" s="84" t="s">
        <v>4</v>
      </c>
      <c r="F5" s="71"/>
      <c r="G5" s="7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5" t="s">
        <v>5</v>
      </c>
      <c r="B6" s="68"/>
      <c r="C6" s="69"/>
      <c r="D6" s="3"/>
      <c r="E6" s="71"/>
      <c r="F6" s="71"/>
      <c r="G6" s="7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75" t="s">
        <v>6</v>
      </c>
      <c r="B7" s="68"/>
      <c r="C7" s="69"/>
      <c r="D7" s="4"/>
      <c r="E7" s="71"/>
      <c r="F7" s="71"/>
      <c r="G7" s="7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85" t="s">
        <v>7</v>
      </c>
      <c r="B8" s="82"/>
      <c r="C8" s="83"/>
      <c r="D8" s="60">
        <f>'LT vay ck7%'!D8</f>
        <v>3067149802</v>
      </c>
      <c r="E8" s="71"/>
      <c r="F8" s="71"/>
      <c r="G8" s="71"/>
      <c r="H8" s="6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4" t="s">
        <v>96</v>
      </c>
      <c r="B9" s="68"/>
      <c r="C9" s="69"/>
      <c r="D9" s="7">
        <v>400000000</v>
      </c>
      <c r="E9" s="71"/>
      <c r="F9" s="71"/>
      <c r="G9" s="71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74" t="s">
        <v>97</v>
      </c>
      <c r="B10" s="68"/>
      <c r="C10" s="69"/>
      <c r="D10" s="7">
        <f>D8-D9</f>
        <v>2667149802</v>
      </c>
      <c r="E10" s="10"/>
      <c r="F10" s="9"/>
      <c r="G10" s="10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74" t="s">
        <v>98</v>
      </c>
      <c r="B11" s="68"/>
      <c r="C11" s="69"/>
      <c r="D11" s="7">
        <f>D10*13%</f>
        <v>346729474.25999999</v>
      </c>
      <c r="E11" s="10"/>
      <c r="F11" s="42"/>
      <c r="G11" s="8"/>
      <c r="H11" s="8"/>
      <c r="I11" s="8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78" t="s">
        <v>11</v>
      </c>
      <c r="B12" s="68"/>
      <c r="C12" s="69"/>
      <c r="D12" s="12">
        <f>D10-D11</f>
        <v>2320420327.7399998</v>
      </c>
      <c r="E12" s="43"/>
      <c r="F12" s="44"/>
      <c r="G12" s="13"/>
      <c r="H12" s="13"/>
      <c r="I12" s="1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8.75" x14ac:dyDescent="0.25">
      <c r="A13" s="16"/>
      <c r="B13" s="38"/>
      <c r="C13" s="38"/>
      <c r="D13" s="45"/>
      <c r="E13" s="46"/>
      <c r="F13" s="46"/>
      <c r="G13" s="46"/>
      <c r="H13" s="47"/>
      <c r="I13" s="46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8.75" x14ac:dyDescent="0.25">
      <c r="A14" s="19"/>
      <c r="B14" s="70"/>
      <c r="C14" s="71"/>
      <c r="D14" s="17"/>
      <c r="E14" s="17"/>
      <c r="F14" s="18"/>
      <c r="G14" s="18"/>
      <c r="H14" s="18"/>
      <c r="I14" s="1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25">
      <c r="A15" s="19"/>
      <c r="B15" s="1"/>
      <c r="C15" s="1"/>
      <c r="D15" s="17"/>
      <c r="E15" s="17"/>
      <c r="F15" s="18"/>
      <c r="G15" s="18"/>
      <c r="H15" s="18"/>
      <c r="I15" s="1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25">
      <c r="A16" s="72" t="s">
        <v>12</v>
      </c>
      <c r="B16" s="71"/>
      <c r="C16" s="71"/>
      <c r="D16" s="71"/>
      <c r="E16" s="71"/>
      <c r="F16" s="71"/>
      <c r="G16" s="71"/>
      <c r="H16" s="71"/>
      <c r="I16" s="7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0" customHeight="1" x14ac:dyDescent="0.25">
      <c r="A17" s="20" t="s">
        <v>13</v>
      </c>
      <c r="B17" s="20" t="s">
        <v>14</v>
      </c>
      <c r="C17" s="20" t="s">
        <v>15</v>
      </c>
      <c r="D17" s="20" t="s">
        <v>16</v>
      </c>
      <c r="E17" s="20" t="s">
        <v>17</v>
      </c>
      <c r="F17" s="73" t="s">
        <v>18</v>
      </c>
      <c r="G17" s="68"/>
      <c r="H17" s="68"/>
      <c r="I17" s="6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25">
      <c r="A18" s="21" t="s">
        <v>19</v>
      </c>
      <c r="B18" s="22"/>
      <c r="C18" s="7">
        <v>100000000</v>
      </c>
      <c r="D18" s="23" t="s">
        <v>20</v>
      </c>
      <c r="E18" s="5"/>
      <c r="F18" s="90" t="s">
        <v>99</v>
      </c>
      <c r="G18" s="68"/>
      <c r="H18" s="68"/>
      <c r="I18" s="69"/>
      <c r="J18" s="24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49.5" customHeight="1" x14ac:dyDescent="0.25">
      <c r="A19" s="25" t="s">
        <v>22</v>
      </c>
      <c r="B19" s="26">
        <v>0.1</v>
      </c>
      <c r="C19" s="27">
        <f>(D12*B19)-C18</f>
        <v>132042032.77399999</v>
      </c>
      <c r="D19" s="28" t="s">
        <v>23</v>
      </c>
      <c r="E19" s="49"/>
      <c r="F19" s="91" t="s">
        <v>100</v>
      </c>
      <c r="G19" s="68"/>
      <c r="H19" s="68"/>
      <c r="I19" s="69"/>
      <c r="J19" s="3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5.5" customHeight="1" x14ac:dyDescent="0.25">
      <c r="A20" s="25" t="s">
        <v>24</v>
      </c>
      <c r="B20" s="26">
        <v>0.1</v>
      </c>
      <c r="C20" s="27">
        <f>B20*D12</f>
        <v>232042032.77399999</v>
      </c>
      <c r="D20" s="50" t="s">
        <v>25</v>
      </c>
      <c r="E20" s="51"/>
      <c r="F20" s="89" t="s">
        <v>26</v>
      </c>
      <c r="G20" s="65"/>
      <c r="H20" s="65"/>
      <c r="I20" s="6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5.5" customHeight="1" x14ac:dyDescent="0.25">
      <c r="A21" s="25" t="s">
        <v>27</v>
      </c>
      <c r="B21" s="26">
        <v>0.1</v>
      </c>
      <c r="C21" s="27">
        <f>B21*D12</f>
        <v>232042032.77399999</v>
      </c>
      <c r="D21" s="50" t="s">
        <v>25</v>
      </c>
      <c r="E21" s="52"/>
      <c r="F21" s="89" t="s">
        <v>28</v>
      </c>
      <c r="G21" s="65"/>
      <c r="H21" s="65"/>
      <c r="I21" s="6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5.5" customHeight="1" x14ac:dyDescent="0.25">
      <c r="A22" s="25" t="s">
        <v>49</v>
      </c>
      <c r="B22" s="26">
        <v>0.1</v>
      </c>
      <c r="C22" s="27">
        <f>B22*D12</f>
        <v>232042032.77399999</v>
      </c>
      <c r="D22" s="50" t="s">
        <v>25</v>
      </c>
      <c r="E22" s="52"/>
      <c r="F22" s="89" t="s">
        <v>30</v>
      </c>
      <c r="G22" s="65"/>
      <c r="H22" s="65"/>
      <c r="I22" s="6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5.5" customHeight="1" x14ac:dyDescent="0.25">
      <c r="A23" s="25" t="s">
        <v>50</v>
      </c>
      <c r="B23" s="22">
        <v>0.1</v>
      </c>
      <c r="C23" s="27">
        <f>B23*D12</f>
        <v>232042032.77399999</v>
      </c>
      <c r="D23" s="50" t="s">
        <v>25</v>
      </c>
      <c r="E23" s="52"/>
      <c r="F23" s="89" t="s">
        <v>32</v>
      </c>
      <c r="G23" s="65"/>
      <c r="H23" s="65"/>
      <c r="I23" s="6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3" customHeight="1" x14ac:dyDescent="0.25">
      <c r="A24" s="25" t="s">
        <v>51</v>
      </c>
      <c r="B24" s="22">
        <v>0.1</v>
      </c>
      <c r="C24" s="27">
        <f>B24*D12</f>
        <v>232042032.77399999</v>
      </c>
      <c r="D24" s="50" t="s">
        <v>25</v>
      </c>
      <c r="E24" s="52"/>
      <c r="F24" s="76" t="s">
        <v>34</v>
      </c>
      <c r="G24" s="65"/>
      <c r="H24" s="65"/>
      <c r="I24" s="6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63" customHeight="1" x14ac:dyDescent="0.25">
      <c r="A25" s="25" t="s">
        <v>52</v>
      </c>
      <c r="B25" s="22">
        <v>0.1</v>
      </c>
      <c r="C25" s="27">
        <f>B25*D12</f>
        <v>232042032.77399999</v>
      </c>
      <c r="D25" s="50" t="s">
        <v>25</v>
      </c>
      <c r="E25" s="52"/>
      <c r="F25" s="76" t="s">
        <v>36</v>
      </c>
      <c r="G25" s="65"/>
      <c r="H25" s="65"/>
      <c r="I25" s="6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3" customHeight="1" x14ac:dyDescent="0.25">
      <c r="A26" s="25" t="s">
        <v>53</v>
      </c>
      <c r="B26" s="22">
        <v>0.25</v>
      </c>
      <c r="C26" s="27">
        <f>B26*D12</f>
        <v>580105081.93499994</v>
      </c>
      <c r="D26" s="28" t="s">
        <v>38</v>
      </c>
      <c r="E26" s="28">
        <f>(D12/1.1)*2%</f>
        <v>42189460.504363626</v>
      </c>
      <c r="F26" s="77" t="s">
        <v>39</v>
      </c>
      <c r="G26" s="65"/>
      <c r="H26" s="65"/>
      <c r="I26" s="6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5" t="s">
        <v>40</v>
      </c>
      <c r="B27" s="26">
        <v>0.05</v>
      </c>
      <c r="C27" s="27">
        <f>B27*D12</f>
        <v>116021016.38699999</v>
      </c>
      <c r="D27" s="28" t="s">
        <v>41</v>
      </c>
      <c r="E27" s="33"/>
      <c r="F27" s="64" t="s">
        <v>42</v>
      </c>
      <c r="G27" s="65"/>
      <c r="H27" s="65"/>
      <c r="I27" s="6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2" customHeight="1" x14ac:dyDescent="0.25">
      <c r="A28" s="62" t="s">
        <v>43</v>
      </c>
      <c r="B28" s="34">
        <f>SUM(B19:B27)</f>
        <v>1</v>
      </c>
      <c r="C28" s="63">
        <f>SUM(C18:C27)</f>
        <v>2320420327.7399998</v>
      </c>
      <c r="D28" s="36"/>
      <c r="E28" s="35">
        <f>E26</f>
        <v>42189460.504363626</v>
      </c>
      <c r="F28" s="77"/>
      <c r="G28" s="65"/>
      <c r="H28" s="65"/>
      <c r="I28" s="66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26">
    <mergeCell ref="A2:I2"/>
    <mergeCell ref="A3:I3"/>
    <mergeCell ref="A4:C4"/>
    <mergeCell ref="A5:C5"/>
    <mergeCell ref="E5:G9"/>
    <mergeCell ref="A6:C6"/>
    <mergeCell ref="A7:C7"/>
    <mergeCell ref="A8:C8"/>
    <mergeCell ref="A9:C9"/>
    <mergeCell ref="A10:C10"/>
    <mergeCell ref="A11:C11"/>
    <mergeCell ref="A12:C12"/>
    <mergeCell ref="B14:C14"/>
    <mergeCell ref="A16:I16"/>
    <mergeCell ref="F24:I24"/>
    <mergeCell ref="F25:I25"/>
    <mergeCell ref="F26:I26"/>
    <mergeCell ref="F27:I27"/>
    <mergeCell ref="F28:I28"/>
    <mergeCell ref="F22:I22"/>
    <mergeCell ref="F23:I23"/>
    <mergeCell ref="F17:I17"/>
    <mergeCell ref="F18:I18"/>
    <mergeCell ref="F19:I19"/>
    <mergeCell ref="F20:I20"/>
    <mergeCell ref="F21:I21"/>
  </mergeCells>
  <printOptions horizontalCentered="1" gridLines="1"/>
  <pageMargins left="0.7" right="0.7" top="0.75" bottom="0.75" header="0" footer="0"/>
  <pageSetup paperSize="9" pageOrder="overThenDown" orientation="portrait" cellComments="atEnd"/>
  <colBreaks count="1" manualBreakCount="1">
    <brk id="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6"/>
  <sheetViews>
    <sheetView topLeftCell="A10" workbookViewId="0">
      <selection activeCell="E18" sqref="E18"/>
    </sheetView>
  </sheetViews>
  <sheetFormatPr defaultColWidth="14.42578125" defaultRowHeight="15" customHeight="1" x14ac:dyDescent="0.25"/>
  <cols>
    <col min="1" max="1" width="23" customWidth="1"/>
    <col min="2" max="2" width="13.85546875" customWidth="1"/>
    <col min="3" max="3" width="14" customWidth="1"/>
    <col min="4" max="4" width="23.7109375" customWidth="1"/>
    <col min="5" max="5" width="17" customWidth="1"/>
    <col min="6" max="6" width="9.85546875" customWidth="1"/>
    <col min="7" max="7" width="18.7109375" customWidth="1"/>
    <col min="8" max="8" width="15.7109375" customWidth="1"/>
    <col min="9" max="9" width="20.42578125" customWidth="1"/>
    <col min="10" max="10" width="16.7109375" customWidth="1"/>
    <col min="11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25">
      <c r="A2" s="80" t="s">
        <v>0</v>
      </c>
      <c r="B2" s="71"/>
      <c r="C2" s="71"/>
      <c r="D2" s="71"/>
      <c r="E2" s="71"/>
      <c r="F2" s="71"/>
      <c r="G2" s="71"/>
      <c r="H2" s="71"/>
      <c r="I2" s="71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72" t="s">
        <v>101</v>
      </c>
      <c r="B3" s="71"/>
      <c r="C3" s="71"/>
      <c r="D3" s="71"/>
      <c r="E3" s="71"/>
      <c r="F3" s="71"/>
      <c r="G3" s="71"/>
      <c r="H3" s="71"/>
      <c r="I3" s="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0" t="s">
        <v>2</v>
      </c>
      <c r="B4" s="71"/>
      <c r="C4" s="7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81" t="s">
        <v>3</v>
      </c>
      <c r="B5" s="82"/>
      <c r="C5" s="83"/>
      <c r="D5" s="57" t="str">
        <f>'LT vay ck7%'!D5</f>
        <v>0101</v>
      </c>
      <c r="E5" s="84" t="s">
        <v>4</v>
      </c>
      <c r="F5" s="71"/>
      <c r="G5" s="71"/>
      <c r="H5" s="5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5" t="s">
        <v>5</v>
      </c>
      <c r="B6" s="68"/>
      <c r="C6" s="69"/>
      <c r="D6" s="3"/>
      <c r="E6" s="71"/>
      <c r="F6" s="71"/>
      <c r="G6" s="71"/>
      <c r="H6" s="5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75" t="s">
        <v>6</v>
      </c>
      <c r="B7" s="68"/>
      <c r="C7" s="69"/>
      <c r="D7" s="4"/>
      <c r="E7" s="71"/>
      <c r="F7" s="71"/>
      <c r="G7" s="71"/>
      <c r="H7" s="5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85" t="s">
        <v>7</v>
      </c>
      <c r="B8" s="82"/>
      <c r="C8" s="83"/>
      <c r="D8" s="60">
        <f>'LT vay ck7%'!D8</f>
        <v>3067149802</v>
      </c>
      <c r="E8" s="71"/>
      <c r="F8" s="71"/>
      <c r="G8" s="71"/>
      <c r="H8" s="54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4" t="s">
        <v>102</v>
      </c>
      <c r="B9" s="68"/>
      <c r="C9" s="69"/>
      <c r="D9" s="7">
        <v>400000000</v>
      </c>
      <c r="E9" s="71"/>
      <c r="F9" s="71"/>
      <c r="G9" s="71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74" t="s">
        <v>97</v>
      </c>
      <c r="B10" s="68"/>
      <c r="C10" s="69"/>
      <c r="D10" s="7">
        <f>D8-D9</f>
        <v>2667149802</v>
      </c>
      <c r="E10" s="10"/>
      <c r="F10" s="9"/>
      <c r="G10" s="10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74" t="s">
        <v>103</v>
      </c>
      <c r="B11" s="68"/>
      <c r="C11" s="69"/>
      <c r="D11" s="7">
        <f>D10*15%</f>
        <v>400072470.30000001</v>
      </c>
      <c r="E11" s="10"/>
      <c r="F11" s="42"/>
      <c r="G11" s="8"/>
      <c r="H11" s="8"/>
      <c r="I11" s="8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78" t="s">
        <v>11</v>
      </c>
      <c r="B12" s="68"/>
      <c r="C12" s="69"/>
      <c r="D12" s="12">
        <f>D10-D11</f>
        <v>2267077331.6999998</v>
      </c>
      <c r="E12" s="43"/>
      <c r="F12" s="44"/>
      <c r="G12" s="13"/>
      <c r="H12" s="13"/>
      <c r="I12" s="1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8.75" x14ac:dyDescent="0.25">
      <c r="A13" s="19"/>
      <c r="B13" s="70"/>
      <c r="C13" s="71"/>
      <c r="D13" s="17"/>
      <c r="E13" s="17"/>
      <c r="F13" s="18"/>
      <c r="G13" s="18"/>
      <c r="H13" s="18"/>
      <c r="I13" s="1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25">
      <c r="A14" s="19"/>
      <c r="B14" s="1"/>
      <c r="C14" s="1"/>
      <c r="D14" s="17"/>
      <c r="E14" s="17"/>
      <c r="F14" s="18"/>
      <c r="G14" s="18"/>
      <c r="H14" s="18"/>
      <c r="I14" s="1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25">
      <c r="A15" s="72" t="s">
        <v>12</v>
      </c>
      <c r="B15" s="71"/>
      <c r="C15" s="71"/>
      <c r="D15" s="71"/>
      <c r="E15" s="71"/>
      <c r="F15" s="71"/>
      <c r="G15" s="71"/>
      <c r="H15" s="71"/>
      <c r="I15" s="7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0" customHeight="1" x14ac:dyDescent="0.25">
      <c r="A16" s="20" t="s">
        <v>13</v>
      </c>
      <c r="B16" s="20" t="s">
        <v>14</v>
      </c>
      <c r="C16" s="20" t="s">
        <v>15</v>
      </c>
      <c r="D16" s="20" t="s">
        <v>16</v>
      </c>
      <c r="E16" s="20" t="s">
        <v>17</v>
      </c>
      <c r="F16" s="73" t="s">
        <v>18</v>
      </c>
      <c r="G16" s="68"/>
      <c r="H16" s="68"/>
      <c r="I16" s="6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customHeight="1" x14ac:dyDescent="0.25">
      <c r="A17" s="21" t="s">
        <v>19</v>
      </c>
      <c r="B17" s="22"/>
      <c r="C17" s="7">
        <v>100000000</v>
      </c>
      <c r="D17" s="23" t="s">
        <v>20</v>
      </c>
      <c r="E17" s="5"/>
      <c r="F17" s="90" t="s">
        <v>104</v>
      </c>
      <c r="G17" s="68"/>
      <c r="H17" s="68"/>
      <c r="I17" s="69"/>
      <c r="J17" s="24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63.6" customHeight="1" x14ac:dyDescent="0.25">
      <c r="A18" s="25" t="s">
        <v>22</v>
      </c>
      <c r="B18" s="26">
        <v>0.95</v>
      </c>
      <c r="C18" s="27">
        <f>(D12*B18)-C17</f>
        <v>2053723465.1149998</v>
      </c>
      <c r="D18" s="28" t="s">
        <v>106</v>
      </c>
      <c r="E18" s="56">
        <f>(D12/1.1)*2%</f>
        <v>41219587.849090904</v>
      </c>
      <c r="F18" s="92" t="s">
        <v>105</v>
      </c>
      <c r="G18" s="68"/>
      <c r="H18" s="68"/>
      <c r="I18" s="69"/>
      <c r="J18" s="3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5" t="s">
        <v>27</v>
      </c>
      <c r="B19" s="26">
        <v>0.05</v>
      </c>
      <c r="C19" s="27">
        <f>B19*D12</f>
        <v>113353866.58499999</v>
      </c>
      <c r="D19" s="28" t="s">
        <v>41</v>
      </c>
      <c r="E19" s="55"/>
      <c r="F19" s="64" t="s">
        <v>42</v>
      </c>
      <c r="G19" s="65"/>
      <c r="H19" s="65"/>
      <c r="I19" s="6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2" customHeight="1" x14ac:dyDescent="0.25">
      <c r="A20" s="62" t="s">
        <v>43</v>
      </c>
      <c r="B20" s="34">
        <f>SUM(B18:B19)</f>
        <v>1</v>
      </c>
      <c r="C20" s="63">
        <f>SUM(C17:C19)</f>
        <v>2267077331.6999998</v>
      </c>
      <c r="D20" s="36"/>
      <c r="E20" s="35">
        <f>E18</f>
        <v>41219587.849090904</v>
      </c>
      <c r="F20" s="77"/>
      <c r="G20" s="65"/>
      <c r="H20" s="65"/>
      <c r="I20" s="66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9">
    <mergeCell ref="A10:C10"/>
    <mergeCell ref="A11:C11"/>
    <mergeCell ref="A12:C12"/>
    <mergeCell ref="F19:I19"/>
    <mergeCell ref="F20:I20"/>
    <mergeCell ref="B13:C13"/>
    <mergeCell ref="A15:I15"/>
    <mergeCell ref="F16:I16"/>
    <mergeCell ref="F17:I17"/>
    <mergeCell ref="F18:I18"/>
    <mergeCell ref="A2:I2"/>
    <mergeCell ref="A3:I3"/>
    <mergeCell ref="A4:C4"/>
    <mergeCell ref="A5:C5"/>
    <mergeCell ref="E5:G9"/>
    <mergeCell ref="A6:C6"/>
    <mergeCell ref="A7:C7"/>
    <mergeCell ref="A8:C8"/>
    <mergeCell ref="A9:C9"/>
  </mergeCells>
  <printOptions horizontalCentered="1" gridLines="1"/>
  <pageMargins left="0.7" right="0.7" top="0.75" bottom="0.75" header="0" footer="0"/>
  <pageSetup paperSize="9" pageOrder="overThenDown" orientation="portrait" cellComments="atEnd" r:id="rId1"/>
  <colBreaks count="1" manualBreakCount="1">
    <brk id="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LT vay ck7%</vt:lpstr>
      <vt:lpstr>LT chậm 26M</vt:lpstr>
      <vt:lpstr>LT k vay ck13%</vt:lpstr>
      <vt:lpstr>LT trả hết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2015-06-05T18:17:20Z</dcterms:created>
  <dcterms:modified xsi:type="dcterms:W3CDTF">2023-10-24T04:24:38Z</dcterms:modified>
</cp:coreProperties>
</file>